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SZZ Frýdek Místek" sheetId="2" r:id="rId2"/>
    <sheet name="PS 02 - SZZ Baška" sheetId="3" r:id="rId3"/>
    <sheet name="PS 02.1 - PZS 107,592" sheetId="4" r:id="rId4"/>
    <sheet name="PS 02 - Zemní práce - URS" sheetId="5" r:id="rId5"/>
    <sheet name="PS 03 - SZZ Pržno" sheetId="6" r:id="rId6"/>
    <sheet name="PS 03 - Zemní práce - URS" sheetId="7" r:id="rId7"/>
    <sheet name="PS 04 - PZS 103,562" sheetId="8" r:id="rId8"/>
    <sheet name="PS 05 - SZZ Frýdlant nad ..." sheetId="9" r:id="rId9"/>
    <sheet name=" VRN - Vedlejší rozpočtov..." sheetId="10" r:id="rId10"/>
  </sheets>
  <definedNames>
    <definedName name="_xlnm.Print_Area" localSheetId="0">'Rekapitulace stavby'!$C$4:$AP$70,'Rekapitulace stavby'!$C$76:$AP$106</definedName>
    <definedName name="_xlnm.Print_Titles" localSheetId="0">'Rekapitulace stavby'!$85:$85</definedName>
    <definedName name="_xlnm.Print_Area" localSheetId="1">'PS 01 - SZZ Frýdek Místek'!$C$4:$Q$70,'PS 01 - SZZ Frýdek Místek'!$C$76:$Q$103,'PS 01 - SZZ Frýdek Místek'!$C$109:$Q$154</definedName>
    <definedName name="_xlnm.Print_Titles" localSheetId="1">'PS 01 - SZZ Frýdek Místek'!$119:$119</definedName>
    <definedName name="_xlnm.Print_Area" localSheetId="2">'PS 02 - SZZ Baška'!$C$4:$Q$70,'PS 02 - SZZ Baška'!$C$76:$Q$104,'PS 02 - SZZ Baška'!$C$110:$Q$224</definedName>
    <definedName name="_xlnm.Print_Titles" localSheetId="2">'PS 02 - SZZ Baška'!$120:$120</definedName>
    <definedName name="_xlnm.Print_Area" localSheetId="3">'PS 02.1 - PZS 107,592'!$C$4:$Q$70,'PS 02.1 - PZS 107,592'!$C$76:$Q$103,'PS 02.1 - PZS 107,592'!$C$109:$Q$152</definedName>
    <definedName name="_xlnm.Print_Titles" localSheetId="3">'PS 02.1 - PZS 107,592'!$120:$120</definedName>
    <definedName name="_xlnm.Print_Area" localSheetId="4">'PS 02 - Zemní práce - URS'!$C$4:$Q$70,'PS 02 - Zemní práce - URS'!$C$76:$Q$101,'PS 02 - Zemní práce - URS'!$C$107:$Q$131</definedName>
    <definedName name="_xlnm.Print_Titles" localSheetId="4">'PS 02 - Zemní práce - URS'!$118:$118</definedName>
    <definedName name="_xlnm.Print_Area" localSheetId="5">'PS 03 - SZZ Pržno'!$C$4:$Q$70,'PS 03 - SZZ Pržno'!$C$76:$Q$104,'PS 03 - SZZ Pržno'!$C$110:$Q$227</definedName>
    <definedName name="_xlnm.Print_Titles" localSheetId="5">'PS 03 - SZZ Pržno'!$120:$120</definedName>
    <definedName name="_xlnm.Print_Area" localSheetId="6">'PS 03 - Zemní práce - URS'!$C$4:$Q$70,'PS 03 - Zemní práce - URS'!$C$76:$Q$101,'PS 03 - Zemní práce - URS'!$C$107:$Q$131</definedName>
    <definedName name="_xlnm.Print_Titles" localSheetId="6">'PS 03 - Zemní práce - URS'!$118:$118</definedName>
    <definedName name="_xlnm.Print_Area" localSheetId="7">'PS 04 - PZS 103,562'!$C$4:$Q$70,'PS 04 - PZS 103,562'!$C$76:$Q$102,'PS 04 - PZS 103,562'!$C$108:$Q$184</definedName>
    <definedName name="_xlnm.Print_Titles" localSheetId="7">'PS 04 - PZS 103,562'!$118:$118</definedName>
    <definedName name="_xlnm.Print_Area" localSheetId="8">'PS 05 - SZZ Frýdlant nad ...'!$C$4:$Q$70,'PS 05 - SZZ Frýdlant nad ...'!$C$76:$Q$101,'PS 05 - SZZ Frýdlant nad ...'!$C$107:$Q$143</definedName>
    <definedName name="_xlnm.Print_Titles" localSheetId="8">'PS 05 - SZZ Frýdlant nad ...'!$117:$117</definedName>
    <definedName name="_xlnm.Print_Area" localSheetId="9">' VRN - Vedlejší rozpočtov...'!$C$4:$Q$70,' VRN - Vedlejší rozpočtov...'!$C$76:$Q$100,' VRN - Vedlejší rozpočtov...'!$C$106:$Q$129</definedName>
    <definedName name="_xlnm.Print_Titles" localSheetId="9">' VRN - Vedlejší rozpočtov...'!$116:$116</definedName>
  </definedNames>
  <calcPr/>
</workbook>
</file>

<file path=xl/calcChain.xml><?xml version="1.0" encoding="utf-8"?>
<calcChain xmlns="http://schemas.openxmlformats.org/spreadsheetml/2006/main">
  <c i="10" r="M129"/>
  <c i="1" r="BA98"/>
  <c r="AZ98"/>
  <c i="10" r="BI128"/>
  <c r="BH128"/>
  <c r="BG128"/>
  <c r="BF128"/>
  <c r="X128"/>
  <c r="X127"/>
  <c r="W128"/>
  <c r="W127"/>
  <c r="AD128"/>
  <c r="AD127"/>
  <c r="AB128"/>
  <c r="AB127"/>
  <c r="Z128"/>
  <c r="Z127"/>
  <c r="V128"/>
  <c r="BK128"/>
  <c r="BK127"/>
  <c r="M127"/>
  <c r="P128"/>
  <c r="BE128"/>
  <c r="M90"/>
  <c r="K90"/>
  <c r="H90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W122"/>
  <c r="AD122"/>
  <c r="AB122"/>
  <c r="Z122"/>
  <c r="V122"/>
  <c r="BK122"/>
  <c r="P122"/>
  <c r="BE122"/>
  <c r="BI121"/>
  <c r="BH121"/>
  <c r="BG121"/>
  <c r="BF121"/>
  <c r="X121"/>
  <c r="W121"/>
  <c r="AD121"/>
  <c r="AB121"/>
  <c r="Z121"/>
  <c r="V121"/>
  <c r="BK121"/>
  <c r="P121"/>
  <c r="BE121"/>
  <c r="BI120"/>
  <c r="BH120"/>
  <c r="BG120"/>
  <c r="BF120"/>
  <c r="X120"/>
  <c r="W120"/>
  <c r="AD120"/>
  <c r="AB120"/>
  <c r="Z120"/>
  <c r="V120"/>
  <c r="BK120"/>
  <c r="P120"/>
  <c r="BE120"/>
  <c r="BI119"/>
  <c r="BH119"/>
  <c r="BG119"/>
  <c r="BF119"/>
  <c r="X119"/>
  <c r="X118"/>
  <c r="X117"/>
  <c r="K88"/>
  <c r="W119"/>
  <c r="W118"/>
  <c r="W117"/>
  <c r="H88"/>
  <c r="AD119"/>
  <c r="AD118"/>
  <c r="AD117"/>
  <c r="AB119"/>
  <c r="AB118"/>
  <c r="AB117"/>
  <c r="Z119"/>
  <c r="Z118"/>
  <c r="Z117"/>
  <c i="1" r="AW98"/>
  <c i="10" r="V119"/>
  <c r="BK119"/>
  <c r="BK118"/>
  <c r="M118"/>
  <c r="BK117"/>
  <c r="M117"/>
  <c r="M88"/>
  <c r="P119"/>
  <c r="BE119"/>
  <c r="M89"/>
  <c r="K89"/>
  <c r="H89"/>
  <c r="F113"/>
  <c r="F111"/>
  <c r="F109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BH94"/>
  <c r="BG94"/>
  <c r="BF94"/>
  <c r="M94"/>
  <c r="BE94"/>
  <c r="BI93"/>
  <c r="H38"/>
  <c i="1" r="BF98"/>
  <c i="10" r="BH93"/>
  <c r="H37"/>
  <c i="1" r="BE98"/>
  <c i="10" r="BG93"/>
  <c r="H36"/>
  <c i="1" r="BD98"/>
  <c i="10" r="BF93"/>
  <c r="M35"/>
  <c i="1" r="AY98"/>
  <c i="10" r="H35"/>
  <c i="1" r="BC98"/>
  <c i="10" r="M93"/>
  <c r="M92"/>
  <c r="L100"/>
  <c r="BE93"/>
  <c r="M34"/>
  <c i="1" r="AX98"/>
  <c i="10" r="H34"/>
  <c i="1" r="BB98"/>
  <c i="10" r="M30"/>
  <c i="1" r="AU98"/>
  <c i="10" r="M29"/>
  <c i="1" r="AT98"/>
  <c i="10" r="M28"/>
  <c i="1" r="AS98"/>
  <c i="10" r="M27"/>
  <c r="F83"/>
  <c r="F81"/>
  <c r="F79"/>
  <c r="M32"/>
  <c i="1" r="AG98"/>
  <c i="10" r="L40"/>
  <c r="O21"/>
  <c r="E21"/>
  <c r="M114"/>
  <c r="M84"/>
  <c r="O20"/>
  <c r="O18"/>
  <c r="E18"/>
  <c r="M113"/>
  <c r="M83"/>
  <c r="O17"/>
  <c r="O15"/>
  <c r="E15"/>
  <c r="F114"/>
  <c r="F84"/>
  <c r="O14"/>
  <c r="O9"/>
  <c r="M111"/>
  <c r="M81"/>
  <c r="F6"/>
  <c r="F108"/>
  <c r="F78"/>
  <c i="9" r="M143"/>
  <c i="1" r="BA97"/>
  <c r="AZ97"/>
  <c i="9"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X139"/>
  <c r="W140"/>
  <c r="W139"/>
  <c r="AD140"/>
  <c r="AD139"/>
  <c r="AB140"/>
  <c r="AB139"/>
  <c r="Z140"/>
  <c r="Z139"/>
  <c r="V140"/>
  <c r="BK140"/>
  <c r="BK139"/>
  <c r="M139"/>
  <c r="P140"/>
  <c r="BE140"/>
  <c r="M91"/>
  <c r="K91"/>
  <c r="H91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W132"/>
  <c r="AD132"/>
  <c r="AB132"/>
  <c r="Z132"/>
  <c r="V132"/>
  <c r="BK132"/>
  <c r="P132"/>
  <c r="BE132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W122"/>
  <c r="AD122"/>
  <c r="AB122"/>
  <c r="Z122"/>
  <c r="V122"/>
  <c r="BK122"/>
  <c r="P122"/>
  <c r="BE122"/>
  <c r="BI121"/>
  <c r="BH121"/>
  <c r="BG121"/>
  <c r="BF121"/>
  <c r="X121"/>
  <c r="X120"/>
  <c r="X119"/>
  <c r="X118"/>
  <c r="K88"/>
  <c r="W121"/>
  <c r="W120"/>
  <c r="W119"/>
  <c r="W118"/>
  <c r="H88"/>
  <c r="AD121"/>
  <c r="AD120"/>
  <c r="AD119"/>
  <c r="AD118"/>
  <c r="AB121"/>
  <c r="AB120"/>
  <c r="AB119"/>
  <c r="AB118"/>
  <c r="Z121"/>
  <c r="Z120"/>
  <c r="Z119"/>
  <c r="Z118"/>
  <c i="1" r="AW97"/>
  <c i="9" r="V121"/>
  <c r="BK121"/>
  <c r="BK120"/>
  <c r="M120"/>
  <c r="BK119"/>
  <c r="M119"/>
  <c r="BK118"/>
  <c r="M118"/>
  <c r="M88"/>
  <c r="P121"/>
  <c r="BE121"/>
  <c r="M90"/>
  <c r="K90"/>
  <c r="H90"/>
  <c r="M89"/>
  <c r="K89"/>
  <c r="H89"/>
  <c r="F114"/>
  <c r="F112"/>
  <c r="F110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H38"/>
  <c i="1" r="BF97"/>
  <c i="9" r="BH94"/>
  <c r="H37"/>
  <c i="1" r="BE97"/>
  <c i="9" r="BG94"/>
  <c r="H36"/>
  <c i="1" r="BD97"/>
  <c i="9" r="BF94"/>
  <c r="M35"/>
  <c i="1" r="AY97"/>
  <c i="9" r="H35"/>
  <c i="1" r="BC97"/>
  <c i="9" r="M94"/>
  <c r="M93"/>
  <c r="L101"/>
  <c r="BE94"/>
  <c r="M34"/>
  <c i="1" r="AX97"/>
  <c i="9" r="H34"/>
  <c i="1" r="BB97"/>
  <c i="9" r="M30"/>
  <c i="1" r="AU97"/>
  <c i="9" r="M29"/>
  <c i="1" r="AT97"/>
  <c i="9" r="M28"/>
  <c i="1" r="AS97"/>
  <c i="9" r="M27"/>
  <c r="F83"/>
  <c r="F81"/>
  <c r="F79"/>
  <c r="M32"/>
  <c i="1" r="AG97"/>
  <c i="9" r="L40"/>
  <c r="O21"/>
  <c r="E21"/>
  <c r="M115"/>
  <c r="M84"/>
  <c r="O20"/>
  <c r="O18"/>
  <c r="E18"/>
  <c r="M114"/>
  <c r="M83"/>
  <c r="O17"/>
  <c r="O15"/>
  <c r="E15"/>
  <c r="F115"/>
  <c r="F84"/>
  <c r="O14"/>
  <c r="O9"/>
  <c r="M112"/>
  <c r="M81"/>
  <c r="F6"/>
  <c r="F109"/>
  <c r="F78"/>
  <c i="8" r="M184"/>
  <c i="1" r="BA96"/>
  <c r="AZ96"/>
  <c i="8" r="BI183"/>
  <c r="BH183"/>
  <c r="BG183"/>
  <c r="BF183"/>
  <c r="X183"/>
  <c r="W183"/>
  <c r="AD183"/>
  <c r="AB183"/>
  <c r="Z183"/>
  <c r="V183"/>
  <c r="BK183"/>
  <c r="P183"/>
  <c r="BE183"/>
  <c r="BI182"/>
  <c r="BH182"/>
  <c r="BG182"/>
  <c r="BF182"/>
  <c r="X182"/>
  <c r="W182"/>
  <c r="AD182"/>
  <c r="AB182"/>
  <c r="Z182"/>
  <c r="V182"/>
  <c r="BK182"/>
  <c r="P182"/>
  <c r="BE182"/>
  <c r="BI181"/>
  <c r="BH181"/>
  <c r="BG181"/>
  <c r="BF181"/>
  <c r="X181"/>
  <c r="W181"/>
  <c r="AD181"/>
  <c r="AB181"/>
  <c r="Z181"/>
  <c r="V181"/>
  <c r="BK181"/>
  <c r="P181"/>
  <c r="BE181"/>
  <c r="BI180"/>
  <c r="BH180"/>
  <c r="BG180"/>
  <c r="BF180"/>
  <c r="X180"/>
  <c r="W180"/>
  <c r="AD180"/>
  <c r="AB180"/>
  <c r="Z180"/>
  <c r="V180"/>
  <c r="BK180"/>
  <c r="P180"/>
  <c r="BE180"/>
  <c r="BI178"/>
  <c r="BH178"/>
  <c r="BG178"/>
  <c r="BF178"/>
  <c r="X178"/>
  <c r="X177"/>
  <c r="W178"/>
  <c r="W177"/>
  <c r="AD178"/>
  <c r="AD177"/>
  <c r="AB178"/>
  <c r="AB177"/>
  <c r="Z178"/>
  <c r="Z177"/>
  <c r="V178"/>
  <c r="BK178"/>
  <c r="BK177"/>
  <c r="M177"/>
  <c r="P178"/>
  <c r="BE178"/>
  <c r="M92"/>
  <c r="K92"/>
  <c r="H92"/>
  <c r="BI176"/>
  <c r="BH176"/>
  <c r="BG176"/>
  <c r="BF176"/>
  <c r="X176"/>
  <c r="W176"/>
  <c r="AD176"/>
  <c r="AB176"/>
  <c r="Z176"/>
  <c r="V176"/>
  <c r="BK176"/>
  <c r="P176"/>
  <c r="BE176"/>
  <c r="BI175"/>
  <c r="BH175"/>
  <c r="BG175"/>
  <c r="BF175"/>
  <c r="X175"/>
  <c r="W175"/>
  <c r="AD175"/>
  <c r="AB175"/>
  <c r="Z175"/>
  <c r="V175"/>
  <c r="BK175"/>
  <c r="P175"/>
  <c r="BE175"/>
  <c r="BI174"/>
  <c r="BH174"/>
  <c r="BG174"/>
  <c r="BF174"/>
  <c r="X174"/>
  <c r="W174"/>
  <c r="AD174"/>
  <c r="AB174"/>
  <c r="Z174"/>
  <c r="V174"/>
  <c r="BK174"/>
  <c r="P174"/>
  <c r="BE174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70"/>
  <c r="BH170"/>
  <c r="BG170"/>
  <c r="BF170"/>
  <c r="X170"/>
  <c r="W170"/>
  <c r="AD170"/>
  <c r="AB170"/>
  <c r="Z170"/>
  <c r="V170"/>
  <c r="BK170"/>
  <c r="P170"/>
  <c r="BE170"/>
  <c r="BI169"/>
  <c r="BH169"/>
  <c r="BG169"/>
  <c r="BF169"/>
  <c r="X169"/>
  <c r="W169"/>
  <c r="AD169"/>
  <c r="AB169"/>
  <c r="Z169"/>
  <c r="V169"/>
  <c r="BK169"/>
  <c r="P169"/>
  <c r="BE169"/>
  <c r="BI168"/>
  <c r="BH168"/>
  <c r="BG168"/>
  <c r="BF168"/>
  <c r="X168"/>
  <c r="W168"/>
  <c r="AD168"/>
  <c r="AB168"/>
  <c r="Z168"/>
  <c r="V168"/>
  <c r="BK168"/>
  <c r="P168"/>
  <c r="BE168"/>
  <c r="BI167"/>
  <c r="BH167"/>
  <c r="BG167"/>
  <c r="BF167"/>
  <c r="X167"/>
  <c r="W167"/>
  <c r="AD167"/>
  <c r="AB167"/>
  <c r="Z167"/>
  <c r="V167"/>
  <c r="BK167"/>
  <c r="P167"/>
  <c r="BE167"/>
  <c r="BI166"/>
  <c r="BH166"/>
  <c r="BG166"/>
  <c r="BF166"/>
  <c r="X166"/>
  <c r="W166"/>
  <c r="AD166"/>
  <c r="AB166"/>
  <c r="Z166"/>
  <c r="V166"/>
  <c r="BK166"/>
  <c r="P166"/>
  <c r="BE166"/>
  <c r="BI165"/>
  <c r="BH165"/>
  <c r="BG165"/>
  <c r="BF165"/>
  <c r="X165"/>
  <c r="W165"/>
  <c r="AD165"/>
  <c r="AB165"/>
  <c r="Z165"/>
  <c r="V165"/>
  <c r="BK165"/>
  <c r="P165"/>
  <c r="BE165"/>
  <c r="BI164"/>
  <c r="BH164"/>
  <c r="BG164"/>
  <c r="BF164"/>
  <c r="X164"/>
  <c r="W164"/>
  <c r="AD164"/>
  <c r="AB164"/>
  <c r="Z164"/>
  <c r="V164"/>
  <c r="BK164"/>
  <c r="P164"/>
  <c r="BE164"/>
  <c r="BI163"/>
  <c r="BH163"/>
  <c r="BG163"/>
  <c r="BF163"/>
  <c r="X163"/>
  <c r="W163"/>
  <c r="AD163"/>
  <c r="AB163"/>
  <c r="Z163"/>
  <c r="V163"/>
  <c r="BK163"/>
  <c r="P163"/>
  <c r="BE163"/>
  <c r="BI162"/>
  <c r="BH162"/>
  <c r="BG162"/>
  <c r="BF162"/>
  <c r="X162"/>
  <c r="W162"/>
  <c r="AD162"/>
  <c r="AB162"/>
  <c r="Z162"/>
  <c r="V162"/>
  <c r="BK162"/>
  <c r="P162"/>
  <c r="BE162"/>
  <c r="BI161"/>
  <c r="BH161"/>
  <c r="BG161"/>
  <c r="BF161"/>
  <c r="X161"/>
  <c r="W161"/>
  <c r="AD161"/>
  <c r="AB161"/>
  <c r="Z161"/>
  <c r="V161"/>
  <c r="BK161"/>
  <c r="P161"/>
  <c r="BE161"/>
  <c r="BI160"/>
  <c r="BH160"/>
  <c r="BG160"/>
  <c r="BF160"/>
  <c r="X160"/>
  <c r="W160"/>
  <c r="AD160"/>
  <c r="AB160"/>
  <c r="Z160"/>
  <c r="V160"/>
  <c r="BK160"/>
  <c r="P160"/>
  <c r="BE160"/>
  <c r="BI159"/>
  <c r="BH159"/>
  <c r="BG159"/>
  <c r="BF159"/>
  <c r="X159"/>
  <c r="W159"/>
  <c r="AD159"/>
  <c r="AB159"/>
  <c r="Z159"/>
  <c r="V159"/>
  <c r="BK159"/>
  <c r="P159"/>
  <c r="BE159"/>
  <c r="BI158"/>
  <c r="BH158"/>
  <c r="BG158"/>
  <c r="BF158"/>
  <c r="X158"/>
  <c r="X157"/>
  <c r="W158"/>
  <c r="W157"/>
  <c r="AD158"/>
  <c r="AD157"/>
  <c r="AB158"/>
  <c r="AB157"/>
  <c r="Z158"/>
  <c r="Z157"/>
  <c r="V158"/>
  <c r="BK158"/>
  <c r="BK157"/>
  <c r="M157"/>
  <c r="P158"/>
  <c r="BE158"/>
  <c r="M91"/>
  <c r="K91"/>
  <c r="H91"/>
  <c r="BI156"/>
  <c r="BH156"/>
  <c r="BG156"/>
  <c r="BF156"/>
  <c r="X156"/>
  <c r="W156"/>
  <c r="AD156"/>
  <c r="AB156"/>
  <c r="Z156"/>
  <c r="V156"/>
  <c r="BK156"/>
  <c r="P156"/>
  <c r="BE156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53"/>
  <c r="BH153"/>
  <c r="BG153"/>
  <c r="BF153"/>
  <c r="X153"/>
  <c r="W153"/>
  <c r="AD153"/>
  <c r="AB153"/>
  <c r="Z153"/>
  <c r="V153"/>
  <c r="BK153"/>
  <c r="P153"/>
  <c r="BE153"/>
  <c r="BI152"/>
  <c r="BH152"/>
  <c r="BG152"/>
  <c r="BF152"/>
  <c r="X152"/>
  <c r="W152"/>
  <c r="AD152"/>
  <c r="AB152"/>
  <c r="Z152"/>
  <c r="V152"/>
  <c r="BK152"/>
  <c r="P152"/>
  <c r="BE152"/>
  <c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W150"/>
  <c r="AD150"/>
  <c r="AB150"/>
  <c r="Z150"/>
  <c r="V150"/>
  <c r="BK150"/>
  <c r="P150"/>
  <c r="BE150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3"/>
  <c r="BH143"/>
  <c r="BG143"/>
  <c r="BF143"/>
  <c r="X143"/>
  <c r="W143"/>
  <c r="AD143"/>
  <c r="AB143"/>
  <c r="Z143"/>
  <c r="V143"/>
  <c r="BK143"/>
  <c r="P143"/>
  <c r="BE143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W132"/>
  <c r="AD132"/>
  <c r="AB132"/>
  <c r="Z132"/>
  <c r="V132"/>
  <c r="BK132"/>
  <c r="P132"/>
  <c r="BE132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X121"/>
  <c r="X120"/>
  <c r="X119"/>
  <c r="K88"/>
  <c r="W122"/>
  <c r="W121"/>
  <c r="W120"/>
  <c r="W119"/>
  <c r="H88"/>
  <c r="AD122"/>
  <c r="AD121"/>
  <c r="AD120"/>
  <c r="AD119"/>
  <c r="AB122"/>
  <c r="AB121"/>
  <c r="AB120"/>
  <c r="AB119"/>
  <c r="Z122"/>
  <c r="Z121"/>
  <c r="Z120"/>
  <c r="Z119"/>
  <c i="1" r="AW96"/>
  <c i="8" r="V122"/>
  <c r="BK122"/>
  <c r="BK121"/>
  <c r="M121"/>
  <c r="BK120"/>
  <c r="M120"/>
  <c r="BK119"/>
  <c r="M119"/>
  <c r="M88"/>
  <c r="P122"/>
  <c r="BE122"/>
  <c r="M90"/>
  <c r="K90"/>
  <c r="H90"/>
  <c r="M89"/>
  <c r="K89"/>
  <c r="H89"/>
  <c r="F115"/>
  <c r="F113"/>
  <c r="F11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H38"/>
  <c i="1" r="BF96"/>
  <c i="8" r="BH95"/>
  <c r="H37"/>
  <c i="1" r="BE96"/>
  <c i="8" r="BG95"/>
  <c r="H36"/>
  <c i="1" r="BD96"/>
  <c i="8" r="BF95"/>
  <c r="M35"/>
  <c i="1" r="AY96"/>
  <c i="8" r="H35"/>
  <c i="1" r="BC96"/>
  <c i="8" r="M95"/>
  <c r="M94"/>
  <c r="L102"/>
  <c r="BE95"/>
  <c r="M34"/>
  <c i="1" r="AX96"/>
  <c i="8" r="H34"/>
  <c i="1" r="BB96"/>
  <c i="8" r="M30"/>
  <c i="1" r="AU96"/>
  <c i="8" r="M29"/>
  <c i="1" r="AT96"/>
  <c i="8" r="M28"/>
  <c i="1" r="AS96"/>
  <c i="8" r="M27"/>
  <c r="F83"/>
  <c r="F81"/>
  <c r="F79"/>
  <c r="M32"/>
  <c i="1" r="AG96"/>
  <c i="8" r="L40"/>
  <c r="O21"/>
  <c r="E21"/>
  <c r="M116"/>
  <c r="M84"/>
  <c r="O20"/>
  <c r="O18"/>
  <c r="E18"/>
  <c r="M115"/>
  <c r="M83"/>
  <c r="O17"/>
  <c r="O15"/>
  <c r="E15"/>
  <c r="F116"/>
  <c r="F84"/>
  <c r="O14"/>
  <c r="O9"/>
  <c r="M113"/>
  <c r="M81"/>
  <c r="F6"/>
  <c r="F110"/>
  <c r="F78"/>
  <c i="7" r="M131"/>
  <c i="1" r="BA95"/>
  <c r="AZ95"/>
  <c i="7"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X121"/>
  <c r="X120"/>
  <c r="X119"/>
  <c r="K89"/>
  <c r="W122"/>
  <c r="W121"/>
  <c r="W120"/>
  <c r="W119"/>
  <c r="H89"/>
  <c r="AD122"/>
  <c r="AD121"/>
  <c r="AD120"/>
  <c r="AD119"/>
  <c r="AB122"/>
  <c r="AB121"/>
  <c r="AB120"/>
  <c r="AB119"/>
  <c r="Z122"/>
  <c r="Z121"/>
  <c r="Z120"/>
  <c r="Z119"/>
  <c i="1" r="AW95"/>
  <c i="7" r="V122"/>
  <c r="BK122"/>
  <c r="BK121"/>
  <c r="M121"/>
  <c r="BK120"/>
  <c r="M120"/>
  <c r="BK119"/>
  <c r="M119"/>
  <c r="M89"/>
  <c r="P122"/>
  <c r="BE122"/>
  <c r="M91"/>
  <c r="K91"/>
  <c r="H91"/>
  <c r="M90"/>
  <c r="K90"/>
  <c r="H90"/>
  <c r="F115"/>
  <c r="F113"/>
  <c r="F111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H39"/>
  <c i="1" r="BF95"/>
  <c i="7" r="BH94"/>
  <c r="H38"/>
  <c i="1" r="BE95"/>
  <c i="7" r="BG94"/>
  <c r="H37"/>
  <c i="1" r="BD95"/>
  <c i="7" r="BF94"/>
  <c r="M36"/>
  <c i="1" r="AY95"/>
  <c i="7" r="H36"/>
  <c i="1" r="BC95"/>
  <c i="7" r="M94"/>
  <c r="M93"/>
  <c r="L101"/>
  <c r="BE94"/>
  <c r="M35"/>
  <c i="1" r="AX95"/>
  <c i="7" r="H35"/>
  <c i="1" r="BB95"/>
  <c i="7" r="M31"/>
  <c i="1" r="AU95"/>
  <c i="7" r="M30"/>
  <c i="1" r="AT95"/>
  <c i="7" r="M29"/>
  <c i="1" r="AS95"/>
  <c i="7" r="M28"/>
  <c r="F84"/>
  <c r="F82"/>
  <c r="F80"/>
  <c r="M33"/>
  <c i="1" r="AG95"/>
  <c i="7" r="L41"/>
  <c r="O22"/>
  <c r="E22"/>
  <c r="M116"/>
  <c r="M85"/>
  <c r="O21"/>
  <c r="O19"/>
  <c r="E19"/>
  <c r="M115"/>
  <c r="M84"/>
  <c r="O18"/>
  <c r="O16"/>
  <c r="E16"/>
  <c r="F116"/>
  <c r="F85"/>
  <c r="O15"/>
  <c r="O10"/>
  <c r="M113"/>
  <c r="M82"/>
  <c r="F6"/>
  <c r="F109"/>
  <c r="F78"/>
  <c i="6" r="M227"/>
  <c i="1" r="BA94"/>
  <c r="AZ94"/>
  <c i="6" r="BI226"/>
  <c r="BH226"/>
  <c r="BG226"/>
  <c r="BF226"/>
  <c r="X226"/>
  <c r="W226"/>
  <c r="AD226"/>
  <c r="AB226"/>
  <c r="Z226"/>
  <c r="V226"/>
  <c r="BK226"/>
  <c r="P226"/>
  <c r="BE226"/>
  <c r="BI225"/>
  <c r="BH225"/>
  <c r="BG225"/>
  <c r="BF225"/>
  <c r="X225"/>
  <c r="W225"/>
  <c r="AD225"/>
  <c r="AB225"/>
  <c r="Z225"/>
  <c r="V225"/>
  <c r="BK225"/>
  <c r="P225"/>
  <c r="BE225"/>
  <c r="BI224"/>
  <c r="BH224"/>
  <c r="BG224"/>
  <c r="BF224"/>
  <c r="X224"/>
  <c r="W224"/>
  <c r="AD224"/>
  <c r="AB224"/>
  <c r="Z224"/>
  <c r="V224"/>
  <c r="BK224"/>
  <c r="P224"/>
  <c r="BE224"/>
  <c r="BI223"/>
  <c r="BH223"/>
  <c r="BG223"/>
  <c r="BF223"/>
  <c r="X223"/>
  <c r="W223"/>
  <c r="AD223"/>
  <c r="AB223"/>
  <c r="Z223"/>
  <c r="V223"/>
  <c r="BK223"/>
  <c r="P223"/>
  <c r="BE223"/>
  <c r="BI222"/>
  <c r="BH222"/>
  <c r="BG222"/>
  <c r="BF222"/>
  <c r="X222"/>
  <c r="W222"/>
  <c r="AD222"/>
  <c r="AB222"/>
  <c r="Z222"/>
  <c r="V222"/>
  <c r="BK222"/>
  <c r="P222"/>
  <c r="BE222"/>
  <c r="BI221"/>
  <c r="BH221"/>
  <c r="BG221"/>
  <c r="BF221"/>
  <c r="X221"/>
  <c r="W221"/>
  <c r="AD221"/>
  <c r="AB221"/>
  <c r="Z221"/>
  <c r="V221"/>
  <c r="BK221"/>
  <c r="P221"/>
  <c r="BE221"/>
  <c r="BI220"/>
  <c r="BH220"/>
  <c r="BG220"/>
  <c r="BF220"/>
  <c r="X220"/>
  <c r="W220"/>
  <c r="AD220"/>
  <c r="AB220"/>
  <c r="Z220"/>
  <c r="V220"/>
  <c r="BK220"/>
  <c r="P220"/>
  <c r="BE220"/>
  <c r="BI218"/>
  <c r="BH218"/>
  <c r="BG218"/>
  <c r="BF218"/>
  <c r="X218"/>
  <c r="X217"/>
  <c r="W218"/>
  <c r="W217"/>
  <c r="AD218"/>
  <c r="AD217"/>
  <c r="AB218"/>
  <c r="AB217"/>
  <c r="Z218"/>
  <c r="Z217"/>
  <c r="V218"/>
  <c r="BK218"/>
  <c r="BK217"/>
  <c r="M217"/>
  <c r="P218"/>
  <c r="BE218"/>
  <c r="M94"/>
  <c r="K94"/>
  <c r="H94"/>
  <c r="BI216"/>
  <c r="BH216"/>
  <c r="BG216"/>
  <c r="BF216"/>
  <c r="X216"/>
  <c r="W216"/>
  <c r="AD216"/>
  <c r="AB216"/>
  <c r="Z216"/>
  <c r="V216"/>
  <c r="BK216"/>
  <c r="P216"/>
  <c r="BE216"/>
  <c r="BI215"/>
  <c r="BH215"/>
  <c r="BG215"/>
  <c r="BF215"/>
  <c r="X215"/>
  <c r="W215"/>
  <c r="AD215"/>
  <c r="AB215"/>
  <c r="Z215"/>
  <c r="V215"/>
  <c r="BK215"/>
  <c r="P215"/>
  <c r="BE215"/>
  <c r="BI214"/>
  <c r="BH214"/>
  <c r="BG214"/>
  <c r="BF214"/>
  <c r="X214"/>
  <c r="W214"/>
  <c r="AD214"/>
  <c r="AB214"/>
  <c r="Z214"/>
  <c r="V214"/>
  <c r="BK214"/>
  <c r="P214"/>
  <c r="BE214"/>
  <c r="BI213"/>
  <c r="BH213"/>
  <c r="BG213"/>
  <c r="BF213"/>
  <c r="X213"/>
  <c r="W213"/>
  <c r="AD213"/>
  <c r="AB213"/>
  <c r="Z213"/>
  <c r="V213"/>
  <c r="BK213"/>
  <c r="P213"/>
  <c r="BE213"/>
  <c r="BI212"/>
  <c r="BH212"/>
  <c r="BG212"/>
  <c r="BF212"/>
  <c r="X212"/>
  <c r="W212"/>
  <c r="AD212"/>
  <c r="AB212"/>
  <c r="Z212"/>
  <c r="V212"/>
  <c r="BK212"/>
  <c r="P212"/>
  <c r="BE212"/>
  <c r="BI211"/>
  <c r="BH211"/>
  <c r="BG211"/>
  <c r="BF211"/>
  <c r="X211"/>
  <c r="W211"/>
  <c r="AD211"/>
  <c r="AB211"/>
  <c r="Z211"/>
  <c r="V211"/>
  <c r="BK211"/>
  <c r="P211"/>
  <c r="BE211"/>
  <c r="BI210"/>
  <c r="BH210"/>
  <c r="BG210"/>
  <c r="BF210"/>
  <c r="X210"/>
  <c r="W210"/>
  <c r="AD210"/>
  <c r="AB210"/>
  <c r="Z210"/>
  <c r="V210"/>
  <c r="BK210"/>
  <c r="P210"/>
  <c r="BE210"/>
  <c r="BI209"/>
  <c r="BH209"/>
  <c r="BG209"/>
  <c r="BF209"/>
  <c r="X209"/>
  <c r="W209"/>
  <c r="AD209"/>
  <c r="AB209"/>
  <c r="Z209"/>
  <c r="V209"/>
  <c r="BK209"/>
  <c r="P209"/>
  <c r="BE209"/>
  <c r="BI208"/>
  <c r="BH208"/>
  <c r="BG208"/>
  <c r="BF208"/>
  <c r="X208"/>
  <c r="W208"/>
  <c r="AD208"/>
  <c r="AB208"/>
  <c r="Z208"/>
  <c r="V208"/>
  <c r="BK208"/>
  <c r="P208"/>
  <c r="BE208"/>
  <c r="BI207"/>
  <c r="BH207"/>
  <c r="BG207"/>
  <c r="BF207"/>
  <c r="X207"/>
  <c r="W207"/>
  <c r="AD207"/>
  <c r="AB207"/>
  <c r="Z207"/>
  <c r="V207"/>
  <c r="BK207"/>
  <c r="P207"/>
  <c r="BE207"/>
  <c r="BI206"/>
  <c r="BH206"/>
  <c r="BG206"/>
  <c r="BF206"/>
  <c r="X206"/>
  <c r="W206"/>
  <c r="AD206"/>
  <c r="AB206"/>
  <c r="Z206"/>
  <c r="V206"/>
  <c r="BK206"/>
  <c r="P206"/>
  <c r="BE206"/>
  <c r="BI205"/>
  <c r="BH205"/>
  <c r="BG205"/>
  <c r="BF205"/>
  <c r="X205"/>
  <c r="W205"/>
  <c r="AD205"/>
  <c r="AB205"/>
  <c r="Z205"/>
  <c r="V205"/>
  <c r="BK205"/>
  <c r="P205"/>
  <c r="BE205"/>
  <c r="BI204"/>
  <c r="BH204"/>
  <c r="BG204"/>
  <c r="BF204"/>
  <c r="X204"/>
  <c r="X203"/>
  <c r="W204"/>
  <c r="W203"/>
  <c r="AD204"/>
  <c r="AD203"/>
  <c r="AB204"/>
  <c r="AB203"/>
  <c r="Z204"/>
  <c r="Z203"/>
  <c r="V204"/>
  <c r="BK204"/>
  <c r="BK203"/>
  <c r="M203"/>
  <c r="P204"/>
  <c r="BE204"/>
  <c r="M93"/>
  <c r="K93"/>
  <c r="H93"/>
  <c r="BI202"/>
  <c r="BH202"/>
  <c r="BG202"/>
  <c r="BF202"/>
  <c r="X202"/>
  <c r="W202"/>
  <c r="AD202"/>
  <c r="AB202"/>
  <c r="Z202"/>
  <c r="V202"/>
  <c r="BK202"/>
  <c r="P202"/>
  <c r="BE202"/>
  <c r="BI201"/>
  <c r="BH201"/>
  <c r="BG201"/>
  <c r="BF201"/>
  <c r="X201"/>
  <c r="W201"/>
  <c r="AD201"/>
  <c r="AB201"/>
  <c r="Z201"/>
  <c r="V201"/>
  <c r="BK201"/>
  <c r="P201"/>
  <c r="BE201"/>
  <c r="BI200"/>
  <c r="BH200"/>
  <c r="BG200"/>
  <c r="BF200"/>
  <c r="X200"/>
  <c r="W200"/>
  <c r="AD200"/>
  <c r="AB200"/>
  <c r="Z200"/>
  <c r="V200"/>
  <c r="BK200"/>
  <c r="P200"/>
  <c r="BE200"/>
  <c r="BI199"/>
  <c r="BH199"/>
  <c r="BG199"/>
  <c r="BF199"/>
  <c r="X199"/>
  <c r="W199"/>
  <c r="AD199"/>
  <c r="AB199"/>
  <c r="Z199"/>
  <c r="V199"/>
  <c r="BK199"/>
  <c r="P199"/>
  <c r="BE199"/>
  <c r="BI198"/>
  <c r="BH198"/>
  <c r="BG198"/>
  <c r="BF198"/>
  <c r="X198"/>
  <c r="W198"/>
  <c r="AD198"/>
  <c r="AB198"/>
  <c r="Z198"/>
  <c r="V198"/>
  <c r="BK198"/>
  <c r="P198"/>
  <c r="BE198"/>
  <c r="BI197"/>
  <c r="BH197"/>
  <c r="BG197"/>
  <c r="BF197"/>
  <c r="X197"/>
  <c r="W197"/>
  <c r="AD197"/>
  <c r="AB197"/>
  <c r="Z197"/>
  <c r="V197"/>
  <c r="BK197"/>
  <c r="P197"/>
  <c r="BE197"/>
  <c r="BI196"/>
  <c r="BH196"/>
  <c r="BG196"/>
  <c r="BF196"/>
  <c r="X196"/>
  <c r="W196"/>
  <c r="AD196"/>
  <c r="AB196"/>
  <c r="Z196"/>
  <c r="V196"/>
  <c r="BK196"/>
  <c r="P196"/>
  <c r="BE196"/>
  <c r="BI195"/>
  <c r="BH195"/>
  <c r="BG195"/>
  <c r="BF195"/>
  <c r="X195"/>
  <c r="W195"/>
  <c r="AD195"/>
  <c r="AB195"/>
  <c r="Z195"/>
  <c r="V195"/>
  <c r="BK195"/>
  <c r="P195"/>
  <c r="BE195"/>
  <c r="BI194"/>
  <c r="BH194"/>
  <c r="BG194"/>
  <c r="BF194"/>
  <c r="X194"/>
  <c r="W194"/>
  <c r="AD194"/>
  <c r="AB194"/>
  <c r="Z194"/>
  <c r="V194"/>
  <c r="BK194"/>
  <c r="P194"/>
  <c r="BE194"/>
  <c r="BI193"/>
  <c r="BH193"/>
  <c r="BG193"/>
  <c r="BF193"/>
  <c r="X193"/>
  <c r="W193"/>
  <c r="AD193"/>
  <c r="AB193"/>
  <c r="Z193"/>
  <c r="V193"/>
  <c r="BK193"/>
  <c r="P193"/>
  <c r="BE193"/>
  <c r="BI192"/>
  <c r="BH192"/>
  <c r="BG192"/>
  <c r="BF192"/>
  <c r="X192"/>
  <c r="W192"/>
  <c r="AD192"/>
  <c r="AB192"/>
  <c r="Z192"/>
  <c r="V192"/>
  <c r="BK192"/>
  <c r="P192"/>
  <c r="BE192"/>
  <c r="BI191"/>
  <c r="BH191"/>
  <c r="BG191"/>
  <c r="BF191"/>
  <c r="X191"/>
  <c r="W191"/>
  <c r="AD191"/>
  <c r="AB191"/>
  <c r="Z191"/>
  <c r="V191"/>
  <c r="BK191"/>
  <c r="P191"/>
  <c r="BE191"/>
  <c r="BI190"/>
  <c r="BH190"/>
  <c r="BG190"/>
  <c r="BF190"/>
  <c r="X190"/>
  <c r="W190"/>
  <c r="AD190"/>
  <c r="AB190"/>
  <c r="Z190"/>
  <c r="V190"/>
  <c r="BK190"/>
  <c r="P190"/>
  <c r="BE190"/>
  <c r="BI189"/>
  <c r="BH189"/>
  <c r="BG189"/>
  <c r="BF189"/>
  <c r="X189"/>
  <c r="W189"/>
  <c r="AD189"/>
  <c r="AB189"/>
  <c r="Z189"/>
  <c r="V189"/>
  <c r="BK189"/>
  <c r="P189"/>
  <c r="BE189"/>
  <c r="BI188"/>
  <c r="BH188"/>
  <c r="BG188"/>
  <c r="BF188"/>
  <c r="X188"/>
  <c r="W188"/>
  <c r="AD188"/>
  <c r="AB188"/>
  <c r="Z188"/>
  <c r="V188"/>
  <c r="BK188"/>
  <c r="P188"/>
  <c r="BE188"/>
  <c r="BI187"/>
  <c r="BH187"/>
  <c r="BG187"/>
  <c r="BF187"/>
  <c r="X187"/>
  <c r="W187"/>
  <c r="AD187"/>
  <c r="AB187"/>
  <c r="Z187"/>
  <c r="V187"/>
  <c r="BK187"/>
  <c r="P187"/>
  <c r="BE187"/>
  <c r="BI186"/>
  <c r="BH186"/>
  <c r="BG186"/>
  <c r="BF186"/>
  <c r="X186"/>
  <c r="W186"/>
  <c r="AD186"/>
  <c r="AB186"/>
  <c r="Z186"/>
  <c r="V186"/>
  <c r="BK186"/>
  <c r="P186"/>
  <c r="BE186"/>
  <c r="BI185"/>
  <c r="BH185"/>
  <c r="BG185"/>
  <c r="BF185"/>
  <c r="X185"/>
  <c r="W185"/>
  <c r="AD185"/>
  <c r="AB185"/>
  <c r="Z185"/>
  <c r="V185"/>
  <c r="BK185"/>
  <c r="P185"/>
  <c r="BE185"/>
  <c r="BI184"/>
  <c r="BH184"/>
  <c r="BG184"/>
  <c r="BF184"/>
  <c r="X184"/>
  <c r="W184"/>
  <c r="AD184"/>
  <c r="AB184"/>
  <c r="Z184"/>
  <c r="V184"/>
  <c r="BK184"/>
  <c r="P184"/>
  <c r="BE184"/>
  <c r="BI183"/>
  <c r="BH183"/>
  <c r="BG183"/>
  <c r="BF183"/>
  <c r="X183"/>
  <c r="W183"/>
  <c r="AD183"/>
  <c r="AB183"/>
  <c r="Z183"/>
  <c r="V183"/>
  <c r="BK183"/>
  <c r="P183"/>
  <c r="BE183"/>
  <c r="BI182"/>
  <c r="BH182"/>
  <c r="BG182"/>
  <c r="BF182"/>
  <c r="X182"/>
  <c r="W182"/>
  <c r="AD182"/>
  <c r="AB182"/>
  <c r="Z182"/>
  <c r="V182"/>
  <c r="BK182"/>
  <c r="P182"/>
  <c r="BE182"/>
  <c r="BI181"/>
  <c r="BH181"/>
  <c r="BG181"/>
  <c r="BF181"/>
  <c r="X181"/>
  <c r="W181"/>
  <c r="AD181"/>
  <c r="AB181"/>
  <c r="Z181"/>
  <c r="V181"/>
  <c r="BK181"/>
  <c r="P181"/>
  <c r="BE181"/>
  <c r="BI180"/>
  <c r="BH180"/>
  <c r="BG180"/>
  <c r="BF180"/>
  <c r="X180"/>
  <c r="W180"/>
  <c r="AD180"/>
  <c r="AB180"/>
  <c r="Z180"/>
  <c r="V180"/>
  <c r="BK180"/>
  <c r="P180"/>
  <c r="BE180"/>
  <c r="BI179"/>
  <c r="BH179"/>
  <c r="BG179"/>
  <c r="BF179"/>
  <c r="X179"/>
  <c r="W179"/>
  <c r="AD179"/>
  <c r="AB179"/>
  <c r="Z179"/>
  <c r="V179"/>
  <c r="BK179"/>
  <c r="P179"/>
  <c r="BE179"/>
  <c r="BI178"/>
  <c r="BH178"/>
  <c r="BG178"/>
  <c r="BF178"/>
  <c r="X178"/>
  <c r="W178"/>
  <c r="AD178"/>
  <c r="AB178"/>
  <c r="Z178"/>
  <c r="V178"/>
  <c r="BK178"/>
  <c r="P178"/>
  <c r="BE178"/>
  <c r="BI177"/>
  <c r="BH177"/>
  <c r="BG177"/>
  <c r="BF177"/>
  <c r="X177"/>
  <c r="W177"/>
  <c r="AD177"/>
  <c r="AB177"/>
  <c r="Z177"/>
  <c r="V177"/>
  <c r="BK177"/>
  <c r="P177"/>
  <c r="BE177"/>
  <c r="BI176"/>
  <c r="BH176"/>
  <c r="BG176"/>
  <c r="BF176"/>
  <c r="X176"/>
  <c r="W176"/>
  <c r="AD176"/>
  <c r="AB176"/>
  <c r="Z176"/>
  <c r="V176"/>
  <c r="BK176"/>
  <c r="P176"/>
  <c r="BE176"/>
  <c r="BI175"/>
  <c r="BH175"/>
  <c r="BG175"/>
  <c r="BF175"/>
  <c r="X175"/>
  <c r="W175"/>
  <c r="AD175"/>
  <c r="AB175"/>
  <c r="Z175"/>
  <c r="V175"/>
  <c r="BK175"/>
  <c r="P175"/>
  <c r="BE175"/>
  <c r="BI174"/>
  <c r="BH174"/>
  <c r="BG174"/>
  <c r="BF174"/>
  <c r="X174"/>
  <c r="W174"/>
  <c r="AD174"/>
  <c r="AB174"/>
  <c r="Z174"/>
  <c r="V174"/>
  <c r="BK174"/>
  <c r="P174"/>
  <c r="BE174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70"/>
  <c r="BH170"/>
  <c r="BG170"/>
  <c r="BF170"/>
  <c r="X170"/>
  <c r="W170"/>
  <c r="AD170"/>
  <c r="AB170"/>
  <c r="Z170"/>
  <c r="V170"/>
  <c r="BK170"/>
  <c r="P170"/>
  <c r="BE170"/>
  <c r="BI169"/>
  <c r="BH169"/>
  <c r="BG169"/>
  <c r="BF169"/>
  <c r="X169"/>
  <c r="W169"/>
  <c r="AD169"/>
  <c r="AB169"/>
  <c r="Z169"/>
  <c r="V169"/>
  <c r="BK169"/>
  <c r="P169"/>
  <c r="BE169"/>
  <c r="BI168"/>
  <c r="BH168"/>
  <c r="BG168"/>
  <c r="BF168"/>
  <c r="X168"/>
  <c r="W168"/>
  <c r="AD168"/>
  <c r="AB168"/>
  <c r="Z168"/>
  <c r="V168"/>
  <c r="BK168"/>
  <c r="P168"/>
  <c r="BE168"/>
  <c r="BI167"/>
  <c r="BH167"/>
  <c r="BG167"/>
  <c r="BF167"/>
  <c r="X167"/>
  <c r="W167"/>
  <c r="AD167"/>
  <c r="AB167"/>
  <c r="Z167"/>
  <c r="V167"/>
  <c r="BK167"/>
  <c r="P167"/>
  <c r="BE167"/>
  <c r="BI166"/>
  <c r="BH166"/>
  <c r="BG166"/>
  <c r="BF166"/>
  <c r="X166"/>
  <c r="W166"/>
  <c r="AD166"/>
  <c r="AB166"/>
  <c r="Z166"/>
  <c r="V166"/>
  <c r="BK166"/>
  <c r="P166"/>
  <c r="BE166"/>
  <c r="BI165"/>
  <c r="BH165"/>
  <c r="BG165"/>
  <c r="BF165"/>
  <c r="X165"/>
  <c r="W165"/>
  <c r="AD165"/>
  <c r="AB165"/>
  <c r="Z165"/>
  <c r="V165"/>
  <c r="BK165"/>
  <c r="P165"/>
  <c r="BE165"/>
  <c r="BI164"/>
  <c r="BH164"/>
  <c r="BG164"/>
  <c r="BF164"/>
  <c r="X164"/>
  <c r="W164"/>
  <c r="AD164"/>
  <c r="AB164"/>
  <c r="Z164"/>
  <c r="V164"/>
  <c r="BK164"/>
  <c r="P164"/>
  <c r="BE164"/>
  <c r="BI163"/>
  <c r="BH163"/>
  <c r="BG163"/>
  <c r="BF163"/>
  <c r="X163"/>
  <c r="W163"/>
  <c r="AD163"/>
  <c r="AB163"/>
  <c r="Z163"/>
  <c r="V163"/>
  <c r="BK163"/>
  <c r="P163"/>
  <c r="BE163"/>
  <c r="BI162"/>
  <c r="BH162"/>
  <c r="BG162"/>
  <c r="BF162"/>
  <c r="X162"/>
  <c r="W162"/>
  <c r="AD162"/>
  <c r="AB162"/>
  <c r="Z162"/>
  <c r="V162"/>
  <c r="BK162"/>
  <c r="P162"/>
  <c r="BE162"/>
  <c r="BI161"/>
  <c r="BH161"/>
  <c r="BG161"/>
  <c r="BF161"/>
  <c r="X161"/>
  <c r="W161"/>
  <c r="AD161"/>
  <c r="AB161"/>
  <c r="Z161"/>
  <c r="V161"/>
  <c r="BK161"/>
  <c r="P161"/>
  <c r="BE161"/>
  <c r="BI160"/>
  <c r="BH160"/>
  <c r="BG160"/>
  <c r="BF160"/>
  <c r="X160"/>
  <c r="X159"/>
  <c r="W160"/>
  <c r="W159"/>
  <c r="AD160"/>
  <c r="AD159"/>
  <c r="AB160"/>
  <c r="AB159"/>
  <c r="Z160"/>
  <c r="Z159"/>
  <c r="V160"/>
  <c r="BK160"/>
  <c r="BK159"/>
  <c r="M159"/>
  <c r="P160"/>
  <c r="BE160"/>
  <c r="M92"/>
  <c r="K92"/>
  <c r="H92"/>
  <c r="BI158"/>
  <c r="BH158"/>
  <c r="BG158"/>
  <c r="BF158"/>
  <c r="X158"/>
  <c r="W158"/>
  <c r="AD158"/>
  <c r="AB158"/>
  <c r="Z158"/>
  <c r="V158"/>
  <c r="BK158"/>
  <c r="P158"/>
  <c r="BE158"/>
  <c r="BI157"/>
  <c r="BH157"/>
  <c r="BG157"/>
  <c r="BF157"/>
  <c r="X157"/>
  <c r="W157"/>
  <c r="AD157"/>
  <c r="AB157"/>
  <c r="Z157"/>
  <c r="V157"/>
  <c r="BK157"/>
  <c r="P157"/>
  <c r="BE157"/>
  <c r="BI156"/>
  <c r="BH156"/>
  <c r="BG156"/>
  <c r="BF156"/>
  <c r="X156"/>
  <c r="W156"/>
  <c r="AD156"/>
  <c r="AB156"/>
  <c r="Z156"/>
  <c r="V156"/>
  <c r="BK156"/>
  <c r="P156"/>
  <c r="BE156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53"/>
  <c r="BH153"/>
  <c r="BG153"/>
  <c r="BF153"/>
  <c r="X153"/>
  <c r="W153"/>
  <c r="AD153"/>
  <c r="AB153"/>
  <c r="Z153"/>
  <c r="V153"/>
  <c r="BK153"/>
  <c r="P153"/>
  <c r="BE153"/>
  <c r="BI152"/>
  <c r="BH152"/>
  <c r="BG152"/>
  <c r="BF152"/>
  <c r="X152"/>
  <c r="W152"/>
  <c r="AD152"/>
  <c r="AB152"/>
  <c r="Z152"/>
  <c r="V152"/>
  <c r="BK152"/>
  <c r="P152"/>
  <c r="BE152"/>
  <c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W150"/>
  <c r="AD150"/>
  <c r="AB150"/>
  <c r="Z150"/>
  <c r="V150"/>
  <c r="BK150"/>
  <c r="P150"/>
  <c r="BE150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X131"/>
  <c r="W132"/>
  <c r="W131"/>
  <c r="AD132"/>
  <c r="AD131"/>
  <c r="AB132"/>
  <c r="AB131"/>
  <c r="Z132"/>
  <c r="Z131"/>
  <c r="V132"/>
  <c r="BK132"/>
  <c r="BK131"/>
  <c r="M131"/>
  <c r="P132"/>
  <c r="BE132"/>
  <c r="M91"/>
  <c r="K91"/>
  <c r="H9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X123"/>
  <c r="X122"/>
  <c r="X121"/>
  <c r="K88"/>
  <c r="W124"/>
  <c r="W123"/>
  <c r="W122"/>
  <c r="W121"/>
  <c r="H88"/>
  <c r="AD124"/>
  <c r="AD123"/>
  <c r="AD122"/>
  <c r="AD121"/>
  <c r="AB124"/>
  <c r="AB123"/>
  <c r="AB122"/>
  <c r="AB121"/>
  <c r="Z124"/>
  <c r="Z123"/>
  <c r="Z122"/>
  <c r="Z121"/>
  <c i="1" r="AW94"/>
  <c i="6" r="V124"/>
  <c r="BK124"/>
  <c r="BK123"/>
  <c r="M123"/>
  <c r="BK122"/>
  <c r="M122"/>
  <c r="BK121"/>
  <c r="M121"/>
  <c r="M88"/>
  <c r="P124"/>
  <c r="BE124"/>
  <c r="M90"/>
  <c r="K90"/>
  <c r="H90"/>
  <c r="M89"/>
  <c r="K89"/>
  <c r="H89"/>
  <c r="F117"/>
  <c r="F115"/>
  <c r="F113"/>
  <c r="BI102"/>
  <c r="BH102"/>
  <c r="BG102"/>
  <c r="BF102"/>
  <c r="M102"/>
  <c r="BE10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H38"/>
  <c i="1" r="BF94"/>
  <c i="6" r="BH97"/>
  <c r="H37"/>
  <c i="1" r="BE94"/>
  <c i="6" r="BG97"/>
  <c r="H36"/>
  <c i="1" r="BD94"/>
  <c i="6" r="BF97"/>
  <c r="M35"/>
  <c i="1" r="AY94"/>
  <c i="6" r="H35"/>
  <c i="1" r="BC94"/>
  <c i="6" r="M97"/>
  <c r="M96"/>
  <c r="L104"/>
  <c r="BE97"/>
  <c r="M34"/>
  <c i="1" r="AX94"/>
  <c i="6" r="H34"/>
  <c i="1" r="BB94"/>
  <c i="6" r="M30"/>
  <c i="1" r="AU94"/>
  <c i="6" r="M29"/>
  <c i="1" r="AT94"/>
  <c i="6" r="M28"/>
  <c i="1" r="AS94"/>
  <c i="6" r="M27"/>
  <c r="F83"/>
  <c r="F81"/>
  <c r="F79"/>
  <c r="M32"/>
  <c i="1" r="AG94"/>
  <c i="6" r="L40"/>
  <c r="O21"/>
  <c r="E21"/>
  <c r="M118"/>
  <c r="M84"/>
  <c r="O20"/>
  <c r="O18"/>
  <c r="E18"/>
  <c r="M117"/>
  <c r="M83"/>
  <c r="O17"/>
  <c r="O15"/>
  <c r="E15"/>
  <c r="F118"/>
  <c r="F84"/>
  <c r="O14"/>
  <c r="O9"/>
  <c r="M115"/>
  <c r="M81"/>
  <c r="F6"/>
  <c r="F112"/>
  <c r="F78"/>
  <c i="5" r="M131"/>
  <c i="1" r="BA92"/>
  <c r="AZ92"/>
  <c i="5"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X121"/>
  <c r="X120"/>
  <c r="X119"/>
  <c r="K89"/>
  <c r="W122"/>
  <c r="W121"/>
  <c r="W120"/>
  <c r="W119"/>
  <c r="H89"/>
  <c r="AD122"/>
  <c r="AD121"/>
  <c r="AD120"/>
  <c r="AD119"/>
  <c r="AB122"/>
  <c r="AB121"/>
  <c r="AB120"/>
  <c r="AB119"/>
  <c r="Z122"/>
  <c r="Z121"/>
  <c r="Z120"/>
  <c r="Z119"/>
  <c i="1" r="AW92"/>
  <c i="5" r="V122"/>
  <c r="BK122"/>
  <c r="BK121"/>
  <c r="M121"/>
  <c r="BK120"/>
  <c r="M120"/>
  <c r="BK119"/>
  <c r="M119"/>
  <c r="M89"/>
  <c r="P122"/>
  <c r="BE122"/>
  <c r="M91"/>
  <c r="K91"/>
  <c r="H91"/>
  <c r="M90"/>
  <c r="K90"/>
  <c r="H90"/>
  <c r="F115"/>
  <c r="F113"/>
  <c r="F111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H39"/>
  <c i="1" r="BF92"/>
  <c i="5" r="BH94"/>
  <c r="H38"/>
  <c i="1" r="BE92"/>
  <c i="5" r="BG94"/>
  <c r="H37"/>
  <c i="1" r="BD92"/>
  <c i="5" r="BF94"/>
  <c r="M36"/>
  <c i="1" r="AY92"/>
  <c i="5" r="H36"/>
  <c i="1" r="BC92"/>
  <c i="5" r="M94"/>
  <c r="M93"/>
  <c r="L101"/>
  <c r="BE94"/>
  <c r="M35"/>
  <c i="1" r="AX92"/>
  <c i="5" r="H35"/>
  <c i="1" r="BB92"/>
  <c i="5" r="M31"/>
  <c i="1" r="AU92"/>
  <c i="5" r="M30"/>
  <c i="1" r="AT92"/>
  <c i="5" r="M29"/>
  <c i="1" r="AS92"/>
  <c i="5" r="M28"/>
  <c r="F84"/>
  <c r="F82"/>
  <c r="F80"/>
  <c r="M33"/>
  <c i="1" r="AG92"/>
  <c i="5" r="L41"/>
  <c r="O22"/>
  <c r="E22"/>
  <c r="M116"/>
  <c r="M85"/>
  <c r="O21"/>
  <c r="O19"/>
  <c r="E19"/>
  <c r="M115"/>
  <c r="M84"/>
  <c r="O18"/>
  <c r="O16"/>
  <c r="E16"/>
  <c r="F116"/>
  <c r="F85"/>
  <c r="O15"/>
  <c r="O10"/>
  <c r="M113"/>
  <c r="M82"/>
  <c r="F6"/>
  <c r="F109"/>
  <c r="F78"/>
  <c i="4" r="M152"/>
  <c i="1" r="BA91"/>
  <c r="AZ91"/>
  <c i="4"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X149"/>
  <c r="W150"/>
  <c r="W149"/>
  <c r="AD150"/>
  <c r="AD149"/>
  <c r="AB150"/>
  <c r="AB149"/>
  <c r="Z150"/>
  <c r="Z149"/>
  <c r="V150"/>
  <c r="BK150"/>
  <c r="BK149"/>
  <c r="M149"/>
  <c r="P150"/>
  <c r="BE150"/>
  <c r="M93"/>
  <c r="K93"/>
  <c r="H93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3"/>
  <c r="BH143"/>
  <c r="BG143"/>
  <c r="BF143"/>
  <c r="X143"/>
  <c r="W143"/>
  <c r="AD143"/>
  <c r="AB143"/>
  <c r="Z143"/>
  <c r="V143"/>
  <c r="BK143"/>
  <c r="P143"/>
  <c r="BE143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X137"/>
  <c r="W138"/>
  <c r="W137"/>
  <c r="AD138"/>
  <c r="AD137"/>
  <c r="AB138"/>
  <c r="AB137"/>
  <c r="Z138"/>
  <c r="Z137"/>
  <c r="V138"/>
  <c r="BK138"/>
  <c r="BK137"/>
  <c r="M137"/>
  <c r="P138"/>
  <c r="BE138"/>
  <c r="M92"/>
  <c r="K92"/>
  <c r="H92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W132"/>
  <c r="AD132"/>
  <c r="AB132"/>
  <c r="Z132"/>
  <c r="V132"/>
  <c r="BK132"/>
  <c r="P132"/>
  <c r="BE132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X123"/>
  <c r="X122"/>
  <c r="X121"/>
  <c r="K89"/>
  <c r="W124"/>
  <c r="W123"/>
  <c r="W122"/>
  <c r="W121"/>
  <c r="H89"/>
  <c r="AD124"/>
  <c r="AD123"/>
  <c r="AD122"/>
  <c r="AD121"/>
  <c r="AB124"/>
  <c r="AB123"/>
  <c r="AB122"/>
  <c r="AB121"/>
  <c r="Z124"/>
  <c r="Z123"/>
  <c r="Z122"/>
  <c r="Z121"/>
  <c i="1" r="AW91"/>
  <c i="4" r="V124"/>
  <c r="BK124"/>
  <c r="BK123"/>
  <c r="M123"/>
  <c r="BK122"/>
  <c r="M122"/>
  <c r="BK121"/>
  <c r="M121"/>
  <c r="M89"/>
  <c r="P124"/>
  <c r="BE124"/>
  <c r="M91"/>
  <c r="K91"/>
  <c r="H91"/>
  <c r="M90"/>
  <c r="K90"/>
  <c r="H90"/>
  <c r="F117"/>
  <c r="F115"/>
  <c r="F113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H39"/>
  <c i="1" r="BF91"/>
  <c i="4" r="BH96"/>
  <c r="H38"/>
  <c i="1" r="BE91"/>
  <c i="4" r="BG96"/>
  <c r="H37"/>
  <c i="1" r="BD91"/>
  <c i="4" r="BF96"/>
  <c r="M36"/>
  <c i="1" r="AY91"/>
  <c i="4" r="H36"/>
  <c i="1" r="BC91"/>
  <c i="4" r="M96"/>
  <c r="M95"/>
  <c r="L103"/>
  <c r="BE96"/>
  <c r="M35"/>
  <c i="1" r="AX91"/>
  <c i="4" r="H35"/>
  <c i="1" r="BB91"/>
  <c i="4" r="M31"/>
  <c i="1" r="AU91"/>
  <c i="4" r="M30"/>
  <c i="1" r="AT91"/>
  <c i="4" r="M29"/>
  <c i="1" r="AS91"/>
  <c i="4" r="M28"/>
  <c r="F84"/>
  <c r="F82"/>
  <c r="F80"/>
  <c r="M33"/>
  <c i="1" r="AG91"/>
  <c i="4" r="L41"/>
  <c r="O22"/>
  <c r="E22"/>
  <c r="M118"/>
  <c r="M85"/>
  <c r="O21"/>
  <c r="O19"/>
  <c r="E19"/>
  <c r="M117"/>
  <c r="M84"/>
  <c r="O18"/>
  <c r="O16"/>
  <c r="E16"/>
  <c r="F118"/>
  <c r="F85"/>
  <c r="O15"/>
  <c r="O10"/>
  <c r="M115"/>
  <c r="M82"/>
  <c r="F6"/>
  <c r="F111"/>
  <c r="F78"/>
  <c i="3" r="M224"/>
  <c i="1" r="BA90"/>
  <c r="AZ90"/>
  <c i="3" r="BI223"/>
  <c r="BH223"/>
  <c r="BG223"/>
  <c r="BF223"/>
  <c r="X223"/>
  <c r="W223"/>
  <c r="AD223"/>
  <c r="AB223"/>
  <c r="Z223"/>
  <c r="V223"/>
  <c r="BK223"/>
  <c r="P223"/>
  <c r="BE223"/>
  <c r="BI222"/>
  <c r="BH222"/>
  <c r="BG222"/>
  <c r="BF222"/>
  <c r="X222"/>
  <c r="W222"/>
  <c r="AD222"/>
  <c r="AB222"/>
  <c r="Z222"/>
  <c r="V222"/>
  <c r="BK222"/>
  <c r="P222"/>
  <c r="BE222"/>
  <c r="BI221"/>
  <c r="BH221"/>
  <c r="BG221"/>
  <c r="BF221"/>
  <c r="X221"/>
  <c r="W221"/>
  <c r="AD221"/>
  <c r="AB221"/>
  <c r="Z221"/>
  <c r="V221"/>
  <c r="BK221"/>
  <c r="P221"/>
  <c r="BE221"/>
  <c r="BI220"/>
  <c r="BH220"/>
  <c r="BG220"/>
  <c r="BF220"/>
  <c r="X220"/>
  <c r="W220"/>
  <c r="AD220"/>
  <c r="AB220"/>
  <c r="Z220"/>
  <c r="V220"/>
  <c r="BK220"/>
  <c r="P220"/>
  <c r="BE220"/>
  <c r="BI219"/>
  <c r="BH219"/>
  <c r="BG219"/>
  <c r="BF219"/>
  <c r="X219"/>
  <c r="W219"/>
  <c r="AD219"/>
  <c r="AB219"/>
  <c r="Z219"/>
  <c r="V219"/>
  <c r="BK219"/>
  <c r="P219"/>
  <c r="BE219"/>
  <c r="BI218"/>
  <c r="BH218"/>
  <c r="BG218"/>
  <c r="BF218"/>
  <c r="X218"/>
  <c r="W218"/>
  <c r="AD218"/>
  <c r="AB218"/>
  <c r="Z218"/>
  <c r="V218"/>
  <c r="BK218"/>
  <c r="P218"/>
  <c r="BE218"/>
  <c r="BI217"/>
  <c r="BH217"/>
  <c r="BG217"/>
  <c r="BF217"/>
  <c r="X217"/>
  <c r="W217"/>
  <c r="AD217"/>
  <c r="AB217"/>
  <c r="Z217"/>
  <c r="V217"/>
  <c r="BK217"/>
  <c r="P217"/>
  <c r="BE217"/>
  <c r="BI216"/>
  <c r="BH216"/>
  <c r="BG216"/>
  <c r="BF216"/>
  <c r="X216"/>
  <c r="W216"/>
  <c r="AD216"/>
  <c r="AB216"/>
  <c r="Z216"/>
  <c r="V216"/>
  <c r="BK216"/>
  <c r="P216"/>
  <c r="BE216"/>
  <c r="BI214"/>
  <c r="BH214"/>
  <c r="BG214"/>
  <c r="BF214"/>
  <c r="X214"/>
  <c r="X213"/>
  <c r="W214"/>
  <c r="W213"/>
  <c r="AD214"/>
  <c r="AD213"/>
  <c r="AB214"/>
  <c r="AB213"/>
  <c r="Z214"/>
  <c r="Z213"/>
  <c r="V214"/>
  <c r="BK214"/>
  <c r="BK213"/>
  <c r="M213"/>
  <c r="P214"/>
  <c r="BE214"/>
  <c r="M94"/>
  <c r="K94"/>
  <c r="H94"/>
  <c r="BI212"/>
  <c r="BH212"/>
  <c r="BG212"/>
  <c r="BF212"/>
  <c r="X212"/>
  <c r="W212"/>
  <c r="AD212"/>
  <c r="AB212"/>
  <c r="Z212"/>
  <c r="V212"/>
  <c r="BK212"/>
  <c r="P212"/>
  <c r="BE212"/>
  <c r="BI211"/>
  <c r="BH211"/>
  <c r="BG211"/>
  <c r="BF211"/>
  <c r="X211"/>
  <c r="W211"/>
  <c r="AD211"/>
  <c r="AB211"/>
  <c r="Z211"/>
  <c r="V211"/>
  <c r="BK211"/>
  <c r="P211"/>
  <c r="BE211"/>
  <c r="BI210"/>
  <c r="BH210"/>
  <c r="BG210"/>
  <c r="BF210"/>
  <c r="X210"/>
  <c r="W210"/>
  <c r="AD210"/>
  <c r="AB210"/>
  <c r="Z210"/>
  <c r="V210"/>
  <c r="BK210"/>
  <c r="P210"/>
  <c r="BE210"/>
  <c r="BI209"/>
  <c r="BH209"/>
  <c r="BG209"/>
  <c r="BF209"/>
  <c r="X209"/>
  <c r="W209"/>
  <c r="AD209"/>
  <c r="AB209"/>
  <c r="Z209"/>
  <c r="V209"/>
  <c r="BK209"/>
  <c r="P209"/>
  <c r="BE209"/>
  <c r="BI208"/>
  <c r="BH208"/>
  <c r="BG208"/>
  <c r="BF208"/>
  <c r="X208"/>
  <c r="W208"/>
  <c r="AD208"/>
  <c r="AB208"/>
  <c r="Z208"/>
  <c r="V208"/>
  <c r="BK208"/>
  <c r="P208"/>
  <c r="BE208"/>
  <c r="BI207"/>
  <c r="BH207"/>
  <c r="BG207"/>
  <c r="BF207"/>
  <c r="X207"/>
  <c r="W207"/>
  <c r="AD207"/>
  <c r="AB207"/>
  <c r="Z207"/>
  <c r="V207"/>
  <c r="BK207"/>
  <c r="P207"/>
  <c r="BE207"/>
  <c r="BI206"/>
  <c r="BH206"/>
  <c r="BG206"/>
  <c r="BF206"/>
  <c r="X206"/>
  <c r="W206"/>
  <c r="AD206"/>
  <c r="AB206"/>
  <c r="Z206"/>
  <c r="V206"/>
  <c r="BK206"/>
  <c r="P206"/>
  <c r="BE206"/>
  <c r="BI205"/>
  <c r="BH205"/>
  <c r="BG205"/>
  <c r="BF205"/>
  <c r="X205"/>
  <c r="W205"/>
  <c r="AD205"/>
  <c r="AB205"/>
  <c r="Z205"/>
  <c r="V205"/>
  <c r="BK205"/>
  <c r="P205"/>
  <c r="BE205"/>
  <c r="BI204"/>
  <c r="BH204"/>
  <c r="BG204"/>
  <c r="BF204"/>
  <c r="X204"/>
  <c r="W204"/>
  <c r="AD204"/>
  <c r="AB204"/>
  <c r="Z204"/>
  <c r="V204"/>
  <c r="BK204"/>
  <c r="P204"/>
  <c r="BE204"/>
  <c r="BI203"/>
  <c r="BH203"/>
  <c r="BG203"/>
  <c r="BF203"/>
  <c r="X203"/>
  <c r="W203"/>
  <c r="AD203"/>
  <c r="AB203"/>
  <c r="Z203"/>
  <c r="V203"/>
  <c r="BK203"/>
  <c r="P203"/>
  <c r="BE203"/>
  <c r="BI202"/>
  <c r="BH202"/>
  <c r="BG202"/>
  <c r="BF202"/>
  <c r="X202"/>
  <c r="W202"/>
  <c r="AD202"/>
  <c r="AB202"/>
  <c r="Z202"/>
  <c r="V202"/>
  <c r="BK202"/>
  <c r="P202"/>
  <c r="BE202"/>
  <c r="BI201"/>
  <c r="BH201"/>
  <c r="BG201"/>
  <c r="BF201"/>
  <c r="X201"/>
  <c r="W201"/>
  <c r="AD201"/>
  <c r="AB201"/>
  <c r="Z201"/>
  <c r="V201"/>
  <c r="BK201"/>
  <c r="P201"/>
  <c r="BE201"/>
  <c r="BI200"/>
  <c r="BH200"/>
  <c r="BG200"/>
  <c r="BF200"/>
  <c r="X200"/>
  <c r="W200"/>
  <c r="AD200"/>
  <c r="AB200"/>
  <c r="Z200"/>
  <c r="V200"/>
  <c r="BK200"/>
  <c r="P200"/>
  <c r="BE200"/>
  <c r="BI199"/>
  <c r="BH199"/>
  <c r="BG199"/>
  <c r="BF199"/>
  <c r="X199"/>
  <c r="X198"/>
  <c r="W199"/>
  <c r="W198"/>
  <c r="AD199"/>
  <c r="AD198"/>
  <c r="AB199"/>
  <c r="AB198"/>
  <c r="Z199"/>
  <c r="Z198"/>
  <c r="V199"/>
  <c r="BK199"/>
  <c r="BK198"/>
  <c r="M198"/>
  <c r="P199"/>
  <c r="BE199"/>
  <c r="M93"/>
  <c r="K93"/>
  <c r="H93"/>
  <c r="BI197"/>
  <c r="BH197"/>
  <c r="BG197"/>
  <c r="BF197"/>
  <c r="X197"/>
  <c r="W197"/>
  <c r="AD197"/>
  <c r="AB197"/>
  <c r="Z197"/>
  <c r="V197"/>
  <c r="BK197"/>
  <c r="P197"/>
  <c r="BE197"/>
  <c r="BI196"/>
  <c r="BH196"/>
  <c r="BG196"/>
  <c r="BF196"/>
  <c r="X196"/>
  <c r="W196"/>
  <c r="AD196"/>
  <c r="AB196"/>
  <c r="Z196"/>
  <c r="V196"/>
  <c r="BK196"/>
  <c r="P196"/>
  <c r="BE196"/>
  <c r="BI195"/>
  <c r="BH195"/>
  <c r="BG195"/>
  <c r="BF195"/>
  <c r="X195"/>
  <c r="W195"/>
  <c r="AD195"/>
  <c r="AB195"/>
  <c r="Z195"/>
  <c r="V195"/>
  <c r="BK195"/>
  <c r="P195"/>
  <c r="BE195"/>
  <c r="BI194"/>
  <c r="BH194"/>
  <c r="BG194"/>
  <c r="BF194"/>
  <c r="X194"/>
  <c r="W194"/>
  <c r="AD194"/>
  <c r="AB194"/>
  <c r="Z194"/>
  <c r="V194"/>
  <c r="BK194"/>
  <c r="P194"/>
  <c r="BE194"/>
  <c r="BI193"/>
  <c r="BH193"/>
  <c r="BG193"/>
  <c r="BF193"/>
  <c r="X193"/>
  <c r="W193"/>
  <c r="AD193"/>
  <c r="AB193"/>
  <c r="Z193"/>
  <c r="V193"/>
  <c r="BK193"/>
  <c r="P193"/>
  <c r="BE193"/>
  <c r="BI192"/>
  <c r="BH192"/>
  <c r="BG192"/>
  <c r="BF192"/>
  <c r="X192"/>
  <c r="W192"/>
  <c r="AD192"/>
  <c r="AB192"/>
  <c r="Z192"/>
  <c r="V192"/>
  <c r="BK192"/>
  <c r="P192"/>
  <c r="BE192"/>
  <c r="BI191"/>
  <c r="BH191"/>
  <c r="BG191"/>
  <c r="BF191"/>
  <c r="X191"/>
  <c r="W191"/>
  <c r="AD191"/>
  <c r="AB191"/>
  <c r="Z191"/>
  <c r="V191"/>
  <c r="BK191"/>
  <c r="P191"/>
  <c r="BE191"/>
  <c r="BI190"/>
  <c r="BH190"/>
  <c r="BG190"/>
  <c r="BF190"/>
  <c r="X190"/>
  <c r="W190"/>
  <c r="AD190"/>
  <c r="AB190"/>
  <c r="Z190"/>
  <c r="V190"/>
  <c r="BK190"/>
  <c r="P190"/>
  <c r="BE190"/>
  <c r="BI189"/>
  <c r="BH189"/>
  <c r="BG189"/>
  <c r="BF189"/>
  <c r="X189"/>
  <c r="W189"/>
  <c r="AD189"/>
  <c r="AB189"/>
  <c r="Z189"/>
  <c r="V189"/>
  <c r="BK189"/>
  <c r="P189"/>
  <c r="BE189"/>
  <c r="BI188"/>
  <c r="BH188"/>
  <c r="BG188"/>
  <c r="BF188"/>
  <c r="X188"/>
  <c r="W188"/>
  <c r="AD188"/>
  <c r="AB188"/>
  <c r="Z188"/>
  <c r="V188"/>
  <c r="BK188"/>
  <c r="P188"/>
  <c r="BE188"/>
  <c r="BI187"/>
  <c r="BH187"/>
  <c r="BG187"/>
  <c r="BF187"/>
  <c r="X187"/>
  <c r="W187"/>
  <c r="AD187"/>
  <c r="AB187"/>
  <c r="Z187"/>
  <c r="V187"/>
  <c r="BK187"/>
  <c r="P187"/>
  <c r="BE187"/>
  <c r="BI186"/>
  <c r="BH186"/>
  <c r="BG186"/>
  <c r="BF186"/>
  <c r="X186"/>
  <c r="W186"/>
  <c r="AD186"/>
  <c r="AB186"/>
  <c r="Z186"/>
  <c r="V186"/>
  <c r="BK186"/>
  <c r="P186"/>
  <c r="BE186"/>
  <c r="BI185"/>
  <c r="BH185"/>
  <c r="BG185"/>
  <c r="BF185"/>
  <c r="X185"/>
  <c r="W185"/>
  <c r="AD185"/>
  <c r="AB185"/>
  <c r="Z185"/>
  <c r="V185"/>
  <c r="BK185"/>
  <c r="P185"/>
  <c r="BE185"/>
  <c r="BI184"/>
  <c r="BH184"/>
  <c r="BG184"/>
  <c r="BF184"/>
  <c r="X184"/>
  <c r="W184"/>
  <c r="AD184"/>
  <c r="AB184"/>
  <c r="Z184"/>
  <c r="V184"/>
  <c r="BK184"/>
  <c r="P184"/>
  <c r="BE184"/>
  <c r="BI183"/>
  <c r="BH183"/>
  <c r="BG183"/>
  <c r="BF183"/>
  <c r="X183"/>
  <c r="W183"/>
  <c r="AD183"/>
  <c r="AB183"/>
  <c r="Z183"/>
  <c r="V183"/>
  <c r="BK183"/>
  <c r="P183"/>
  <c r="BE183"/>
  <c r="BI182"/>
  <c r="BH182"/>
  <c r="BG182"/>
  <c r="BF182"/>
  <c r="X182"/>
  <c r="W182"/>
  <c r="AD182"/>
  <c r="AB182"/>
  <c r="Z182"/>
  <c r="V182"/>
  <c r="BK182"/>
  <c r="P182"/>
  <c r="BE182"/>
  <c r="BI181"/>
  <c r="BH181"/>
  <c r="BG181"/>
  <c r="BF181"/>
  <c r="X181"/>
  <c r="W181"/>
  <c r="AD181"/>
  <c r="AB181"/>
  <c r="Z181"/>
  <c r="V181"/>
  <c r="BK181"/>
  <c r="P181"/>
  <c r="BE181"/>
  <c r="BI180"/>
  <c r="BH180"/>
  <c r="BG180"/>
  <c r="BF180"/>
  <c r="X180"/>
  <c r="W180"/>
  <c r="AD180"/>
  <c r="AB180"/>
  <c r="Z180"/>
  <c r="V180"/>
  <c r="BK180"/>
  <c r="P180"/>
  <c r="BE180"/>
  <c r="BI179"/>
  <c r="BH179"/>
  <c r="BG179"/>
  <c r="BF179"/>
  <c r="X179"/>
  <c r="W179"/>
  <c r="AD179"/>
  <c r="AB179"/>
  <c r="Z179"/>
  <c r="V179"/>
  <c r="BK179"/>
  <c r="P179"/>
  <c r="BE179"/>
  <c r="BI178"/>
  <c r="BH178"/>
  <c r="BG178"/>
  <c r="BF178"/>
  <c r="X178"/>
  <c r="W178"/>
  <c r="AD178"/>
  <c r="AB178"/>
  <c r="Z178"/>
  <c r="V178"/>
  <c r="BK178"/>
  <c r="P178"/>
  <c r="BE178"/>
  <c r="BI177"/>
  <c r="BH177"/>
  <c r="BG177"/>
  <c r="BF177"/>
  <c r="X177"/>
  <c r="W177"/>
  <c r="AD177"/>
  <c r="AB177"/>
  <c r="Z177"/>
  <c r="V177"/>
  <c r="BK177"/>
  <c r="P177"/>
  <c r="BE177"/>
  <c r="BI176"/>
  <c r="BH176"/>
  <c r="BG176"/>
  <c r="BF176"/>
  <c r="X176"/>
  <c r="W176"/>
  <c r="AD176"/>
  <c r="AB176"/>
  <c r="Z176"/>
  <c r="V176"/>
  <c r="BK176"/>
  <c r="P176"/>
  <c r="BE176"/>
  <c r="BI175"/>
  <c r="BH175"/>
  <c r="BG175"/>
  <c r="BF175"/>
  <c r="X175"/>
  <c r="W175"/>
  <c r="AD175"/>
  <c r="AB175"/>
  <c r="Z175"/>
  <c r="V175"/>
  <c r="BK175"/>
  <c r="P175"/>
  <c r="BE175"/>
  <c r="BI174"/>
  <c r="BH174"/>
  <c r="BG174"/>
  <c r="BF174"/>
  <c r="X174"/>
  <c r="W174"/>
  <c r="AD174"/>
  <c r="AB174"/>
  <c r="Z174"/>
  <c r="V174"/>
  <c r="BK174"/>
  <c r="P174"/>
  <c r="BE174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70"/>
  <c r="BH170"/>
  <c r="BG170"/>
  <c r="BF170"/>
  <c r="X170"/>
  <c r="W170"/>
  <c r="AD170"/>
  <c r="AB170"/>
  <c r="Z170"/>
  <c r="V170"/>
  <c r="BK170"/>
  <c r="P170"/>
  <c r="BE170"/>
  <c r="BI169"/>
  <c r="BH169"/>
  <c r="BG169"/>
  <c r="BF169"/>
  <c r="X169"/>
  <c r="W169"/>
  <c r="AD169"/>
  <c r="AB169"/>
  <c r="Z169"/>
  <c r="V169"/>
  <c r="BK169"/>
  <c r="P169"/>
  <c r="BE169"/>
  <c r="BI168"/>
  <c r="BH168"/>
  <c r="BG168"/>
  <c r="BF168"/>
  <c r="X168"/>
  <c r="W168"/>
  <c r="AD168"/>
  <c r="AB168"/>
  <c r="Z168"/>
  <c r="V168"/>
  <c r="BK168"/>
  <c r="P168"/>
  <c r="BE168"/>
  <c r="BI167"/>
  <c r="BH167"/>
  <c r="BG167"/>
  <c r="BF167"/>
  <c r="X167"/>
  <c r="W167"/>
  <c r="AD167"/>
  <c r="AB167"/>
  <c r="Z167"/>
  <c r="V167"/>
  <c r="BK167"/>
  <c r="P167"/>
  <c r="BE167"/>
  <c r="BI166"/>
  <c r="BH166"/>
  <c r="BG166"/>
  <c r="BF166"/>
  <c r="X166"/>
  <c r="W166"/>
  <c r="AD166"/>
  <c r="AB166"/>
  <c r="Z166"/>
  <c r="V166"/>
  <c r="BK166"/>
  <c r="P166"/>
  <c r="BE166"/>
  <c r="BI165"/>
  <c r="BH165"/>
  <c r="BG165"/>
  <c r="BF165"/>
  <c r="X165"/>
  <c r="W165"/>
  <c r="AD165"/>
  <c r="AB165"/>
  <c r="Z165"/>
  <c r="V165"/>
  <c r="BK165"/>
  <c r="P165"/>
  <c r="BE165"/>
  <c r="BI164"/>
  <c r="BH164"/>
  <c r="BG164"/>
  <c r="BF164"/>
  <c r="X164"/>
  <c r="W164"/>
  <c r="AD164"/>
  <c r="AB164"/>
  <c r="Z164"/>
  <c r="V164"/>
  <c r="BK164"/>
  <c r="P164"/>
  <c r="BE164"/>
  <c r="BI163"/>
  <c r="BH163"/>
  <c r="BG163"/>
  <c r="BF163"/>
  <c r="X163"/>
  <c r="W163"/>
  <c r="AD163"/>
  <c r="AB163"/>
  <c r="Z163"/>
  <c r="V163"/>
  <c r="BK163"/>
  <c r="P163"/>
  <c r="BE163"/>
  <c r="BI162"/>
  <c r="BH162"/>
  <c r="BG162"/>
  <c r="BF162"/>
  <c r="X162"/>
  <c r="W162"/>
  <c r="AD162"/>
  <c r="AB162"/>
  <c r="Z162"/>
  <c r="V162"/>
  <c r="BK162"/>
  <c r="P162"/>
  <c r="BE162"/>
  <c r="BI161"/>
  <c r="BH161"/>
  <c r="BG161"/>
  <c r="BF161"/>
  <c r="X161"/>
  <c r="W161"/>
  <c r="AD161"/>
  <c r="AB161"/>
  <c r="Z161"/>
  <c r="V161"/>
  <c r="BK161"/>
  <c r="P161"/>
  <c r="BE161"/>
  <c r="BI160"/>
  <c r="BH160"/>
  <c r="BG160"/>
  <c r="BF160"/>
  <c r="X160"/>
  <c r="W160"/>
  <c r="AD160"/>
  <c r="AB160"/>
  <c r="Z160"/>
  <c r="V160"/>
  <c r="BK160"/>
  <c r="P160"/>
  <c r="BE160"/>
  <c r="BI159"/>
  <c r="BH159"/>
  <c r="BG159"/>
  <c r="BF159"/>
  <c r="X159"/>
  <c r="W159"/>
  <c r="AD159"/>
  <c r="AB159"/>
  <c r="Z159"/>
  <c r="V159"/>
  <c r="BK159"/>
  <c r="P159"/>
  <c r="BE159"/>
  <c r="BI158"/>
  <c r="BH158"/>
  <c r="BG158"/>
  <c r="BF158"/>
  <c r="X158"/>
  <c r="W158"/>
  <c r="AD158"/>
  <c r="AB158"/>
  <c r="Z158"/>
  <c r="V158"/>
  <c r="BK158"/>
  <c r="P158"/>
  <c r="BE158"/>
  <c r="BI157"/>
  <c r="BH157"/>
  <c r="BG157"/>
  <c r="BF157"/>
  <c r="X157"/>
  <c r="W157"/>
  <c r="AD157"/>
  <c r="AB157"/>
  <c r="Z157"/>
  <c r="V157"/>
  <c r="BK157"/>
  <c r="P157"/>
  <c r="BE157"/>
  <c r="BI156"/>
  <c r="BH156"/>
  <c r="BG156"/>
  <c r="BF156"/>
  <c r="X156"/>
  <c r="W156"/>
  <c r="AD156"/>
  <c r="AB156"/>
  <c r="Z156"/>
  <c r="V156"/>
  <c r="BK156"/>
  <c r="P156"/>
  <c r="BE156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53"/>
  <c r="BH153"/>
  <c r="BG153"/>
  <c r="BF153"/>
  <c r="X153"/>
  <c r="X152"/>
  <c r="W153"/>
  <c r="W152"/>
  <c r="AD153"/>
  <c r="AD152"/>
  <c r="AB153"/>
  <c r="AB152"/>
  <c r="Z153"/>
  <c r="Z152"/>
  <c r="V153"/>
  <c r="BK153"/>
  <c r="BK152"/>
  <c r="M152"/>
  <c r="P153"/>
  <c r="BE153"/>
  <c r="M92"/>
  <c r="K92"/>
  <c r="H92"/>
  <c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W150"/>
  <c r="AD150"/>
  <c r="AB150"/>
  <c r="Z150"/>
  <c r="V150"/>
  <c r="BK150"/>
  <c r="P150"/>
  <c r="BE150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3"/>
  <c r="BH143"/>
  <c r="BG143"/>
  <c r="BF143"/>
  <c r="X143"/>
  <c r="W143"/>
  <c r="AD143"/>
  <c r="AB143"/>
  <c r="Z143"/>
  <c r="V143"/>
  <c r="BK143"/>
  <c r="P143"/>
  <c r="BE143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X131"/>
  <c r="W132"/>
  <c r="W131"/>
  <c r="AD132"/>
  <c r="AD131"/>
  <c r="AB132"/>
  <c r="AB131"/>
  <c r="Z132"/>
  <c r="Z131"/>
  <c r="V132"/>
  <c r="BK132"/>
  <c r="BK131"/>
  <c r="M131"/>
  <c r="P132"/>
  <c r="BE132"/>
  <c r="M91"/>
  <c r="K91"/>
  <c r="H91"/>
  <c r="BI130"/>
  <c r="BH130"/>
  <c r="BG130"/>
  <c r="BF130"/>
  <c r="X130"/>
  <c r="W130"/>
  <c r="AD130"/>
  <c r="AB130"/>
  <c r="Z130"/>
  <c r="V130"/>
  <c r="BK130"/>
  <c r="P130"/>
  <c r="BE130"/>
  <c r="BI129"/>
  <c r="BH129"/>
  <c r="BG129"/>
  <c r="BF129"/>
  <c r="X129"/>
  <c r="W129"/>
  <c r="AD129"/>
  <c r="AB129"/>
  <c r="Z129"/>
  <c r="V129"/>
  <c r="BK129"/>
  <c r="P129"/>
  <c r="BE129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X123"/>
  <c r="X122"/>
  <c r="X121"/>
  <c r="K88"/>
  <c r="W124"/>
  <c r="W123"/>
  <c r="W122"/>
  <c r="W121"/>
  <c r="H88"/>
  <c r="AD124"/>
  <c r="AD123"/>
  <c r="AD122"/>
  <c r="AD121"/>
  <c r="AB124"/>
  <c r="AB123"/>
  <c r="AB122"/>
  <c r="AB121"/>
  <c r="Z124"/>
  <c r="Z123"/>
  <c r="Z122"/>
  <c r="Z121"/>
  <c i="1" r="AW90"/>
  <c i="3" r="V124"/>
  <c r="BK124"/>
  <c r="BK123"/>
  <c r="M123"/>
  <c r="BK122"/>
  <c r="M122"/>
  <c r="BK121"/>
  <c r="M121"/>
  <c r="M88"/>
  <c r="P124"/>
  <c r="BE124"/>
  <c r="M90"/>
  <c r="K90"/>
  <c r="H90"/>
  <c r="M89"/>
  <c r="K89"/>
  <c r="H89"/>
  <c r="F117"/>
  <c r="F115"/>
  <c r="F113"/>
  <c r="BI102"/>
  <c r="BH102"/>
  <c r="BG102"/>
  <c r="BF102"/>
  <c r="M102"/>
  <c r="BE10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H38"/>
  <c i="1" r="BF90"/>
  <c i="3" r="BH97"/>
  <c r="H37"/>
  <c i="1" r="BE90"/>
  <c i="3" r="BG97"/>
  <c r="H36"/>
  <c i="1" r="BD90"/>
  <c i="3" r="BF97"/>
  <c r="M35"/>
  <c i="1" r="AY90"/>
  <c i="3" r="H35"/>
  <c i="1" r="BC90"/>
  <c i="3" r="M97"/>
  <c r="M96"/>
  <c r="L104"/>
  <c r="BE97"/>
  <c r="M34"/>
  <c i="1" r="AX90"/>
  <c i="3" r="H34"/>
  <c i="1" r="BB90"/>
  <c i="3" r="M30"/>
  <c i="1" r="AU90"/>
  <c i="3" r="M29"/>
  <c i="1" r="AT90"/>
  <c i="3" r="M28"/>
  <c i="1" r="AS90"/>
  <c i="3" r="M27"/>
  <c r="F83"/>
  <c r="F81"/>
  <c r="F79"/>
  <c r="M32"/>
  <c i="1" r="AG90"/>
  <c i="3" r="L40"/>
  <c r="O21"/>
  <c r="E21"/>
  <c r="M118"/>
  <c r="M84"/>
  <c r="O20"/>
  <c r="O18"/>
  <c r="E18"/>
  <c r="M117"/>
  <c r="M83"/>
  <c r="O17"/>
  <c r="O15"/>
  <c r="E15"/>
  <c r="F118"/>
  <c r="F84"/>
  <c r="O14"/>
  <c r="O9"/>
  <c r="M115"/>
  <c r="M81"/>
  <c r="F6"/>
  <c r="F112"/>
  <c r="F78"/>
  <c i="2" r="M154"/>
  <c i="1" r="BA88"/>
  <c r="AZ88"/>
  <c i="2" r="BI153"/>
  <c r="BH153"/>
  <c r="BG153"/>
  <c r="BF153"/>
  <c r="X153"/>
  <c r="W153"/>
  <c r="AD153"/>
  <c r="AB153"/>
  <c r="Z153"/>
  <c r="V153"/>
  <c r="BK153"/>
  <c r="P153"/>
  <c r="BE153"/>
  <c r="BI152"/>
  <c r="BH152"/>
  <c r="BG152"/>
  <c r="BF152"/>
  <c r="X152"/>
  <c r="W152"/>
  <c r="AD152"/>
  <c r="AB152"/>
  <c r="Z152"/>
  <c r="V152"/>
  <c r="BK152"/>
  <c r="P152"/>
  <c r="BE152"/>
  <c r="BI151"/>
  <c r="BH151"/>
  <c r="BG151"/>
  <c r="BF151"/>
  <c r="X151"/>
  <c r="X150"/>
  <c r="W151"/>
  <c r="W150"/>
  <c r="AD151"/>
  <c r="AD150"/>
  <c r="AB151"/>
  <c r="AB150"/>
  <c r="Z151"/>
  <c r="Z150"/>
  <c r="V151"/>
  <c r="BK151"/>
  <c r="BK150"/>
  <c r="M150"/>
  <c r="P151"/>
  <c r="BE151"/>
  <c r="M93"/>
  <c r="K93"/>
  <c r="H93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3"/>
  <c r="BH143"/>
  <c r="BG143"/>
  <c r="BF143"/>
  <c r="X143"/>
  <c r="W143"/>
  <c r="AD143"/>
  <c r="AB143"/>
  <c r="Z143"/>
  <c r="V143"/>
  <c r="BK143"/>
  <c r="P143"/>
  <c r="BE143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W132"/>
  <c r="AD132"/>
  <c r="AB132"/>
  <c r="Z132"/>
  <c r="V132"/>
  <c r="BK132"/>
  <c r="P132"/>
  <c r="BE132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X129"/>
  <c r="W130"/>
  <c r="W129"/>
  <c r="AD130"/>
  <c r="AD129"/>
  <c r="AB130"/>
  <c r="AB129"/>
  <c r="Z130"/>
  <c r="Z129"/>
  <c r="V130"/>
  <c r="BK130"/>
  <c r="BK129"/>
  <c r="M129"/>
  <c r="P130"/>
  <c r="BE130"/>
  <c r="M92"/>
  <c r="K92"/>
  <c r="H92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X125"/>
  <c r="W126"/>
  <c r="W125"/>
  <c r="AD126"/>
  <c r="AD125"/>
  <c r="AB126"/>
  <c r="AB125"/>
  <c r="Z126"/>
  <c r="Z125"/>
  <c r="V126"/>
  <c r="BK126"/>
  <c r="BK125"/>
  <c r="M125"/>
  <c r="P126"/>
  <c r="BE126"/>
  <c r="M91"/>
  <c r="K91"/>
  <c r="H91"/>
  <c r="BI124"/>
  <c r="BH124"/>
  <c r="BG124"/>
  <c r="BF124"/>
  <c r="X124"/>
  <c r="W124"/>
  <c r="AD124"/>
  <c r="AB124"/>
  <c r="Z124"/>
  <c r="V124"/>
  <c r="BK124"/>
  <c r="P124"/>
  <c r="BE124"/>
  <c r="BI123"/>
  <c r="BH123"/>
  <c r="BG123"/>
  <c r="BF123"/>
  <c r="X123"/>
  <c r="X122"/>
  <c r="X121"/>
  <c r="X120"/>
  <c r="K88"/>
  <c r="W123"/>
  <c r="W122"/>
  <c r="W121"/>
  <c r="W120"/>
  <c r="H88"/>
  <c r="AD123"/>
  <c r="AD122"/>
  <c r="AD121"/>
  <c r="AD120"/>
  <c r="AB123"/>
  <c r="AB122"/>
  <c r="AB121"/>
  <c r="AB120"/>
  <c r="Z123"/>
  <c r="Z122"/>
  <c r="Z121"/>
  <c r="Z120"/>
  <c i="1" r="AW88"/>
  <c i="2" r="V123"/>
  <c r="BK123"/>
  <c r="BK122"/>
  <c r="M122"/>
  <c r="BK121"/>
  <c r="M121"/>
  <c r="BK120"/>
  <c r="M120"/>
  <c r="M88"/>
  <c r="P123"/>
  <c r="BE123"/>
  <c r="M90"/>
  <c r="K90"/>
  <c r="H90"/>
  <c r="M89"/>
  <c r="K89"/>
  <c r="H89"/>
  <c r="F116"/>
  <c r="F114"/>
  <c r="F11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BH97"/>
  <c r="BG97"/>
  <c r="BF97"/>
  <c r="M97"/>
  <c r="BE97"/>
  <c r="BI96"/>
  <c r="H38"/>
  <c i="1" r="BF88"/>
  <c i="2" r="BH96"/>
  <c r="H37"/>
  <c i="1" r="BE88"/>
  <c i="2" r="BG96"/>
  <c r="H36"/>
  <c i="1" r="BD88"/>
  <c i="2" r="BF96"/>
  <c r="M35"/>
  <c i="1" r="AY88"/>
  <c i="2" r="H35"/>
  <c i="1" r="BC88"/>
  <c i="2" r="M96"/>
  <c r="M95"/>
  <c r="L103"/>
  <c r="BE96"/>
  <c r="M34"/>
  <c i="1" r="AX88"/>
  <c i="2" r="H34"/>
  <c i="1" r="BB88"/>
  <c i="2" r="M30"/>
  <c i="1" r="AU88"/>
  <c i="2" r="M29"/>
  <c i="1" r="AT88"/>
  <c i="2" r="M28"/>
  <c i="1" r="AS88"/>
  <c i="2" r="M27"/>
  <c r="F83"/>
  <c r="F81"/>
  <c r="F79"/>
  <c r="M32"/>
  <c i="1" r="AG88"/>
  <c i="2" r="L40"/>
  <c r="O21"/>
  <c r="E21"/>
  <c r="M117"/>
  <c r="M84"/>
  <c r="O20"/>
  <c r="O18"/>
  <c r="E18"/>
  <c r="M116"/>
  <c r="M83"/>
  <c r="O17"/>
  <c r="O15"/>
  <c r="E15"/>
  <c r="F117"/>
  <c r="F84"/>
  <c r="O14"/>
  <c r="O9"/>
  <c r="M114"/>
  <c r="M81"/>
  <c r="F6"/>
  <c r="F111"/>
  <c r="F78"/>
  <c i="1" r="CK104"/>
  <c r="CJ104"/>
  <c r="CI104"/>
  <c r="CC104"/>
  <c r="CH104"/>
  <c r="CB104"/>
  <c r="CG104"/>
  <c r="CA104"/>
  <c r="CF104"/>
  <c r="BZ104"/>
  <c r="CE104"/>
  <c r="CK103"/>
  <c r="CJ103"/>
  <c r="CI103"/>
  <c r="CC103"/>
  <c r="CH103"/>
  <c r="CB103"/>
  <c r="CG103"/>
  <c r="CA103"/>
  <c r="CF103"/>
  <c r="BZ103"/>
  <c r="CE103"/>
  <c r="CK102"/>
  <c r="CJ102"/>
  <c r="CI102"/>
  <c r="CC102"/>
  <c r="CH102"/>
  <c r="CB102"/>
  <c r="CG102"/>
  <c r="CA102"/>
  <c r="CF102"/>
  <c r="BZ102"/>
  <c r="CE102"/>
  <c r="CK101"/>
  <c r="CJ101"/>
  <c r="CI101"/>
  <c r="CH101"/>
  <c r="CG101"/>
  <c r="CF101"/>
  <c r="BZ101"/>
  <c r="CE101"/>
  <c r="BF93"/>
  <c r="BE93"/>
  <c r="BD93"/>
  <c r="BC93"/>
  <c r="BB93"/>
  <c r="BA93"/>
  <c r="AZ93"/>
  <c r="AY93"/>
  <c r="AX93"/>
  <c r="AW93"/>
  <c r="AV93"/>
  <c r="AU93"/>
  <c r="AT93"/>
  <c r="AS93"/>
  <c r="AG93"/>
  <c r="BF89"/>
  <c r="BE89"/>
  <c r="BD89"/>
  <c r="BC89"/>
  <c r="BB89"/>
  <c r="BA89"/>
  <c r="AZ89"/>
  <c r="AY89"/>
  <c r="AX89"/>
  <c r="AW89"/>
  <c r="AV89"/>
  <c r="AU89"/>
  <c r="AT89"/>
  <c r="AS89"/>
  <c r="AG89"/>
  <c r="BF87"/>
  <c r="W37"/>
  <c r="BE87"/>
  <c r="W36"/>
  <c r="BD87"/>
  <c r="W35"/>
  <c r="BC87"/>
  <c r="W34"/>
  <c r="BB87"/>
  <c r="BA87"/>
  <c r="AZ87"/>
  <c r="AY87"/>
  <c r="AK34"/>
  <c r="AX87"/>
  <c r="AW87"/>
  <c r="AV87"/>
  <c r="AU87"/>
  <c r="AT87"/>
  <c r="AK28"/>
  <c r="AS87"/>
  <c r="AK27"/>
  <c r="AG87"/>
  <c r="AK26"/>
  <c r="AG104"/>
  <c r="CD104"/>
  <c r="AV104"/>
  <c r="BY104"/>
  <c r="AN104"/>
  <c r="AG103"/>
  <c r="CD103"/>
  <c r="AV103"/>
  <c r="BY103"/>
  <c r="AN103"/>
  <c r="AG102"/>
  <c r="CD102"/>
  <c r="AV102"/>
  <c r="BY102"/>
  <c r="AN102"/>
  <c r="AG101"/>
  <c r="AG100"/>
  <c r="AK29"/>
  <c r="AG106"/>
  <c r="CD101"/>
  <c r="W33"/>
  <c r="AV101"/>
  <c r="BY101"/>
  <c r="AK33"/>
  <c r="AN101"/>
  <c r="AN100"/>
  <c r="AV98"/>
  <c r="AN98"/>
  <c r="AV97"/>
  <c r="AN97"/>
  <c r="AV96"/>
  <c r="AN96"/>
  <c r="AV95"/>
  <c r="AN95"/>
  <c r="AV94"/>
  <c r="AN94"/>
  <c r="AN93"/>
  <c r="AV92"/>
  <c r="AN92"/>
  <c r="AV91"/>
  <c r="AN91"/>
  <c r="AV90"/>
  <c r="AN90"/>
  <c r="AN89"/>
  <c r="AV88"/>
  <c r="AN88"/>
  <c r="AN87"/>
  <c r="AN106"/>
  <c r="AM83"/>
  <c r="L83"/>
  <c r="AM82"/>
  <c r="L82"/>
  <c r="AM80"/>
  <c r="L80"/>
  <c r="L78"/>
  <c r="L77"/>
  <c r="AK31"/>
  <c r="AK3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<sst xmlns="http://schemas.openxmlformats.org/spreadsheetml/2006/main">
  <si>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</si>
  <si>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</si>
  <si>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</si>
  <si>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</si>
  <si>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</si>
  <si>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</si>
  <si>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</si>
  <si>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</si>
  <si>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</si>
  <si>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</si>
  <si>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</si>
  <si>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</si>
  <si>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</si>
  <si>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</si>
  <si>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</si>
  <si>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</si>
  <si>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</si>
  <si>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</si>
  <si>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</si>
  <si>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</si>
  <si>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</si>
  <si>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počítačů náprav v úseku Frýdek Místek - Frýdlant nad Ostravicí</t>
  </si>
  <si>
    <t>0,1</t>
  </si>
  <si>
    <t>JKSO:</t>
  </si>
  <si>
    <t/>
  </si>
  <si>
    <t>CC-CZ:</t>
  </si>
  <si>
    <t>1</t>
  </si>
  <si>
    <t>Místo:</t>
  </si>
  <si>
    <t xml:space="preserve"> </t>
  </si>
  <si>
    <t>Datum:</t>
  </si>
  <si>
    <t>31.8.2017</t>
  </si>
  <si>
    <t>10</t>
  </si>
  <si>
    <t>100</t>
  </si>
  <si>
    <t>Objednatel:</t>
  </si>
  <si>
    <t>IČ:</t>
  </si>
  <si>
    <t>Správa železniční dopravní cesty, s.o.- OŘ Ostrava</t>
  </si>
  <si>
    <t>DIČ:</t>
  </si>
  <si>
    <t>Zhotovitel:</t>
  </si>
  <si>
    <t>Vyplň údaj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</si>
  <si>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</si>
  <si>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</si>
  <si>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</si>
  <si>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</si>
  <si>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</si>
  <si>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</si>
  <si>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</si>
  <si>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</si>
  <si>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</si>
  <si>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</si>
  <si>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</si>
  <si>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</si>
  <si>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</si>
  <si>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</si>
  <si>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</si>
  <si>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</si>
  <si>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</si>
  <si>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</si>
  <si>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</si>
  <si>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</si>
  <si>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</si>
  <si>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</si>
  <si>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</si>
  <si>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</si>
  <si>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</si>
  <si>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</si>
  <si>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</si>
  <si>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</si>
  <si>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</si>
  <si>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</si>
  <si>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</si>
  <si>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</si>
  <si>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</si>
  <si>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</si>
  <si>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</si>
  <si>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</si>
  <si>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</si>
  <si>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</si>
  <si>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</si>
  <si>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</si>
  <si>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</si>
  <si>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</si>
  <si>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</si>
  <si>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</si>
  <si>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</si>
  <si>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</si>
  <si>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</si>
  <si>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</si>
  <si>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</si>
  <si>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{d52c0e0b-beda-446e-a3ac-d65da6b859c4}</t>
  </si>
  <si>
    <t>{00000000-0000-0000-0000-000000000000}</t>
  </si>
  <si>
    <t>/</t>
  </si>
  <si>
    <t>PS 01</t>
  </si>
  <si>
    <t>SZZ Frýdek Místek</t>
  </si>
  <si>
    <t>{f29a6adf-7301-46cd-83c2-24b237f702ec}</t>
  </si>
  <si>
    <t>PS 02</t>
  </si>
  <si>
    <t>SZZ Baška</t>
  </si>
  <si>
    <t>{6b18ed8f-850c-433a-b981-5e854b944d27}</t>
  </si>
  <si>
    <t>2</t>
  </si>
  <si>
    <t>###NOINSERT###</t>
  </si>
  <si>
    <t>PS 02.1</t>
  </si>
  <si>
    <t>PZS 107,592</t>
  </si>
  <si>
    <t>{63f8c495-806f-4487-bf15-b38e0f0ddb84}</t>
  </si>
  <si>
    <t>Zemní práce - URS</t>
  </si>
  <si>
    <t>{00debca4-3ced-4a4c-8585-07c7e84b459a}</t>
  </si>
  <si>
    <t>PS 03</t>
  </si>
  <si>
    <t>SZZ Pržno</t>
  </si>
  <si>
    <t>{86d1b2b2-52d2-4c8b-ba42-8eba9408731d}</t>
  </si>
  <si>
    <t>{49e25e2c-9bcc-414d-a76d-52780aba429d}</t>
  </si>
  <si>
    <t>PS 04</t>
  </si>
  <si>
    <t>PZS 103,562</t>
  </si>
  <si>
    <t>{7d7a0863-9d63-409f-81dd-1c90a77c5989}</t>
  </si>
  <si>
    <t>PS 05</t>
  </si>
  <si>
    <t>SZZ Frýdlant nad Ostravicí</t>
  </si>
  <si>
    <t>{ce104430-17fa-4ed7-92b1-32fc2b3eb1d8}</t>
  </si>
  <si>
    <t xml:space="preserve"> VRN</t>
  </si>
  <si>
    <t>Vedlejší rozpočtové náklady</t>
  </si>
  <si>
    <t>{388aef7c-35c7-4ec9-8154-83a1039801c7}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</si>
  <si>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</si>
  <si>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</si>
  <si>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</si>
  <si>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</si>
  <si>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</si>
  <si>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</si>
  <si>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</si>
  <si>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</si>
  <si>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</si>
  <si>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</si>
  <si>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</si>
  <si>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</si>
  <si>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</si>
  <si>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</si>
  <si>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</si>
  <si>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</si>
  <si>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PS 01 - SZZ Frýdek Místek</t>
  </si>
  <si>
    <t>Frýdek Místek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</si>
  <si>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</si>
  <si>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</si>
  <si>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</si>
  <si>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</si>
  <si>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</si>
  <si>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</si>
  <si>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</si>
  <si>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</si>
  <si>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 xml:space="preserve">HSV -  Práce a dodávky HSV</t>
  </si>
  <si>
    <t xml:space="preserve">    2 - Kabelové soubory</t>
  </si>
  <si>
    <t xml:space="preserve">    4 - Venkovní zařízení</t>
  </si>
  <si>
    <t xml:space="preserve">    3 - Vnitřní zařízení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</si>
  <si>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</si>
  <si>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</si>
  <si>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</si>
  <si>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</si>
  <si>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</si>
  <si>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</si>
  <si>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</si>
  <si>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</si>
  <si>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</si>
  <si>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</si>
  <si>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</si>
  <si>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</si>
  <si>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</si>
  <si>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</si>
  <si>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</si>
  <si>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</si>
  <si>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</si>
  <si>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</si>
  <si>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</si>
  <si>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</si>
  <si>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</si>
  <si>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</si>
  <si>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</si>
  <si>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</si>
  <si>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</si>
  <si>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</si>
  <si>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</si>
  <si>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</si>
  <si>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</si>
  <si>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</si>
  <si>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7590525561</t>
  </si>
  <si>
    <t>Montáž smršťovací spojky Raychem bez pancíře na dvouplášťovém celoplastovém kabelu do 48 žil</t>
  </si>
  <si>
    <t>kus</t>
  </si>
  <si>
    <t>48809149</t>
  </si>
  <si>
    <t>M</t>
  </si>
  <si>
    <t>7590540650</t>
  </si>
  <si>
    <t>Slaboproudé rozvody, kabely pro přívod a vnitřní instalaci Spojky metalických kabelů a příslušenství Teplem smrštitelná zesílená spojka s hliníkovou kostrou pro tlakované kabely XAGA 1000-122/38-500</t>
  </si>
  <si>
    <t>128</t>
  </si>
  <si>
    <t>413681229</t>
  </si>
  <si>
    <t>3</t>
  </si>
  <si>
    <t>7594307030</t>
  </si>
  <si>
    <t>Demontáž součástí počítače náprav kabelového závěru KSL-F pro RSR</t>
  </si>
  <si>
    <t>238347966</t>
  </si>
  <si>
    <t>4</t>
  </si>
  <si>
    <t>7594307040</t>
  </si>
  <si>
    <t>Demontáž součástí počítače náprav upevňovací kolejnicové čelisti SK 140</t>
  </si>
  <si>
    <t>-1967722632</t>
  </si>
  <si>
    <t>5</t>
  </si>
  <si>
    <t>7592007076</t>
  </si>
  <si>
    <t>Demontáž počítacího bodu počítače náprav ALCATEL SK30</t>
  </si>
  <si>
    <t>1909433867</t>
  </si>
  <si>
    <t>9</t>
  </si>
  <si>
    <t>7593315425</t>
  </si>
  <si>
    <t>Zhotovení jednoho zapojení při volné vazbě</t>
  </si>
  <si>
    <t>944512715</t>
  </si>
  <si>
    <t>7492500690</t>
  </si>
  <si>
    <t>Kabely, vodiče, šňůry Cu - nn Vodič jednožílový Cu, plastová izolace H05V-K 1 černý (CYA)</t>
  </si>
  <si>
    <t>m</t>
  </si>
  <si>
    <t>1721899961</t>
  </si>
  <si>
    <t>11</t>
  </si>
  <si>
    <t>7594305010</t>
  </si>
  <si>
    <t>Montáž součástí počítače náprav vyhodnocovací části</t>
  </si>
  <si>
    <t>1861689492</t>
  </si>
  <si>
    <t>35</t>
  </si>
  <si>
    <t>7494003054</t>
  </si>
  <si>
    <t>Modulární přístroje Jističe do 63 A; 6 kA 2-pólové In 6 A, Ue AC 230/400 V / DC 144 V, charakteristika C, 2pól, Icn 6 kA</t>
  </si>
  <si>
    <t>319843908</t>
  </si>
  <si>
    <t>36</t>
  </si>
  <si>
    <t>7494351020</t>
  </si>
  <si>
    <t>Montáž jističů (do 10 kA) dvoupólových nebo 1+N pólových do 20 A</t>
  </si>
  <si>
    <t>671762250</t>
  </si>
  <si>
    <t>12</t>
  </si>
  <si>
    <t>7594300400</t>
  </si>
  <si>
    <t>Počítače náprav Vnitřní prvky PN ACS 2000 Pojistkový modul SIC006 GS01</t>
  </si>
  <si>
    <t>344394</t>
  </si>
  <si>
    <t>13</t>
  </si>
  <si>
    <t>7594300280</t>
  </si>
  <si>
    <t>Počítače náprav Vnitřní prvky PN ACS 2000 Počítací modul ACB013 GS02</t>
  </si>
  <si>
    <t>560206125</t>
  </si>
  <si>
    <t>14</t>
  </si>
  <si>
    <t>7594300300</t>
  </si>
  <si>
    <t>Počítače náprav Vnitřní prvky PN ACS 2000 Vyhodnocovací modul IMC003 GS01</t>
  </si>
  <si>
    <t>297816351</t>
  </si>
  <si>
    <t>7594300510</t>
  </si>
  <si>
    <t>Počítače náprav Vnitřní prvky PN ACS 2000 Sběrnicový modul ABP002-2 21TE GS02</t>
  </si>
  <si>
    <t>1439131909</t>
  </si>
  <si>
    <t>16</t>
  </si>
  <si>
    <t>7595605155</t>
  </si>
  <si>
    <t>Montáž modemu, převodníku, repeatru instalace a konfigurace modemu</t>
  </si>
  <si>
    <t>734783304</t>
  </si>
  <si>
    <t>17</t>
  </si>
  <si>
    <t>7594300630</t>
  </si>
  <si>
    <t>Počítače náprav Vnitřní prvky PN ACS 2000 Modem Mfr-07</t>
  </si>
  <si>
    <t>-346721726</t>
  </si>
  <si>
    <t>18</t>
  </si>
  <si>
    <t>7594305020</t>
  </si>
  <si>
    <t>Montáž součástí počítače náprav bleskojistkové svorkovnice</t>
  </si>
  <si>
    <t>-1482417400</t>
  </si>
  <si>
    <t>19</t>
  </si>
  <si>
    <t>7594300050</t>
  </si>
  <si>
    <t>Počítače náprav Vnitřní prvky PN AZF Bleskojistková svorkovnice BSI 004 GS01</t>
  </si>
  <si>
    <t>2052569142</t>
  </si>
  <si>
    <t>20</t>
  </si>
  <si>
    <t>7594305065</t>
  </si>
  <si>
    <t>Montáž součástí počítače náprav skříně pro bloky šíře 42TE BGT 02</t>
  </si>
  <si>
    <t>1363546587</t>
  </si>
  <si>
    <t>7594300370</t>
  </si>
  <si>
    <t>Počítače náprav Vnitřní prvky PN ACS 2000 Skříň pro bloky šíře 42TE BGT05 42TE</t>
  </si>
  <si>
    <t>450301796</t>
  </si>
  <si>
    <t>22</t>
  </si>
  <si>
    <t>7594305085</t>
  </si>
  <si>
    <t>Montáž součástí počítače náprav drátové formy pro skříň 42TE</t>
  </si>
  <si>
    <t>-930596858</t>
  </si>
  <si>
    <t>23</t>
  </si>
  <si>
    <t>7593315380</t>
  </si>
  <si>
    <t>Montáž panelu reléového</t>
  </si>
  <si>
    <t>-1874717110</t>
  </si>
  <si>
    <t>24</t>
  </si>
  <si>
    <t>7593310320</t>
  </si>
  <si>
    <t>Konstrukční díly Panel dvoupatrový norma 72481A (CV724819001M)</t>
  </si>
  <si>
    <t>-579390824</t>
  </si>
  <si>
    <t>25</t>
  </si>
  <si>
    <t>7593315320</t>
  </si>
  <si>
    <t>Montáž translátoru</t>
  </si>
  <si>
    <t>-1887532077</t>
  </si>
  <si>
    <t>26</t>
  </si>
  <si>
    <t>7596001540</t>
  </si>
  <si>
    <t>Rádiová zařízení Translátor inkový 600:600 Ω, 4kV</t>
  </si>
  <si>
    <t>125589056</t>
  </si>
  <si>
    <t>32</t>
  </si>
  <si>
    <t>7498152020</t>
  </si>
  <si>
    <t>Vyhotovení mimořádné revizní zprávy pro opravné práce pro objem investičních nákladů přes 500 000 do 1 000 000 Kč</t>
  </si>
  <si>
    <t>1442700967</t>
  </si>
  <si>
    <t>33</t>
  </si>
  <si>
    <t>7598095085</t>
  </si>
  <si>
    <t>Přezkoušení a regulace senzoru počítacího bodu</t>
  </si>
  <si>
    <t>1112675091</t>
  </si>
  <si>
    <t>34</t>
  </si>
  <si>
    <t>7598095090</t>
  </si>
  <si>
    <t>Přezkoušení a regulace počítače náprav včetně vyhotovení protokolu za 1 úsek</t>
  </si>
  <si>
    <t>-29823440</t>
  </si>
  <si>
    <t>VP - Vícepráce</t>
  </si>
  <si>
    <t>PN</t>
  </si>
  <si>
    <t>PS 02 - SZZ Baška</t>
  </si>
  <si>
    <t>Baška</t>
  </si>
  <si>
    <t xml:space="preserve">    1 - Zemní práce</t>
  </si>
  <si>
    <t>1320010001R</t>
  </si>
  <si>
    <t>Výkop a odkop zeminy ke stávajícím kabelům ručně, zabezpečení výkopu</t>
  </si>
  <si>
    <t>807064326</t>
  </si>
  <si>
    <t>1320010011R</t>
  </si>
  <si>
    <t>Ochrana štěrkového lože kolejí při souběžné trase s kolejemi</t>
  </si>
  <si>
    <t>-1839096109</t>
  </si>
  <si>
    <t>1320010021R</t>
  </si>
  <si>
    <t>Opětovné zřízení kabelového lože z prosáté zeminy ve stávající kabelové trase</t>
  </si>
  <si>
    <t>-631130162</t>
  </si>
  <si>
    <t>1320010031R</t>
  </si>
  <si>
    <t>Pokládka výstražné folie ve stávající kabelové trase</t>
  </si>
  <si>
    <t>-2133776065</t>
  </si>
  <si>
    <t>7592700640</t>
  </si>
  <si>
    <t>Upozorňovadla, značky Ostatní Fólie výstražná modrá š34cm (HM0673909991034)</t>
  </si>
  <si>
    <t>-1050377310</t>
  </si>
  <si>
    <t>7</t>
  </si>
  <si>
    <t>1320010041R</t>
  </si>
  <si>
    <t>Zához osazené kabelové trasy ručně včetně hutnění</t>
  </si>
  <si>
    <t>667184154</t>
  </si>
  <si>
    <t>8</t>
  </si>
  <si>
    <t>1320010051R</t>
  </si>
  <si>
    <t>Povrchová úprava po záhozu ve stávající kabelové trase</t>
  </si>
  <si>
    <t>186790663</t>
  </si>
  <si>
    <t>7590525230</t>
  </si>
  <si>
    <t>Montáž kabelu návěstního volně uloženého s jádrem 1 mm Cu TCEKEZE, TCEKFE, TCEKPFLEY, TCEKPFLEZE do 7 P</t>
  </si>
  <si>
    <t>88844308</t>
  </si>
  <si>
    <t>7590520995</t>
  </si>
  <si>
    <t>Venkovní vedení kabelová - metalické sítě Plněné, párované s ochr. Vodičem TCEKPFLEY 3 P 1,0 D</t>
  </si>
  <si>
    <t>-117868508</t>
  </si>
  <si>
    <t>7590521000</t>
  </si>
  <si>
    <t>Venkovní vedení kabelová - metalické sítě Plněné, párované s ochr. Vodičem TCEKPFLEY 4 P 1,0 D</t>
  </si>
  <si>
    <t>1145902231</t>
  </si>
  <si>
    <t>7590521010</t>
  </si>
  <si>
    <t>Venkovní vedení kabelová - metalické sítě Plněné, párované s ochr. Vodičem TCEKPFLEY 7 P 1,0 D</t>
  </si>
  <si>
    <t>1531151996</t>
  </si>
  <si>
    <t>7590525231</t>
  </si>
  <si>
    <t>Montáž kabelu návěstního volně uloženého s jádrem 1 mm Cu TCEKEZE, TCEKFE, TCEKPFLEY, TCEKPFLEZE do 16 P</t>
  </si>
  <si>
    <t>161868818</t>
  </si>
  <si>
    <t>7590521015</t>
  </si>
  <si>
    <t>Venkovní vedení kabelová - metalické sítě Plněné, párované s ochr. Vodičem TCEKPFLEY 12 P 1,0 D</t>
  </si>
  <si>
    <t>1514021257</t>
  </si>
  <si>
    <t>7590525232</t>
  </si>
  <si>
    <t>Montáž kabelu návěstního volně uloženého s jádrem 1 mm Cu TCEKEZE, TCEKFE, TCEKPFLEY, TCEKPFLEZE do 30 P</t>
  </si>
  <si>
    <t>1369272440</t>
  </si>
  <si>
    <t>7590521025</t>
  </si>
  <si>
    <t>Venkovní vedení kabelová - metalické sítě Plněné, párované s ochr. Vodičem TCEKPFLEY 24 P 1,0 D</t>
  </si>
  <si>
    <t>-2134204285</t>
  </si>
  <si>
    <t>7590525245</t>
  </si>
  <si>
    <t>Zatažení kabelu do objektu do 9 kg/m</t>
  </si>
  <si>
    <t>-1578584154</t>
  </si>
  <si>
    <t>7590525767</t>
  </si>
  <si>
    <t>Úpravení konců kabelu k číslování jednostrannému</t>
  </si>
  <si>
    <t>2104635045</t>
  </si>
  <si>
    <t>7590555132</t>
  </si>
  <si>
    <t>Montáž forma pro kabely TCEKPFLE, TCEKPFLEY, TCEKPFLEZE, TCEKPFLEZY do 3 P 1,0</t>
  </si>
  <si>
    <t>-1139754342</t>
  </si>
  <si>
    <t>7590555134</t>
  </si>
  <si>
    <t>Montáž forma pro kabely TCEKPFLE, TCEKPFLEY, TCEKPFLEZE, TCEKPFLEZY do 4 P 1,0</t>
  </si>
  <si>
    <t>1709393839</t>
  </si>
  <si>
    <t>7590555136</t>
  </si>
  <si>
    <t>Montáž forma pro kabely TCEKPFLE, TCEKPFLEY, TCEKPFLEZE, TCEKPFLEZY do 7 P 1,0</t>
  </si>
  <si>
    <t>2057848714</t>
  </si>
  <si>
    <t>7590555138</t>
  </si>
  <si>
    <t>Montáž forma pro kabely TCEKPFLE, TCEKPFLEY, TCEKPFLEZE, TCEKPFLEZY do 12 P 1,0</t>
  </si>
  <si>
    <t>-1880691490</t>
  </si>
  <si>
    <t>7590555142</t>
  </si>
  <si>
    <t>Montáž forma pro kabely TCEKPFLE, TCEKPFLEY, TCEKPFLEZE, TCEKPFLEZY do 24 P 1,0</t>
  </si>
  <si>
    <t>181176717</t>
  </si>
  <si>
    <t>7593505270</t>
  </si>
  <si>
    <t>Montáž kabelového označníku Ball Marker</t>
  </si>
  <si>
    <t>-564031814</t>
  </si>
  <si>
    <t>965879952</t>
  </si>
  <si>
    <t>2060165239</t>
  </si>
  <si>
    <t>27</t>
  </si>
  <si>
    <t>7590527046</t>
  </si>
  <si>
    <t>Demontáž kabelu uloženého v roštu</t>
  </si>
  <si>
    <t>1504982275</t>
  </si>
  <si>
    <t>28</t>
  </si>
  <si>
    <t>7593501095</t>
  </si>
  <si>
    <t>Trasy kabelového vedení Ohebná dvouplášťová korugovaná chránička KF 09160 průměr 160/136 mm</t>
  </si>
  <si>
    <t>1315577381</t>
  </si>
  <si>
    <t>29</t>
  </si>
  <si>
    <t>7590525790</t>
  </si>
  <si>
    <t>Montáž sady svorkovnic WAGO na DIN lištu</t>
  </si>
  <si>
    <t>-587648586</t>
  </si>
  <si>
    <t>30</t>
  </si>
  <si>
    <t>7593311050</t>
  </si>
  <si>
    <t>Konstrukční díly Svorkovnice WAGO 12-ti dílná norma 72122DS082 (CV721225082)</t>
  </si>
  <si>
    <t>-157650596</t>
  </si>
  <si>
    <t>31</t>
  </si>
  <si>
    <t>7590555394</t>
  </si>
  <si>
    <t>Montáž svorkovnice AŽD 12 dílná</t>
  </si>
  <si>
    <t>-1083567359</t>
  </si>
  <si>
    <t>7590557362</t>
  </si>
  <si>
    <t>Demontáž svorkovnice se šrouby</t>
  </si>
  <si>
    <t>-603651255</t>
  </si>
  <si>
    <t>7590557400</t>
  </si>
  <si>
    <t>Demontáž sběrnice svorkovnicové</t>
  </si>
  <si>
    <t>1760990894</t>
  </si>
  <si>
    <t>7593320384</t>
  </si>
  <si>
    <t>Prvky Svorkovnice SV 12a BAK norma 73116A (CV731169001)</t>
  </si>
  <si>
    <t>-425885304</t>
  </si>
  <si>
    <t>1991981760</t>
  </si>
  <si>
    <t>-1846291579</t>
  </si>
  <si>
    <t>37</t>
  </si>
  <si>
    <t>7593310450</t>
  </si>
  <si>
    <t>Konstrukční díly Panel volné vazby úplný norma 72571C (CV725719003M)</t>
  </si>
  <si>
    <t>-1116276532</t>
  </si>
  <si>
    <t>38</t>
  </si>
  <si>
    <t>7494559020</t>
  </si>
  <si>
    <t>Montáž relé paticového včetně patice</t>
  </si>
  <si>
    <t>1507489117</t>
  </si>
  <si>
    <t>39</t>
  </si>
  <si>
    <t>7593330040</t>
  </si>
  <si>
    <t>Výměnné díly Relé NMŠ 1-2000 AgNi (HM0404221990407)</t>
  </si>
  <si>
    <t>-531181347</t>
  </si>
  <si>
    <t>103</t>
  </si>
  <si>
    <t>7593330080</t>
  </si>
  <si>
    <t>Výměnné díly Relé NMŠ 1-10/3500 AgNi (HM0404221990411)</t>
  </si>
  <si>
    <t>-1130691851</t>
  </si>
  <si>
    <t>104</t>
  </si>
  <si>
    <t>7593330120</t>
  </si>
  <si>
    <t>Výměnné díly Relé NMŠ 1-1500 AgNi (HM0404221990415)</t>
  </si>
  <si>
    <t>-1066432716</t>
  </si>
  <si>
    <t>105</t>
  </si>
  <si>
    <t>7593330210</t>
  </si>
  <si>
    <t>Výměnné díly Relé NMŠ 4-3,4 AgNi (HM0404221990424)</t>
  </si>
  <si>
    <t>699123706</t>
  </si>
  <si>
    <t>40</t>
  </si>
  <si>
    <t>7593331150</t>
  </si>
  <si>
    <t>Výměnné díly Deska základní relé NMŠ,(rel.sady)</t>
  </si>
  <si>
    <t>-2048148288</t>
  </si>
  <si>
    <t>41</t>
  </si>
  <si>
    <t>1941349222</t>
  </si>
  <si>
    <t>42</t>
  </si>
  <si>
    <t>7494003050</t>
  </si>
  <si>
    <t>Modulární přístroje Jističe do 63 A; 6 kA 2-pólové In 2 A, Ue AC 230/400 V / DC 144 V, charakteristika C, 2pól, Icn 6 kA</t>
  </si>
  <si>
    <t>-817684115</t>
  </si>
  <si>
    <t>43</t>
  </si>
  <si>
    <t>7494003052</t>
  </si>
  <si>
    <t>Modulární přístroje Jističe do 63 A; 6 kA 2-pólové In 4 A, Ue AC 230/400 V / DC 144 V, charakteristika C, 2pól, Icn 6 kA</t>
  </si>
  <si>
    <t>-378259227</t>
  </si>
  <si>
    <t>44</t>
  </si>
  <si>
    <t>-1448703533</t>
  </si>
  <si>
    <t>45</t>
  </si>
  <si>
    <t>7593327110</t>
  </si>
  <si>
    <t>Demontáž pásku zdířkového pojistkového</t>
  </si>
  <si>
    <t>-298966667</t>
  </si>
  <si>
    <t>46</t>
  </si>
  <si>
    <t>47</t>
  </si>
  <si>
    <t>48</t>
  </si>
  <si>
    <t>7593325070</t>
  </si>
  <si>
    <t>Montáž krycích desek do panelu (kazety)</t>
  </si>
  <si>
    <t>1856988931</t>
  </si>
  <si>
    <t>49</t>
  </si>
  <si>
    <t>7593310380</t>
  </si>
  <si>
    <t>Konstrukční díly Panel krycí norma 72479A (CV724799001M)</t>
  </si>
  <si>
    <t>-1573470479</t>
  </si>
  <si>
    <t>50</t>
  </si>
  <si>
    <t>7590615040</t>
  </si>
  <si>
    <t>Montáž tlačítka, světelné buňky, počitadla, zvonku, relé, R, C do kolejové desky nebo pultu za provozu</t>
  </si>
  <si>
    <t>1248079639</t>
  </si>
  <si>
    <t>51</t>
  </si>
  <si>
    <t>7590610180</t>
  </si>
  <si>
    <t>Indikační a kolejové desky a ovládací pulty Tlačítko dvoupoloh. vratné norma 72076A (CV720769001)</t>
  </si>
  <si>
    <t>-1537424157</t>
  </si>
  <si>
    <t>52</t>
  </si>
  <si>
    <t>7593315400</t>
  </si>
  <si>
    <t>Montáž kostry pro elektroniku</t>
  </si>
  <si>
    <t>2081554024</t>
  </si>
  <si>
    <t>53</t>
  </si>
  <si>
    <t>7593310420</t>
  </si>
  <si>
    <t>Konstrukční díly Panel sestavený (RAL 7032) norma 72726DS003 (CV727265003)</t>
  </si>
  <si>
    <t>-1522451727</t>
  </si>
  <si>
    <t>54</t>
  </si>
  <si>
    <t>55</t>
  </si>
  <si>
    <t>56</t>
  </si>
  <si>
    <t>57</t>
  </si>
  <si>
    <t>58</t>
  </si>
  <si>
    <t>59</t>
  </si>
  <si>
    <t>7594300520</t>
  </si>
  <si>
    <t>Počítače náprav Vnitřní prvky PN ACS 2000 Sběrnicový modul ABP002-3 25TE GS02</t>
  </si>
  <si>
    <t>-386346797</t>
  </si>
  <si>
    <t>60</t>
  </si>
  <si>
    <t>61</t>
  </si>
  <si>
    <t>62</t>
  </si>
  <si>
    <t>63</t>
  </si>
  <si>
    <t>64</t>
  </si>
  <si>
    <t>7594305075</t>
  </si>
  <si>
    <t>Montáž součástí počítače náprav skříně pro bloky šíře 126TE BGT 03</t>
  </si>
  <si>
    <t>-726308660</t>
  </si>
  <si>
    <t>65</t>
  </si>
  <si>
    <t>7594300380</t>
  </si>
  <si>
    <t>Počítače náprav Vnitřní prvky PN ACS 2000 Skříň pro bloky šíře 126TE BGT06 126TE</t>
  </si>
  <si>
    <t>2085401199</t>
  </si>
  <si>
    <t>66</t>
  </si>
  <si>
    <t>7594305095</t>
  </si>
  <si>
    <t>Montáž součástí počítače náprav drátové formy pro skříň 126TE</t>
  </si>
  <si>
    <t>1760006378</t>
  </si>
  <si>
    <t>67</t>
  </si>
  <si>
    <t>68</t>
  </si>
  <si>
    <t>69</t>
  </si>
  <si>
    <t>7595607125</t>
  </si>
  <si>
    <t>Demontáž SDH, PDH, PCM, DSLAM PCM modulu</t>
  </si>
  <si>
    <t>738255291</t>
  </si>
  <si>
    <t>70</t>
  </si>
  <si>
    <t>7594307055</t>
  </si>
  <si>
    <t>Demontáž součástí počítače náprav bloku pro počítače náprav</t>
  </si>
  <si>
    <t>1111267034</t>
  </si>
  <si>
    <t>71</t>
  </si>
  <si>
    <t>7590125030</t>
  </si>
  <si>
    <t>Montáž skříně PSK, SKP, SPP</t>
  </si>
  <si>
    <t>1159685367</t>
  </si>
  <si>
    <t>72</t>
  </si>
  <si>
    <t>7590120070</t>
  </si>
  <si>
    <t>Skříně Skříň kabelová pomocná SKP 76 norma 49044J (CV490449010)</t>
  </si>
  <si>
    <t>1666741254</t>
  </si>
  <si>
    <t>73</t>
  </si>
  <si>
    <t>7594305035</t>
  </si>
  <si>
    <t>Montáž součástí počítače náprav kabelového závěru KSL-FP pro RSR</t>
  </si>
  <si>
    <t>-1865648670</t>
  </si>
  <si>
    <t>75</t>
  </si>
  <si>
    <t>7592000220</t>
  </si>
  <si>
    <t>Bodové prvky v kolejišti Uzemňovací souprava pro KSL-FP</t>
  </si>
  <si>
    <t>881061594</t>
  </si>
  <si>
    <t>76</t>
  </si>
  <si>
    <t>7592000240</t>
  </si>
  <si>
    <t>Bodové prvky v kolejišti Přepěťová ochrana EPO 180</t>
  </si>
  <si>
    <t>313389661</t>
  </si>
  <si>
    <t>77</t>
  </si>
  <si>
    <t>7592005050</t>
  </si>
  <si>
    <t>Montáž počítacího bodu (senzoru) RSR 180</t>
  </si>
  <si>
    <t>-545160634</t>
  </si>
  <si>
    <t>81</t>
  </si>
  <si>
    <t>7594305045</t>
  </si>
  <si>
    <t>Montáž součástí počítače náprav AZF upevňovacího šroubu BBK</t>
  </si>
  <si>
    <t>-2114255457</t>
  </si>
  <si>
    <t>83</t>
  </si>
  <si>
    <t>7594305015</t>
  </si>
  <si>
    <t>Montáž součástí počítače náprav neoprénové ochranné hadice se soupravou pro upevnění k pražci</t>
  </si>
  <si>
    <t>-1426667680</t>
  </si>
  <si>
    <t>84</t>
  </si>
  <si>
    <t>7592000100</t>
  </si>
  <si>
    <t>Bodové prvky v kolejišti Neoprénová ochr.hadice 10m</t>
  </si>
  <si>
    <t>-649158210</t>
  </si>
  <si>
    <t>85</t>
  </si>
  <si>
    <t>7592000120</t>
  </si>
  <si>
    <t>Bodové prvky v kolejišti Montážní sada neoprénové ochr.hadice</t>
  </si>
  <si>
    <t>2056744919</t>
  </si>
  <si>
    <t>86</t>
  </si>
  <si>
    <t>7592000270</t>
  </si>
  <si>
    <t>Bodové prvky v kolejišti Zkušební přípravek</t>
  </si>
  <si>
    <t>1125990638</t>
  </si>
  <si>
    <t>87</t>
  </si>
  <si>
    <t>1496196925</t>
  </si>
  <si>
    <t>88</t>
  </si>
  <si>
    <t>-1682530815</t>
  </si>
  <si>
    <t>89</t>
  </si>
  <si>
    <t>1224953999</t>
  </si>
  <si>
    <t>106</t>
  </si>
  <si>
    <t>7592003010</t>
  </si>
  <si>
    <t>Oprava počítacího bodu počítače náprav Alcatel kolejnicového kontaktu SK 30</t>
  </si>
  <si>
    <t>840551401</t>
  </si>
  <si>
    <t>Proměření a případná oprava snímače poč. náprav RSR</t>
  </si>
  <si>
    <t>P</t>
  </si>
  <si>
    <t>95</t>
  </si>
  <si>
    <t>96</t>
  </si>
  <si>
    <t>7498152025</t>
  </si>
  <si>
    <t>Vyhotovení mimořádné revizní zprávy příplatek za každých dalších i započatých 500 000 Kč přes 1 000 000 Kč</t>
  </si>
  <si>
    <t>967321861</t>
  </si>
  <si>
    <t>97</t>
  </si>
  <si>
    <t>7598095075</t>
  </si>
  <si>
    <t>Přezkoušení a regulace proudokruhu světelných návěstidel</t>
  </si>
  <si>
    <t>1917606262</t>
  </si>
  <si>
    <t>98</t>
  </si>
  <si>
    <t>7598095160</t>
  </si>
  <si>
    <t>Přezkoušení a regulace obvodů elektromagnetického zámku</t>
  </si>
  <si>
    <t>19564855</t>
  </si>
  <si>
    <t>99</t>
  </si>
  <si>
    <t>7598095070</t>
  </si>
  <si>
    <t>Přezkoušení a regulace elektromotorového přestavníku</t>
  </si>
  <si>
    <t>-1879144557</t>
  </si>
  <si>
    <t>101</t>
  </si>
  <si>
    <t>102</t>
  </si>
  <si>
    <t>7598095185</t>
  </si>
  <si>
    <t>Přezkoušení vlakových cest (vlakových i posunových) za 1 vlakovou cestu</t>
  </si>
  <si>
    <t>-150603439</t>
  </si>
  <si>
    <t>Část:</t>
  </si>
  <si>
    <t>PS 02.1 - PZS 107,592</t>
  </si>
  <si>
    <t>7593327100</t>
  </si>
  <si>
    <t>Demontáž pojistky zástrčkové pro zabezpečovací zařízení</t>
  </si>
  <si>
    <t>444204666</t>
  </si>
  <si>
    <t>7593337020</t>
  </si>
  <si>
    <t>Demontáž reléové sady</t>
  </si>
  <si>
    <t>-758026415</t>
  </si>
  <si>
    <t>7593337040</t>
  </si>
  <si>
    <t>Demontáž malorozměrného relé</t>
  </si>
  <si>
    <t>-481317313</t>
  </si>
  <si>
    <t>7593337140</t>
  </si>
  <si>
    <t>Demontáž napájecí jednotky</t>
  </si>
  <si>
    <t>-750806929</t>
  </si>
  <si>
    <t>6</t>
  </si>
  <si>
    <t>7593337160</t>
  </si>
  <si>
    <t>Demontáž souboru KAV, FID, ASE</t>
  </si>
  <si>
    <t>1847512302</t>
  </si>
  <si>
    <t>7590617040</t>
  </si>
  <si>
    <t>Demontáž tlačítka nebo světelné buňky z kolejové desky nebo pultu za provozu</t>
  </si>
  <si>
    <t>-1571396379</t>
  </si>
  <si>
    <t>7590617070</t>
  </si>
  <si>
    <t>Demontáž označovacího štítku z kolejové desky nebo pultu za provozu</t>
  </si>
  <si>
    <t>-2044486758</t>
  </si>
  <si>
    <t>7590615130</t>
  </si>
  <si>
    <t>Úpravy kolejové desky</t>
  </si>
  <si>
    <t>-385805703</t>
  </si>
  <si>
    <t>7593107010</t>
  </si>
  <si>
    <t>Demontáž měniče statického ze stojanu</t>
  </si>
  <si>
    <t>-781399005</t>
  </si>
  <si>
    <t>5907015035</t>
  </si>
  <si>
    <t>Ojedinělá výměna kolejnic stávající upevnění tv. S49 rozdělení "c"</t>
  </si>
  <si>
    <t>1461992880</t>
  </si>
  <si>
    <t>5957101050</t>
  </si>
  <si>
    <t>Železniční svršek-kolejnice Kolejnice třídy R260 tv. 49 E1 délky 25,000 m</t>
  </si>
  <si>
    <t>1201590333</t>
  </si>
  <si>
    <t>5907050020</t>
  </si>
  <si>
    <t>Dělení kolejnic řezáním nebo rozbroušením tv. S49</t>
  </si>
  <si>
    <t>-957322925</t>
  </si>
  <si>
    <t>5910021120</t>
  </si>
  <si>
    <t>Svařování kolejnic termitem zkrácený předehřev standardní spára svar jednotlivý tv. S49</t>
  </si>
  <si>
    <t>svar</t>
  </si>
  <si>
    <t>-1111335773</t>
  </si>
  <si>
    <t>5910035030</t>
  </si>
  <si>
    <t>Dosažení dovolené upínací teploty v BK prodloužením kolejnicového pásu v koleji tv. S49</t>
  </si>
  <si>
    <t>1441804994</t>
  </si>
  <si>
    <t>5910040010</t>
  </si>
  <si>
    <t>Umožnění volné dilatace kolejnice demontáž upevňovadel bez osazení kluzných podložek rozdělení pražců "c"</t>
  </si>
  <si>
    <t>-1530988317</t>
  </si>
  <si>
    <t>5910040110</t>
  </si>
  <si>
    <t>Umožnění volné dilatace kolejnice montáž upevňovadel bez odstranění kluzných podložek rozdělení pražců "c"</t>
  </si>
  <si>
    <t>-456365685</t>
  </si>
  <si>
    <t>7594207012</t>
  </si>
  <si>
    <t>Demontáž stykového transformátoru DT 075 C</t>
  </si>
  <si>
    <t>-1955241225</t>
  </si>
  <si>
    <t>7594207080</t>
  </si>
  <si>
    <t>Demontáž kolejové skříně TJA, TJAP</t>
  </si>
  <si>
    <t>-1109638287</t>
  </si>
  <si>
    <t>7594207050</t>
  </si>
  <si>
    <t>Demontáž stojánku kabelového KSL, KSLP</t>
  </si>
  <si>
    <t>22734051</t>
  </si>
  <si>
    <t>7594107040</t>
  </si>
  <si>
    <t>Demontáž lanového propojení tlumivek z dřevěných pražců</t>
  </si>
  <si>
    <t>-1155583721</t>
  </si>
  <si>
    <t>7598095155</t>
  </si>
  <si>
    <t>Regulovaní a aktivování automatického přejezdového zařízení bez závor</t>
  </si>
  <si>
    <t>82368452</t>
  </si>
  <si>
    <t>PS 02 - Zemní práce - URS</t>
  </si>
  <si>
    <t xml:space="preserve">Typy položek jsou pouze orientační, konkrétní položky nejsou součástí projektu stavby. V době zpracování rozpočtu není zpracována realizační dokumentace. </t>
  </si>
  <si>
    <t>M - Práce a dodávky M</t>
  </si>
  <si>
    <t xml:space="preserve">    46-M - Zemní práce při extr.mont.pracích</t>
  </si>
  <si>
    <t>460010023</t>
  </si>
  <si>
    <t>Vytyčení trasy vedení kabelového podzemního v terénu volném</t>
  </si>
  <si>
    <t>km</t>
  </si>
  <si>
    <t>-487777679</t>
  </si>
  <si>
    <t>460010025</t>
  </si>
  <si>
    <t>Vytyčení trasy inženýrských sítí v zastavěném prostoru</t>
  </si>
  <si>
    <t>429135743</t>
  </si>
  <si>
    <t>592133440</t>
  </si>
  <si>
    <t>poklop kabelového žlabu TK 1 AZD 26-50 50x16x3,5 cm</t>
  </si>
  <si>
    <t>1086096619</t>
  </si>
  <si>
    <t>131201101</t>
  </si>
  <si>
    <t>Hloubení jam nezapažených v hornině tř. 3 objemu do 100 m3</t>
  </si>
  <si>
    <t>m3</t>
  </si>
  <si>
    <t>-1705807998</t>
  </si>
  <si>
    <t>460310105</t>
  </si>
  <si>
    <t>Řízený zemní protlak strojně v hornině tř 1až4 hloubky do 6 m vnějšího průměru do 160 mm</t>
  </si>
  <si>
    <t>810204726</t>
  </si>
  <si>
    <t>460510274</t>
  </si>
  <si>
    <t>Kanály do rýhy ze žlabů plastových šířky do 20 cm</t>
  </si>
  <si>
    <t>2141740960</t>
  </si>
  <si>
    <t>345751380</t>
  </si>
  <si>
    <t xml:space="preserve">žlab kabelový  PVC ZEKAN2 (120x100) žlab s víkem</t>
  </si>
  <si>
    <t>-1893517606</t>
  </si>
  <si>
    <t>460510421</t>
  </si>
  <si>
    <t>Vyčištění stávajících kabelových žlabů čisticí soupravou</t>
  </si>
  <si>
    <t>-1601783371</t>
  </si>
  <si>
    <t>460700001</t>
  </si>
  <si>
    <t>Zemní značky včetně hloubením jámy - kabelový označník</t>
  </si>
  <si>
    <t>1047194140</t>
  </si>
  <si>
    <t>PS 03 - SZZ Pržno</t>
  </si>
  <si>
    <t>Pržno</t>
  </si>
  <si>
    <t>7590521020</t>
  </si>
  <si>
    <t>Venkovní vedení kabelová - metalické sítě Plněné, párované s ochr. Vodičem TCEKPFLEY 16 P 1,0 D</t>
  </si>
  <si>
    <t>-905157847</t>
  </si>
  <si>
    <t>7492554014</t>
  </si>
  <si>
    <t>Montáž kabelů 4- a 5-žílových Cu do 50 mm2</t>
  </si>
  <si>
    <t>1987777351</t>
  </si>
  <si>
    <t>7492501970</t>
  </si>
  <si>
    <t>Kabely, vodiče, šňůry Cu - nn Kabel silový 4 a 5-žílový Cu, plastová izolace CYKY 5J50 (5Cx50)</t>
  </si>
  <si>
    <t>196602407</t>
  </si>
  <si>
    <t>CYKY-O 4X50</t>
  </si>
  <si>
    <t>7590555140</t>
  </si>
  <si>
    <t>Montáž forma pro kabely TCEKPFLE, TCEKPFLEY, TCEKPFLEZE, TCEKPFLEZY do 16 P 1,0</t>
  </si>
  <si>
    <t>1001265821</t>
  </si>
  <si>
    <t>7492751024</t>
  </si>
  <si>
    <t>Montáž ukončení kabelů nn v rozvaděči nebo na přístroji izolovaných s označením 2 - 5-ti žílových do 70 mm2</t>
  </si>
  <si>
    <t>253250963</t>
  </si>
  <si>
    <t>7590525558</t>
  </si>
  <si>
    <t>Montáž smršťovací spojky Raychem bez pancíře na dvouplášťovém celoplastovém kabelu do 10 žil</t>
  </si>
  <si>
    <t>-2161262</t>
  </si>
  <si>
    <t>-718319520</t>
  </si>
  <si>
    <t>-714815863</t>
  </si>
  <si>
    <t>7593337150</t>
  </si>
  <si>
    <t>Demontáž reléové jednotky</t>
  </si>
  <si>
    <t>319765975</t>
  </si>
  <si>
    <t>7593325100</t>
  </si>
  <si>
    <t>Montáž pojistky zástrčkové pro zabezpečovací zařízení</t>
  </si>
  <si>
    <t>-1833244956</t>
  </si>
  <si>
    <t>7593320108</t>
  </si>
  <si>
    <t>Prvky Pásek zdíř.pro zástrč.poj. 5A norma 71902D (CV719029004)</t>
  </si>
  <si>
    <t>-326435492</t>
  </si>
  <si>
    <t>7593320135</t>
  </si>
  <si>
    <t>Prvky Pojistka zástrčková 5A norma 71903D (CV719039004)</t>
  </si>
  <si>
    <t>880203582</t>
  </si>
  <si>
    <t>7594305070</t>
  </si>
  <si>
    <t>Montáž součástí počítače náprav skříně pro bloky šíře 84TE BGT 01</t>
  </si>
  <si>
    <t>-1421717920</t>
  </si>
  <si>
    <t>7594300360</t>
  </si>
  <si>
    <t>Počítače náprav Vnitřní prvky PN ACS 2000 Skříň pro bloky šíře 84TE BGT04 84TE</t>
  </si>
  <si>
    <t>-577055203</t>
  </si>
  <si>
    <t>7594305090</t>
  </si>
  <si>
    <t>Montáž součástí počítače náprav drátové formy pro skříň 84TE</t>
  </si>
  <si>
    <t>200829056</t>
  </si>
  <si>
    <t>74</t>
  </si>
  <si>
    <t>7593317400</t>
  </si>
  <si>
    <t>Demontáž kostry pro elektroniku</t>
  </si>
  <si>
    <t>284438693</t>
  </si>
  <si>
    <t>-1233545393</t>
  </si>
  <si>
    <t>78</t>
  </si>
  <si>
    <t>79</t>
  </si>
  <si>
    <t>80</t>
  </si>
  <si>
    <t>82</t>
  </si>
  <si>
    <t>90</t>
  </si>
  <si>
    <t>91</t>
  </si>
  <si>
    <t>92</t>
  </si>
  <si>
    <t>93</t>
  </si>
  <si>
    <t>94</t>
  </si>
  <si>
    <t>-598014057</t>
  </si>
  <si>
    <t>-2071789487</t>
  </si>
  <si>
    <t>921612414</t>
  </si>
  <si>
    <t>109</t>
  </si>
  <si>
    <t>2018998569</t>
  </si>
  <si>
    <t>107</t>
  </si>
  <si>
    <t>108</t>
  </si>
  <si>
    <t>-303846743</t>
  </si>
  <si>
    <t>PS 03 - Zemní práce - URS</t>
  </si>
  <si>
    <t>1692704969</t>
  </si>
  <si>
    <t>-550140393</t>
  </si>
  <si>
    <t>2000034106</t>
  </si>
  <si>
    <t>-456095287</t>
  </si>
  <si>
    <t>916035902</t>
  </si>
  <si>
    <t>-342230035</t>
  </si>
  <si>
    <t>PS 04 - PZS 103,562</t>
  </si>
  <si>
    <t>1917375155</t>
  </si>
  <si>
    <t>1931578999</t>
  </si>
  <si>
    <t>456003753</t>
  </si>
  <si>
    <t>611992054</t>
  </si>
  <si>
    <t>1991539845</t>
  </si>
  <si>
    <t>392640621</t>
  </si>
  <si>
    <t>158640011</t>
  </si>
  <si>
    <t>1644928119</t>
  </si>
  <si>
    <t>-690604651</t>
  </si>
  <si>
    <t>1180746410</t>
  </si>
  <si>
    <t>-359981732</t>
  </si>
  <si>
    <t>566893776</t>
  </si>
  <si>
    <t>1524989399</t>
  </si>
  <si>
    <t>-592518158</t>
  </si>
  <si>
    <t>-1072699404</t>
  </si>
  <si>
    <t>603008845</t>
  </si>
  <si>
    <t>1121188684</t>
  </si>
  <si>
    <t>1580844044</t>
  </si>
  <si>
    <t>1312852538</t>
  </si>
  <si>
    <t>-548343763</t>
  </si>
  <si>
    <t>1043563061</t>
  </si>
  <si>
    <t>1079109267</t>
  </si>
  <si>
    <t>-447727684</t>
  </si>
  <si>
    <t>PS 05 - SZZ Frýdlant nad Ostravicí</t>
  </si>
  <si>
    <t>Frýdlant nad Ostravicí</t>
  </si>
  <si>
    <t>-792542788</t>
  </si>
  <si>
    <t>-2070525621</t>
  </si>
  <si>
    <t>881190529</t>
  </si>
  <si>
    <t>7593315150</t>
  </si>
  <si>
    <t>Montáž police do releového stojanu</t>
  </si>
  <si>
    <t>-1213468482</t>
  </si>
  <si>
    <t>7593310590</t>
  </si>
  <si>
    <t>Konstrukční díly Police pro soubory norma 72477A (CV724779001)</t>
  </si>
  <si>
    <t>1743328416</t>
  </si>
  <si>
    <t xml:space="preserve"> VRN - Vedlejší rozpočtové náklady</t>
  </si>
  <si>
    <t>Frýdek Místek - Frýdlant nad Ostravicí</t>
  </si>
  <si>
    <t>VRN - Vedlejší rozpočtové náklady</t>
  </si>
  <si>
    <t xml:space="preserve">    VRN1 - Průzkumné, geodetické a projektové práce</t>
  </si>
  <si>
    <t>012103000</t>
  </si>
  <si>
    <t>Geodetické práce před opravou</t>
  </si>
  <si>
    <t>%</t>
  </si>
  <si>
    <t>415572048</t>
  </si>
  <si>
    <t>012303000</t>
  </si>
  <si>
    <t>Geodetické práce po ukončení opravy</t>
  </si>
  <si>
    <t>-1907531178</t>
  </si>
  <si>
    <t>013003004</t>
  </si>
  <si>
    <t>Projektové práce v rozsahu ZRN přes 5 do 20 mil. Kč</t>
  </si>
  <si>
    <t>251166288</t>
  </si>
  <si>
    <t>030003003</t>
  </si>
  <si>
    <t>Zařízení a vybavení staveniště při velikosti nákladů přes 5 do 20 mil. Kč</t>
  </si>
  <si>
    <t>844460640</t>
  </si>
  <si>
    <t>041002000</t>
  </si>
  <si>
    <t>Střežení pracovní skupiny zaměstnanců</t>
  </si>
  <si>
    <t>40990120</t>
  </si>
  <si>
    <t>045002000</t>
  </si>
  <si>
    <t>Koordinační a kompletační činnost</t>
  </si>
  <si>
    <t>-760806571</t>
  </si>
  <si>
    <t>9909000500</t>
  </si>
  <si>
    <t xml:space="preserve">Poplatek uložení odpadu betonových prefabrikátů  </t>
  </si>
  <si>
    <t>t</t>
  </si>
  <si>
    <t>-1269057123</t>
  </si>
  <si>
    <t>Likvidace bet. poklopů kab. žlabu</t>
  </si>
  <si>
    <t>013244000</t>
  </si>
  <si>
    <t>Dokumentace pro provádění stavby</t>
  </si>
  <si>
    <t>1024</t>
  </si>
  <si>
    <t>-952720928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</si>
</sst>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4" fontId="8" fillId="0" borderId="17" xfId="0" applyNumberFormat="1" applyFont="1" applyBorder="1" applyAlignment="1" applyProtection="1"/>
    <xf numFmtId="4" fontId="8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vertical="center"/>
    </xf>
    <xf numFmtId="4" fontId="8" fillId="0" borderId="23" xfId="0" applyNumberFormat="1" applyFont="1" applyBorder="1" applyAlignment="1" applyProtection="1"/>
    <xf numFmtId="4" fontId="8" fillId="0" borderId="23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24" fillId="0" borderId="12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0" xfId="0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7</v>
      </c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R2" s="20" t="s">
        <v>9</v>
      </c>
      <c r="BS2" s="21" t="s">
        <v>10</v>
      </c>
      <c r="BT2" s="21" t="s">
        <v>11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10</v>
      </c>
      <c r="BT3" s="21" t="s">
        <v>12</v>
      </c>
    </row>
    <row r="4" ht="36.96" customHeight="1">
      <c r="B4" s="25"/>
      <c r="C4" s="26" t="s">
        <v>13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8"/>
      <c r="AS4" s="19" t="s">
        <v>14</v>
      </c>
      <c r="BG4" s="29" t="s">
        <v>15</v>
      </c>
      <c r="BS4" s="21" t="s">
        <v>16</v>
      </c>
    </row>
    <row r="5" ht="14.4" customHeight="1">
      <c r="B5" s="25"/>
      <c r="C5" s="30"/>
      <c r="D5" s="31" t="s">
        <v>17</v>
      </c>
      <c r="E5" s="30"/>
      <c r="F5" s="30"/>
      <c r="G5" s="30"/>
      <c r="H5" s="30"/>
      <c r="I5" s="30"/>
      <c r="J5" s="30"/>
      <c r="K5" s="32" t="s">
        <v>18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28"/>
      <c r="BG5" s="33" t="s">
        <v>19</v>
      </c>
      <c r="BS5" s="21" t="s">
        <v>10</v>
      </c>
    </row>
    <row r="6" ht="36.96" customHeight="1">
      <c r="B6" s="25"/>
      <c r="C6" s="30"/>
      <c r="D6" s="34" t="s">
        <v>20</v>
      </c>
      <c r="E6" s="30"/>
      <c r="F6" s="30"/>
      <c r="G6" s="30"/>
      <c r="H6" s="30"/>
      <c r="I6" s="30"/>
      <c r="J6" s="30"/>
      <c r="K6" s="35" t="s">
        <v>21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28"/>
      <c r="BG6" s="36"/>
      <c r="BS6" s="21" t="s">
        <v>22</v>
      </c>
    </row>
    <row r="7" ht="14.4" customHeight="1">
      <c r="B7" s="25"/>
      <c r="C7" s="30"/>
      <c r="D7" s="37" t="s">
        <v>23</v>
      </c>
      <c r="E7" s="30"/>
      <c r="F7" s="30"/>
      <c r="G7" s="30"/>
      <c r="H7" s="30"/>
      <c r="I7" s="30"/>
      <c r="J7" s="30"/>
      <c r="K7" s="32" t="s">
        <v>24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7" t="s">
        <v>25</v>
      </c>
      <c r="AL7" s="30"/>
      <c r="AM7" s="30"/>
      <c r="AN7" s="32" t="s">
        <v>24</v>
      </c>
      <c r="AO7" s="30"/>
      <c r="AP7" s="30"/>
      <c r="AQ7" s="28"/>
      <c r="BG7" s="36"/>
      <c r="BS7" s="21" t="s">
        <v>26</v>
      </c>
    </row>
    <row r="8" ht="14.4" customHeight="1">
      <c r="B8" s="25"/>
      <c r="C8" s="30"/>
      <c r="D8" s="37" t="s">
        <v>27</v>
      </c>
      <c r="E8" s="30"/>
      <c r="F8" s="30"/>
      <c r="G8" s="30"/>
      <c r="H8" s="30"/>
      <c r="I8" s="30"/>
      <c r="J8" s="30"/>
      <c r="K8" s="32" t="s">
        <v>28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7" t="s">
        <v>29</v>
      </c>
      <c r="AL8" s="30"/>
      <c r="AM8" s="30"/>
      <c r="AN8" s="38" t="s">
        <v>30</v>
      </c>
      <c r="AO8" s="30"/>
      <c r="AP8" s="30"/>
      <c r="AQ8" s="28"/>
      <c r="BG8" s="36"/>
      <c r="BS8" s="21" t="s">
        <v>31</v>
      </c>
    </row>
    <row r="9" ht="14.4" customHeight="1">
      <c r="B9" s="25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8"/>
      <c r="BG9" s="36"/>
      <c r="BS9" s="21" t="s">
        <v>32</v>
      </c>
    </row>
    <row r="10" ht="14.4" customHeight="1">
      <c r="B10" s="25"/>
      <c r="C10" s="30"/>
      <c r="D10" s="37" t="s">
        <v>33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7" t="s">
        <v>34</v>
      </c>
      <c r="AL10" s="30"/>
      <c r="AM10" s="30"/>
      <c r="AN10" s="32" t="s">
        <v>24</v>
      </c>
      <c r="AO10" s="30"/>
      <c r="AP10" s="30"/>
      <c r="AQ10" s="28"/>
      <c r="BG10" s="36"/>
      <c r="BS10" s="21" t="s">
        <v>22</v>
      </c>
    </row>
    <row r="11" ht="18.48" customHeight="1">
      <c r="B11" s="25"/>
      <c r="C11" s="30"/>
      <c r="D11" s="30"/>
      <c r="E11" s="32" t="s">
        <v>35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 t="s">
        <v>36</v>
      </c>
      <c r="AL11" s="30"/>
      <c r="AM11" s="30"/>
      <c r="AN11" s="32" t="s">
        <v>24</v>
      </c>
      <c r="AO11" s="30"/>
      <c r="AP11" s="30"/>
      <c r="AQ11" s="28"/>
      <c r="BG11" s="36"/>
      <c r="BS11" s="21" t="s">
        <v>22</v>
      </c>
    </row>
    <row r="12" ht="6.96" customHeight="1">
      <c r="B12" s="25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8"/>
      <c r="BG12" s="36"/>
      <c r="BS12" s="21" t="s">
        <v>22</v>
      </c>
    </row>
    <row r="13" ht="14.4" customHeight="1">
      <c r="B13" s="25"/>
      <c r="C13" s="30"/>
      <c r="D13" s="37" t="s">
        <v>37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7" t="s">
        <v>34</v>
      </c>
      <c r="AL13" s="30"/>
      <c r="AM13" s="30"/>
      <c r="AN13" s="39" t="s">
        <v>38</v>
      </c>
      <c r="AO13" s="30"/>
      <c r="AP13" s="30"/>
      <c r="AQ13" s="28"/>
      <c r="BG13" s="36"/>
      <c r="BS13" s="21" t="s">
        <v>22</v>
      </c>
    </row>
    <row r="14">
      <c r="B14" s="25"/>
      <c r="C14" s="30"/>
      <c r="D14" s="30"/>
      <c r="E14" s="39" t="s">
        <v>38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36</v>
      </c>
      <c r="AL14" s="30"/>
      <c r="AM14" s="30"/>
      <c r="AN14" s="39" t="s">
        <v>38</v>
      </c>
      <c r="AO14" s="30"/>
      <c r="AP14" s="30"/>
      <c r="AQ14" s="28"/>
      <c r="BG14" s="36"/>
      <c r="BS14" s="21" t="s">
        <v>22</v>
      </c>
    </row>
    <row r="15" ht="6.96" customHeight="1">
      <c r="B15" s="25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8"/>
      <c r="BG15" s="36"/>
      <c r="BS15" s="21" t="s">
        <v>6</v>
      </c>
    </row>
    <row r="16" ht="14.4" customHeight="1">
      <c r="B16" s="25"/>
      <c r="C16" s="30"/>
      <c r="D16" s="37" t="s">
        <v>39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7" t="s">
        <v>34</v>
      </c>
      <c r="AL16" s="30"/>
      <c r="AM16" s="30"/>
      <c r="AN16" s="32" t="s">
        <v>24</v>
      </c>
      <c r="AO16" s="30"/>
      <c r="AP16" s="30"/>
      <c r="AQ16" s="28"/>
      <c r="BG16" s="36"/>
      <c r="BS16" s="21" t="s">
        <v>6</v>
      </c>
    </row>
    <row r="17" ht="18.48" customHeight="1">
      <c r="B17" s="25"/>
      <c r="C17" s="30"/>
      <c r="D17" s="30"/>
      <c r="E17" s="32" t="s">
        <v>28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7" t="s">
        <v>36</v>
      </c>
      <c r="AL17" s="30"/>
      <c r="AM17" s="30"/>
      <c r="AN17" s="32" t="s">
        <v>24</v>
      </c>
      <c r="AO17" s="30"/>
      <c r="AP17" s="30"/>
      <c r="AQ17" s="28"/>
      <c r="BG17" s="36"/>
      <c r="BS17" s="21" t="s">
        <v>7</v>
      </c>
    </row>
    <row r="18" ht="6.96" customHeight="1">
      <c r="B18" s="25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8"/>
      <c r="BG18" s="36"/>
      <c r="BS18" s="21" t="s">
        <v>10</v>
      </c>
    </row>
    <row r="19" ht="14.4" customHeight="1">
      <c r="B19" s="25"/>
      <c r="C19" s="30"/>
      <c r="D19" s="37" t="s">
        <v>40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7" t="s">
        <v>34</v>
      </c>
      <c r="AL19" s="30"/>
      <c r="AM19" s="30"/>
      <c r="AN19" s="32" t="s">
        <v>24</v>
      </c>
      <c r="AO19" s="30"/>
      <c r="AP19" s="30"/>
      <c r="AQ19" s="28"/>
      <c r="BG19" s="36"/>
      <c r="BS19" s="21" t="s">
        <v>10</v>
      </c>
    </row>
    <row r="20" ht="18.48" customHeight="1">
      <c r="B20" s="25"/>
      <c r="C20" s="30"/>
      <c r="D20" s="30"/>
      <c r="E20" s="32" t="s">
        <v>28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7" t="s">
        <v>36</v>
      </c>
      <c r="AL20" s="30"/>
      <c r="AM20" s="30"/>
      <c r="AN20" s="32" t="s">
        <v>24</v>
      </c>
      <c r="AO20" s="30"/>
      <c r="AP20" s="30"/>
      <c r="AQ20" s="28"/>
      <c r="BG20" s="36"/>
    </row>
    <row r="21" ht="6.96" customHeight="1">
      <c r="B21" s="2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8"/>
      <c r="BG21" s="36"/>
    </row>
    <row r="22">
      <c r="B22" s="25"/>
      <c r="C22" s="30"/>
      <c r="D22" s="37" t="s">
        <v>41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8"/>
      <c r="BG22" s="36"/>
    </row>
    <row r="23" ht="16.5" customHeight="1">
      <c r="B23" s="25"/>
      <c r="C23" s="30"/>
      <c r="D23" s="30"/>
      <c r="E23" s="41" t="s">
        <v>24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30"/>
      <c r="AP23" s="30"/>
      <c r="AQ23" s="28"/>
      <c r="BG23" s="36"/>
    </row>
    <row r="24" ht="6.96" customHeight="1">
      <c r="B24" s="2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8"/>
      <c r="BG24" s="36"/>
    </row>
    <row r="25" ht="6.96" customHeight="1">
      <c r="B25" s="25"/>
      <c r="C25" s="30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30"/>
      <c r="AQ25" s="28"/>
      <c r="BG25" s="36"/>
    </row>
    <row r="26" ht="14.4" customHeight="1">
      <c r="B26" s="25"/>
      <c r="C26" s="30"/>
      <c r="D26" s="43" t="s">
        <v>42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4">
        <f>ROUND(AG87,2)</f>
        <v>0</v>
      </c>
      <c r="AL26" s="30"/>
      <c r="AM26" s="30"/>
      <c r="AN26" s="30"/>
      <c r="AO26" s="30"/>
      <c r="AP26" s="30"/>
      <c r="AQ26" s="28"/>
      <c r="BG26" s="36"/>
    </row>
    <row r="27">
      <c r="B27" s="25"/>
      <c r="C27" s="30"/>
      <c r="D27" s="30"/>
      <c r="E27" s="37" t="s">
        <v>43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5">
        <f>AS87</f>
        <v>0</v>
      </c>
      <c r="AL27" s="45"/>
      <c r="AM27" s="45"/>
      <c r="AN27" s="45"/>
      <c r="AO27" s="45"/>
      <c r="AP27" s="30"/>
      <c r="AQ27" s="28"/>
      <c r="BG27" s="36"/>
    </row>
    <row r="28" s="1" customFormat="1">
      <c r="B28" s="46"/>
      <c r="C28" s="47"/>
      <c r="D28" s="47"/>
      <c r="E28" s="37" t="s">
        <v>44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5">
        <f>ROUND(AT87,2)</f>
        <v>0</v>
      </c>
      <c r="AL28" s="45"/>
      <c r="AM28" s="45"/>
      <c r="AN28" s="45"/>
      <c r="AO28" s="45"/>
      <c r="AP28" s="47"/>
      <c r="AQ28" s="48"/>
      <c r="BG28" s="36"/>
    </row>
    <row r="29" s="1" customFormat="1" ht="14.4" customHeight="1">
      <c r="B29" s="46"/>
      <c r="C29" s="47"/>
      <c r="D29" s="43" t="s">
        <v>45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4">
        <f>ROUND(AG100,2)</f>
        <v>0</v>
      </c>
      <c r="AL29" s="44"/>
      <c r="AM29" s="44"/>
      <c r="AN29" s="44"/>
      <c r="AO29" s="44"/>
      <c r="AP29" s="47"/>
      <c r="AQ29" s="48"/>
      <c r="BG29" s="36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G30" s="36"/>
    </row>
    <row r="31" s="1" customFormat="1" ht="25.92" customHeight="1">
      <c r="B31" s="46"/>
      <c r="C31" s="47"/>
      <c r="D31" s="49" t="s">
        <v>46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1">
        <f>ROUND(AK26+AK29,2)</f>
        <v>0</v>
      </c>
      <c r="AL31" s="50"/>
      <c r="AM31" s="50"/>
      <c r="AN31" s="50"/>
      <c r="AO31" s="50"/>
      <c r="AP31" s="47"/>
      <c r="AQ31" s="48"/>
      <c r="BG31" s="36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8"/>
      <c r="BG32" s="36"/>
    </row>
    <row r="33" s="2" customFormat="1" ht="14.4" customHeight="1">
      <c r="B33" s="52"/>
      <c r="C33" s="53"/>
      <c r="D33" s="54" t="s">
        <v>47</v>
      </c>
      <c r="E33" s="53"/>
      <c r="F33" s="54" t="s">
        <v>48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49</v>
      </c>
      <c r="U33" s="53"/>
      <c r="V33" s="53"/>
      <c r="W33" s="57">
        <f>ROUND(BB87+SUM(CD101:CD105),2)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f>ROUND(AX87+SUM(BY101:BY105),2)</f>
        <v>0</v>
      </c>
      <c r="AL33" s="53"/>
      <c r="AM33" s="53"/>
      <c r="AN33" s="53"/>
      <c r="AO33" s="53"/>
      <c r="AP33" s="53"/>
      <c r="AQ33" s="58"/>
      <c r="BG33" s="36"/>
    </row>
    <row r="34" s="2" customFormat="1" ht="14.4" customHeight="1">
      <c r="B34" s="52"/>
      <c r="C34" s="53"/>
      <c r="D34" s="53"/>
      <c r="E34" s="53"/>
      <c r="F34" s="54" t="s">
        <v>50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49</v>
      </c>
      <c r="U34" s="53"/>
      <c r="V34" s="53"/>
      <c r="W34" s="57">
        <f>ROUND(BC87+SUM(CE101:CE105),2)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f>ROUND(AY87+SUM(BZ101:BZ105),2)</f>
        <v>0</v>
      </c>
      <c r="AL34" s="53"/>
      <c r="AM34" s="53"/>
      <c r="AN34" s="53"/>
      <c r="AO34" s="53"/>
      <c r="AP34" s="53"/>
      <c r="AQ34" s="58"/>
      <c r="BG34" s="36"/>
    </row>
    <row r="35" hidden="1" s="2" customFormat="1" ht="14.4" customHeight="1">
      <c r="B35" s="52"/>
      <c r="C35" s="53"/>
      <c r="D35" s="53"/>
      <c r="E35" s="53"/>
      <c r="F35" s="54" t="s">
        <v>51</v>
      </c>
      <c r="G35" s="53"/>
      <c r="H35" s="53"/>
      <c r="I35" s="53"/>
      <c r="J35" s="53"/>
      <c r="K35" s="53"/>
      <c r="L35" s="55">
        <v>0.20999999999999999</v>
      </c>
      <c r="M35" s="53"/>
      <c r="N35" s="53"/>
      <c r="O35" s="53"/>
      <c r="P35" s="53"/>
      <c r="Q35" s="53"/>
      <c r="R35" s="53"/>
      <c r="S35" s="53"/>
      <c r="T35" s="56" t="s">
        <v>49</v>
      </c>
      <c r="U35" s="53"/>
      <c r="V35" s="53"/>
      <c r="W35" s="57">
        <f>ROUND(BD87+SUM(CF101:CF105),2)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hidden="1" s="2" customFormat="1" ht="14.4" customHeight="1">
      <c r="B36" s="52"/>
      <c r="C36" s="53"/>
      <c r="D36" s="53"/>
      <c r="E36" s="53"/>
      <c r="F36" s="54" t="s">
        <v>52</v>
      </c>
      <c r="G36" s="53"/>
      <c r="H36" s="53"/>
      <c r="I36" s="53"/>
      <c r="J36" s="53"/>
      <c r="K36" s="53"/>
      <c r="L36" s="55">
        <v>0.14999999999999999</v>
      </c>
      <c r="M36" s="53"/>
      <c r="N36" s="53"/>
      <c r="O36" s="53"/>
      <c r="P36" s="53"/>
      <c r="Q36" s="53"/>
      <c r="R36" s="53"/>
      <c r="S36" s="53"/>
      <c r="T36" s="56" t="s">
        <v>49</v>
      </c>
      <c r="U36" s="53"/>
      <c r="V36" s="53"/>
      <c r="W36" s="57">
        <f>ROUND(BE87+SUM(CG101:CG105),2)</f>
        <v>0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7">
        <v>0</v>
      </c>
      <c r="AL36" s="53"/>
      <c r="AM36" s="53"/>
      <c r="AN36" s="53"/>
      <c r="AO36" s="53"/>
      <c r="AP36" s="53"/>
      <c r="AQ36" s="58"/>
    </row>
    <row r="37" hidden="1" s="2" customFormat="1" ht="14.4" customHeight="1">
      <c r="B37" s="52"/>
      <c r="C37" s="53"/>
      <c r="D37" s="53"/>
      <c r="E37" s="53"/>
      <c r="F37" s="54" t="s">
        <v>53</v>
      </c>
      <c r="G37" s="53"/>
      <c r="H37" s="53"/>
      <c r="I37" s="53"/>
      <c r="J37" s="53"/>
      <c r="K37" s="53"/>
      <c r="L37" s="55">
        <v>0</v>
      </c>
      <c r="M37" s="53"/>
      <c r="N37" s="53"/>
      <c r="O37" s="53"/>
      <c r="P37" s="53"/>
      <c r="Q37" s="53"/>
      <c r="R37" s="53"/>
      <c r="S37" s="53"/>
      <c r="T37" s="56" t="s">
        <v>49</v>
      </c>
      <c r="U37" s="53"/>
      <c r="V37" s="53"/>
      <c r="W37" s="57">
        <f>ROUND(BF87+SUM(CH101:CH105),2)</f>
        <v>0</v>
      </c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7">
        <v>0</v>
      </c>
      <c r="AL37" s="53"/>
      <c r="AM37" s="53"/>
      <c r="AN37" s="53"/>
      <c r="AO37" s="53"/>
      <c r="AP37" s="53"/>
      <c r="AQ37" s="58"/>
    </row>
    <row r="38" s="1" customFormat="1" ht="6.96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 s="1" customFormat="1" ht="25.92" customHeight="1">
      <c r="B39" s="46"/>
      <c r="C39" s="59"/>
      <c r="D39" s="60" t="s">
        <v>54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2" t="s">
        <v>55</v>
      </c>
      <c r="U39" s="61"/>
      <c r="V39" s="61"/>
      <c r="W39" s="61"/>
      <c r="X39" s="63" t="s">
        <v>56</v>
      </c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4">
        <f>SUM(AK31:AK37)</f>
        <v>0</v>
      </c>
      <c r="AL39" s="61"/>
      <c r="AM39" s="61"/>
      <c r="AN39" s="61"/>
      <c r="AO39" s="65"/>
      <c r="AP39" s="59"/>
      <c r="AQ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8"/>
    </row>
    <row r="41">
      <c r="B41" s="25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8"/>
    </row>
    <row r="42">
      <c r="B42" s="2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8"/>
    </row>
    <row r="49" s="1" customFormat="1">
      <c r="B49" s="46"/>
      <c r="C49" s="47"/>
      <c r="D49" s="66" t="s">
        <v>57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58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5"/>
      <c r="C50" s="30"/>
      <c r="D50" s="69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70"/>
      <c r="AA50" s="30"/>
      <c r="AB50" s="30"/>
      <c r="AC50" s="69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70"/>
      <c r="AP50" s="30"/>
      <c r="AQ50" s="28"/>
    </row>
    <row r="51">
      <c r="B51" s="25"/>
      <c r="C51" s="30"/>
      <c r="D51" s="69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70"/>
      <c r="AA51" s="30"/>
      <c r="AB51" s="30"/>
      <c r="AC51" s="69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70"/>
      <c r="AP51" s="30"/>
      <c r="AQ51" s="28"/>
    </row>
    <row r="52">
      <c r="B52" s="25"/>
      <c r="C52" s="30"/>
      <c r="D52" s="69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70"/>
      <c r="AA52" s="30"/>
      <c r="AB52" s="30"/>
      <c r="AC52" s="69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70"/>
      <c r="AP52" s="30"/>
      <c r="AQ52" s="28"/>
    </row>
    <row r="53">
      <c r="B53" s="25"/>
      <c r="C53" s="30"/>
      <c r="D53" s="69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70"/>
      <c r="AA53" s="30"/>
      <c r="AB53" s="30"/>
      <c r="AC53" s="69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70"/>
      <c r="AP53" s="30"/>
      <c r="AQ53" s="28"/>
    </row>
    <row r="54">
      <c r="B54" s="25"/>
      <c r="C54" s="30"/>
      <c r="D54" s="69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70"/>
      <c r="AA54" s="30"/>
      <c r="AB54" s="30"/>
      <c r="AC54" s="69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70"/>
      <c r="AP54" s="30"/>
      <c r="AQ54" s="28"/>
    </row>
    <row r="55">
      <c r="B55" s="25"/>
      <c r="C55" s="30"/>
      <c r="D55" s="69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70"/>
      <c r="AA55" s="30"/>
      <c r="AB55" s="30"/>
      <c r="AC55" s="69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70"/>
      <c r="AP55" s="30"/>
      <c r="AQ55" s="28"/>
    </row>
    <row r="56">
      <c r="B56" s="25"/>
      <c r="C56" s="30"/>
      <c r="D56" s="69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70"/>
      <c r="AA56" s="30"/>
      <c r="AB56" s="30"/>
      <c r="AC56" s="69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70"/>
      <c r="AP56" s="30"/>
      <c r="AQ56" s="28"/>
    </row>
    <row r="57">
      <c r="B57" s="25"/>
      <c r="C57" s="30"/>
      <c r="D57" s="69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70"/>
      <c r="AA57" s="30"/>
      <c r="AB57" s="30"/>
      <c r="AC57" s="69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70"/>
      <c r="AP57" s="30"/>
      <c r="AQ57" s="28"/>
    </row>
    <row r="58" s="1" customFormat="1">
      <c r="B58" s="46"/>
      <c r="C58" s="47"/>
      <c r="D58" s="71" t="s">
        <v>59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60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59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60</v>
      </c>
      <c r="AN58" s="72"/>
      <c r="AO58" s="74"/>
      <c r="AP58" s="47"/>
      <c r="AQ58" s="48"/>
    </row>
    <row r="59">
      <c r="B59" s="25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8"/>
    </row>
    <row r="60" s="1" customFormat="1">
      <c r="B60" s="46"/>
      <c r="C60" s="47"/>
      <c r="D60" s="66" t="s">
        <v>61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62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5"/>
      <c r="C61" s="30"/>
      <c r="D61" s="69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70"/>
      <c r="AA61" s="30"/>
      <c r="AB61" s="30"/>
      <c r="AC61" s="69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70"/>
      <c r="AP61" s="30"/>
      <c r="AQ61" s="28"/>
    </row>
    <row r="62">
      <c r="B62" s="25"/>
      <c r="C62" s="30"/>
      <c r="D62" s="69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70"/>
      <c r="AA62" s="30"/>
      <c r="AB62" s="30"/>
      <c r="AC62" s="69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70"/>
      <c r="AP62" s="30"/>
      <c r="AQ62" s="28"/>
    </row>
    <row r="63">
      <c r="B63" s="25"/>
      <c r="C63" s="30"/>
      <c r="D63" s="69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70"/>
      <c r="AA63" s="30"/>
      <c r="AB63" s="30"/>
      <c r="AC63" s="69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70"/>
      <c r="AP63" s="30"/>
      <c r="AQ63" s="28"/>
    </row>
    <row r="64">
      <c r="B64" s="25"/>
      <c r="C64" s="30"/>
      <c r="D64" s="69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70"/>
      <c r="AA64" s="30"/>
      <c r="AB64" s="30"/>
      <c r="AC64" s="69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70"/>
      <c r="AP64" s="30"/>
      <c r="AQ64" s="28"/>
    </row>
    <row r="65">
      <c r="B65" s="25"/>
      <c r="C65" s="30"/>
      <c r="D65" s="69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70"/>
      <c r="AA65" s="30"/>
      <c r="AB65" s="30"/>
      <c r="AC65" s="69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70"/>
      <c r="AP65" s="30"/>
      <c r="AQ65" s="28"/>
    </row>
    <row r="66">
      <c r="B66" s="25"/>
      <c r="C66" s="30"/>
      <c r="D66" s="69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70"/>
      <c r="AA66" s="30"/>
      <c r="AB66" s="30"/>
      <c r="AC66" s="69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70"/>
      <c r="AP66" s="30"/>
      <c r="AQ66" s="28"/>
    </row>
    <row r="67">
      <c r="B67" s="25"/>
      <c r="C67" s="30"/>
      <c r="D67" s="69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70"/>
      <c r="AA67" s="30"/>
      <c r="AB67" s="30"/>
      <c r="AC67" s="69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70"/>
      <c r="AP67" s="30"/>
      <c r="AQ67" s="28"/>
    </row>
    <row r="68">
      <c r="B68" s="25"/>
      <c r="C68" s="30"/>
      <c r="D68" s="69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70"/>
      <c r="AA68" s="30"/>
      <c r="AB68" s="30"/>
      <c r="AC68" s="69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70"/>
      <c r="AP68" s="30"/>
      <c r="AQ68" s="28"/>
    </row>
    <row r="69" s="1" customFormat="1">
      <c r="B69" s="46"/>
      <c r="C69" s="47"/>
      <c r="D69" s="71" t="s">
        <v>59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60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59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60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6" t="s">
        <v>63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48"/>
    </row>
    <row r="77" s="3" customFormat="1" ht="14.4" customHeight="1">
      <c r="B77" s="81"/>
      <c r="C77" s="37" t="s">
        <v>17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01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20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Oprava počítačů náprav v úseku Frýdek Místek - Frýdlant nad Ostravicí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7" t="s">
        <v>27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 xml:space="preserve"> 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7" t="s">
        <v>29</v>
      </c>
      <c r="AJ80" s="47"/>
      <c r="AK80" s="47"/>
      <c r="AL80" s="47"/>
      <c r="AM80" s="90" t="str">
        <f> IF(AN8= "","",AN8)</f>
        <v>31.8.2017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7" t="s">
        <v>33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>Správa železniční dopravní cesty, s.o.- OŘ Ostrava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7" t="s">
        <v>39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64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4"/>
    </row>
    <row r="83" s="1" customFormat="1">
      <c r="B83" s="46"/>
      <c r="C83" s="37" t="s">
        <v>37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7" t="s">
        <v>40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100"/>
    </row>
    <row r="85" s="1" customFormat="1" ht="29.28" customHeight="1">
      <c r="B85" s="46"/>
      <c r="C85" s="101" t="s">
        <v>65</v>
      </c>
      <c r="D85" s="102"/>
      <c r="E85" s="102"/>
      <c r="F85" s="102"/>
      <c r="G85" s="102"/>
      <c r="H85" s="103"/>
      <c r="I85" s="104" t="s">
        <v>66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67</v>
      </c>
      <c r="AH85" s="102"/>
      <c r="AI85" s="102"/>
      <c r="AJ85" s="102"/>
      <c r="AK85" s="102"/>
      <c r="AL85" s="102"/>
      <c r="AM85" s="102"/>
      <c r="AN85" s="104" t="s">
        <v>68</v>
      </c>
      <c r="AO85" s="102"/>
      <c r="AP85" s="105"/>
      <c r="AQ85" s="48"/>
      <c r="AS85" s="106" t="s">
        <v>69</v>
      </c>
      <c r="AT85" s="107" t="s">
        <v>70</v>
      </c>
      <c r="AU85" s="107" t="s">
        <v>71</v>
      </c>
      <c r="AV85" s="107" t="s">
        <v>72</v>
      </c>
      <c r="AW85" s="107" t="s">
        <v>73</v>
      </c>
      <c r="AX85" s="107" t="s">
        <v>74</v>
      </c>
      <c r="AY85" s="107" t="s">
        <v>75</v>
      </c>
      <c r="AZ85" s="107" t="s">
        <v>76</v>
      </c>
      <c r="BA85" s="107" t="s">
        <v>77</v>
      </c>
      <c r="BB85" s="107" t="s">
        <v>78</v>
      </c>
      <c r="BC85" s="107" t="s">
        <v>79</v>
      </c>
      <c r="BD85" s="107" t="s">
        <v>80</v>
      </c>
      <c r="BE85" s="107" t="s">
        <v>81</v>
      </c>
      <c r="BF85" s="108" t="s">
        <v>82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8"/>
    </row>
    <row r="87" s="4" customFormat="1" ht="32.4" customHeight="1">
      <c r="B87" s="84"/>
      <c r="C87" s="110" t="s">
        <v>83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ROUND(AG88+AG89+AG93+SUM(AG96:AG98),2)</f>
        <v>0</v>
      </c>
      <c r="AH87" s="112"/>
      <c r="AI87" s="112"/>
      <c r="AJ87" s="112"/>
      <c r="AK87" s="112"/>
      <c r="AL87" s="112"/>
      <c r="AM87" s="112"/>
      <c r="AN87" s="113">
        <f>SUM(AG87,AV87)</f>
        <v>0</v>
      </c>
      <c r="AO87" s="113"/>
      <c r="AP87" s="113"/>
      <c r="AQ87" s="88"/>
      <c r="AS87" s="114">
        <f>ROUND(AS88+AS89+AS93+SUM(AS96:AS98),2)</f>
        <v>0</v>
      </c>
      <c r="AT87" s="115">
        <f>ROUND(AT88+AT89+AT93+SUM(AT96:AT98),2)</f>
        <v>0</v>
      </c>
      <c r="AU87" s="116">
        <f>ROUND(AU88+AU89+AU93+SUM(AU96:AU98),2)</f>
        <v>0</v>
      </c>
      <c r="AV87" s="116">
        <f>ROUND(SUM(AX87:AY87),2)</f>
        <v>0</v>
      </c>
      <c r="AW87" s="117">
        <f>ROUND(AW88+AW89+AW93+SUM(AW96:AW98),5)</f>
        <v>0</v>
      </c>
      <c r="AX87" s="116">
        <f>ROUND(BB87*L33,2)</f>
        <v>0</v>
      </c>
      <c r="AY87" s="116">
        <f>ROUND(BC87*L34,2)</f>
        <v>0</v>
      </c>
      <c r="AZ87" s="116">
        <f>ROUND(BD87*L33,2)</f>
        <v>0</v>
      </c>
      <c r="BA87" s="116">
        <f>ROUND(BE87*L34,2)</f>
        <v>0</v>
      </c>
      <c r="BB87" s="116">
        <f>ROUND(BB88+BB89+BB93+SUM(BB96:BB98),2)</f>
        <v>0</v>
      </c>
      <c r="BC87" s="116">
        <f>ROUND(BC88+BC89+BC93+SUM(BC96:BC98),2)</f>
        <v>0</v>
      </c>
      <c r="BD87" s="116">
        <f>ROUND(BD88+BD89+BD93+SUM(BD96:BD98),2)</f>
        <v>0</v>
      </c>
      <c r="BE87" s="116">
        <f>ROUND(BE88+BE89+BE93+SUM(BE96:BE98),2)</f>
        <v>0</v>
      </c>
      <c r="BF87" s="118">
        <f>ROUND(BF88+BF89+BF93+SUM(BF96:BF98),2)</f>
        <v>0</v>
      </c>
      <c r="BS87" s="119" t="s">
        <v>84</v>
      </c>
      <c r="BT87" s="119" t="s">
        <v>85</v>
      </c>
      <c r="BU87" s="120" t="s">
        <v>86</v>
      </c>
      <c r="BV87" s="119" t="s">
        <v>87</v>
      </c>
      <c r="BW87" s="119" t="s">
        <v>88</v>
      </c>
      <c r="BX87" s="119" t="s">
        <v>89</v>
      </c>
    </row>
    <row r="88" s="5" customFormat="1" ht="16.5" customHeight="1">
      <c r="A88" s="121" t="s">
        <v>90</v>
      </c>
      <c r="B88" s="122"/>
      <c r="C88" s="123"/>
      <c r="D88" s="124" t="s">
        <v>91</v>
      </c>
      <c r="E88" s="124"/>
      <c r="F88" s="124"/>
      <c r="G88" s="124"/>
      <c r="H88" s="124"/>
      <c r="I88" s="125"/>
      <c r="J88" s="124" t="s">
        <v>92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6">
        <f>'PS 01 - SZZ Frýdek Místek'!M32</f>
        <v>0</v>
      </c>
      <c r="AH88" s="125"/>
      <c r="AI88" s="125"/>
      <c r="AJ88" s="125"/>
      <c r="AK88" s="125"/>
      <c r="AL88" s="125"/>
      <c r="AM88" s="125"/>
      <c r="AN88" s="126">
        <f>SUM(AG88,AV88)</f>
        <v>0</v>
      </c>
      <c r="AO88" s="125"/>
      <c r="AP88" s="125"/>
      <c r="AQ88" s="127"/>
      <c r="AS88" s="128">
        <f>'PS 01 - SZZ Frýdek Místek'!M28</f>
        <v>0</v>
      </c>
      <c r="AT88" s="129">
        <f>'PS 01 - SZZ Frýdek Místek'!M29</f>
        <v>0</v>
      </c>
      <c r="AU88" s="129">
        <f>'PS 01 - SZZ Frýdek Místek'!M30</f>
        <v>0</v>
      </c>
      <c r="AV88" s="129">
        <f>ROUND(SUM(AX88:AY88),2)</f>
        <v>0</v>
      </c>
      <c r="AW88" s="130">
        <f>'PS 01 - SZZ Frýdek Místek'!Z120</f>
        <v>0</v>
      </c>
      <c r="AX88" s="129">
        <f>'PS 01 - SZZ Frýdek Místek'!M34</f>
        <v>0</v>
      </c>
      <c r="AY88" s="129">
        <f>'PS 01 - SZZ Frýdek Místek'!M35</f>
        <v>0</v>
      </c>
      <c r="AZ88" s="129">
        <f>'PS 01 - SZZ Frýdek Místek'!M36</f>
        <v>0</v>
      </c>
      <c r="BA88" s="129">
        <f>'PS 01 - SZZ Frýdek Místek'!M37</f>
        <v>0</v>
      </c>
      <c r="BB88" s="129">
        <f>'PS 01 - SZZ Frýdek Místek'!H34</f>
        <v>0</v>
      </c>
      <c r="BC88" s="129">
        <f>'PS 01 - SZZ Frýdek Místek'!H35</f>
        <v>0</v>
      </c>
      <c r="BD88" s="129">
        <f>'PS 01 - SZZ Frýdek Místek'!H36</f>
        <v>0</v>
      </c>
      <c r="BE88" s="129">
        <f>'PS 01 - SZZ Frýdek Místek'!H37</f>
        <v>0</v>
      </c>
      <c r="BF88" s="131">
        <f>'PS 01 - SZZ Frýdek Místek'!H38</f>
        <v>0</v>
      </c>
      <c r="BT88" s="132" t="s">
        <v>26</v>
      </c>
      <c r="BV88" s="132" t="s">
        <v>87</v>
      </c>
      <c r="BW88" s="132" t="s">
        <v>93</v>
      </c>
      <c r="BX88" s="132" t="s">
        <v>88</v>
      </c>
    </row>
    <row r="89" s="5" customFormat="1" ht="16.5" customHeight="1">
      <c r="B89" s="122"/>
      <c r="C89" s="123"/>
      <c r="D89" s="124" t="s">
        <v>94</v>
      </c>
      <c r="E89" s="124"/>
      <c r="F89" s="124"/>
      <c r="G89" s="124"/>
      <c r="H89" s="124"/>
      <c r="I89" s="125"/>
      <c r="J89" s="124" t="s">
        <v>95</v>
      </c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33">
        <f>ROUND(SUM(AG90:AG92),2)</f>
        <v>0</v>
      </c>
      <c r="AH89" s="125"/>
      <c r="AI89" s="125"/>
      <c r="AJ89" s="125"/>
      <c r="AK89" s="125"/>
      <c r="AL89" s="125"/>
      <c r="AM89" s="125"/>
      <c r="AN89" s="126">
        <f>SUM(AG89,AV89)</f>
        <v>0</v>
      </c>
      <c r="AO89" s="125"/>
      <c r="AP89" s="125"/>
      <c r="AQ89" s="127"/>
      <c r="AS89" s="134">
        <f>ROUND(SUM(AS90:AS92),2)</f>
        <v>0</v>
      </c>
      <c r="AT89" s="135">
        <f>ROUND(SUM(AT90:AT92),2)</f>
        <v>0</v>
      </c>
      <c r="AU89" s="129">
        <f>ROUND(SUM(AU90:AU92),2)</f>
        <v>0</v>
      </c>
      <c r="AV89" s="129">
        <f>ROUND(SUM(AX89:AY89),2)</f>
        <v>0</v>
      </c>
      <c r="AW89" s="130">
        <f>ROUND(SUM(AW90:AW92),5)</f>
        <v>0</v>
      </c>
      <c r="AX89" s="129">
        <f>ROUND(BB89*L33,2)</f>
        <v>0</v>
      </c>
      <c r="AY89" s="129">
        <f>ROUND(BC89*L34,2)</f>
        <v>0</v>
      </c>
      <c r="AZ89" s="129">
        <f>ROUND(BD89*L33,2)</f>
        <v>0</v>
      </c>
      <c r="BA89" s="129">
        <f>ROUND(BE89*L34,2)</f>
        <v>0</v>
      </c>
      <c r="BB89" s="129">
        <f>ROUND(SUM(BB90:BB92),2)</f>
        <v>0</v>
      </c>
      <c r="BC89" s="129">
        <f>ROUND(SUM(BC90:BC92),2)</f>
        <v>0</v>
      </c>
      <c r="BD89" s="129">
        <f>ROUND(SUM(BD90:BD92),2)</f>
        <v>0</v>
      </c>
      <c r="BE89" s="129">
        <f>ROUND(SUM(BE90:BE92),2)</f>
        <v>0</v>
      </c>
      <c r="BF89" s="131">
        <f>ROUND(SUM(BF90:BF92),2)</f>
        <v>0</v>
      </c>
      <c r="BS89" s="132" t="s">
        <v>84</v>
      </c>
      <c r="BT89" s="132" t="s">
        <v>26</v>
      </c>
      <c r="BV89" s="132" t="s">
        <v>87</v>
      </c>
      <c r="BW89" s="132" t="s">
        <v>96</v>
      </c>
      <c r="BX89" s="132" t="s">
        <v>88</v>
      </c>
    </row>
    <row r="90" s="6" customFormat="1" ht="16.5" customHeight="1">
      <c r="A90" s="121" t="s">
        <v>90</v>
      </c>
      <c r="B90" s="136"/>
      <c r="C90" s="137"/>
      <c r="D90" s="137"/>
      <c r="E90" s="138" t="s">
        <v>94</v>
      </c>
      <c r="F90" s="138"/>
      <c r="G90" s="138"/>
      <c r="H90" s="138"/>
      <c r="I90" s="138"/>
      <c r="J90" s="137"/>
      <c r="K90" s="138" t="s">
        <v>95</v>
      </c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9">
        <f>'PS 02 - SZZ Baška'!M32</f>
        <v>0</v>
      </c>
      <c r="AH90" s="137"/>
      <c r="AI90" s="137"/>
      <c r="AJ90" s="137"/>
      <c r="AK90" s="137"/>
      <c r="AL90" s="137"/>
      <c r="AM90" s="137"/>
      <c r="AN90" s="139">
        <f>SUM(AG90,AV90)</f>
        <v>0</v>
      </c>
      <c r="AO90" s="137"/>
      <c r="AP90" s="137"/>
      <c r="AQ90" s="140"/>
      <c r="AS90" s="141">
        <f>'PS 02 - SZZ Baška'!M28</f>
        <v>0</v>
      </c>
      <c r="AT90" s="142">
        <f>'PS 02 - SZZ Baška'!M29</f>
        <v>0</v>
      </c>
      <c r="AU90" s="142">
        <f>'PS 02 - SZZ Baška'!M30</f>
        <v>0</v>
      </c>
      <c r="AV90" s="142">
        <f>ROUND(SUM(AX90:AY90),2)</f>
        <v>0</v>
      </c>
      <c r="AW90" s="143">
        <f>'PS 02 - SZZ Baška'!Z121</f>
        <v>0</v>
      </c>
      <c r="AX90" s="142">
        <f>'PS 02 - SZZ Baška'!M34</f>
        <v>0</v>
      </c>
      <c r="AY90" s="142">
        <f>'PS 02 - SZZ Baška'!M35</f>
        <v>0</v>
      </c>
      <c r="AZ90" s="142">
        <f>'PS 02 - SZZ Baška'!M36</f>
        <v>0</v>
      </c>
      <c r="BA90" s="142">
        <f>'PS 02 - SZZ Baška'!M37</f>
        <v>0</v>
      </c>
      <c r="BB90" s="142">
        <f>'PS 02 - SZZ Baška'!H34</f>
        <v>0</v>
      </c>
      <c r="BC90" s="142">
        <f>'PS 02 - SZZ Baška'!H35</f>
        <v>0</v>
      </c>
      <c r="BD90" s="142">
        <f>'PS 02 - SZZ Baška'!H36</f>
        <v>0</v>
      </c>
      <c r="BE90" s="142">
        <f>'PS 02 - SZZ Baška'!H37</f>
        <v>0</v>
      </c>
      <c r="BF90" s="144">
        <f>'PS 02 - SZZ Baška'!H38</f>
        <v>0</v>
      </c>
      <c r="BT90" s="145" t="s">
        <v>97</v>
      </c>
      <c r="BU90" s="145" t="s">
        <v>98</v>
      </c>
      <c r="BV90" s="145" t="s">
        <v>87</v>
      </c>
      <c r="BW90" s="145" t="s">
        <v>96</v>
      </c>
      <c r="BX90" s="145" t="s">
        <v>88</v>
      </c>
    </row>
    <row r="91" s="6" customFormat="1" ht="16.5" customHeight="1">
      <c r="A91" s="121" t="s">
        <v>90</v>
      </c>
      <c r="B91" s="136"/>
      <c r="C91" s="137"/>
      <c r="D91" s="137"/>
      <c r="E91" s="138" t="s">
        <v>99</v>
      </c>
      <c r="F91" s="138"/>
      <c r="G91" s="138"/>
      <c r="H91" s="138"/>
      <c r="I91" s="138"/>
      <c r="J91" s="137"/>
      <c r="K91" s="138" t="s">
        <v>100</v>
      </c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9">
        <f>'PS 02.1 - PZS 107,592'!M33</f>
        <v>0</v>
      </c>
      <c r="AH91" s="137"/>
      <c r="AI91" s="137"/>
      <c r="AJ91" s="137"/>
      <c r="AK91" s="137"/>
      <c r="AL91" s="137"/>
      <c r="AM91" s="137"/>
      <c r="AN91" s="139">
        <f>SUM(AG91,AV91)</f>
        <v>0</v>
      </c>
      <c r="AO91" s="137"/>
      <c r="AP91" s="137"/>
      <c r="AQ91" s="140"/>
      <c r="AS91" s="141">
        <f>'PS 02.1 - PZS 107,592'!M29</f>
        <v>0</v>
      </c>
      <c r="AT91" s="142">
        <f>'PS 02.1 - PZS 107,592'!M30</f>
        <v>0</v>
      </c>
      <c r="AU91" s="142">
        <f>'PS 02.1 - PZS 107,592'!M31</f>
        <v>0</v>
      </c>
      <c r="AV91" s="142">
        <f>ROUND(SUM(AX91:AY91),2)</f>
        <v>0</v>
      </c>
      <c r="AW91" s="143">
        <f>'PS 02.1 - PZS 107,592'!Z121</f>
        <v>0</v>
      </c>
      <c r="AX91" s="142">
        <f>'PS 02.1 - PZS 107,592'!M35</f>
        <v>0</v>
      </c>
      <c r="AY91" s="142">
        <f>'PS 02.1 - PZS 107,592'!M36</f>
        <v>0</v>
      </c>
      <c r="AZ91" s="142">
        <f>'PS 02.1 - PZS 107,592'!M37</f>
        <v>0</v>
      </c>
      <c r="BA91" s="142">
        <f>'PS 02.1 - PZS 107,592'!M38</f>
        <v>0</v>
      </c>
      <c r="BB91" s="142">
        <f>'PS 02.1 - PZS 107,592'!H35</f>
        <v>0</v>
      </c>
      <c r="BC91" s="142">
        <f>'PS 02.1 - PZS 107,592'!H36</f>
        <v>0</v>
      </c>
      <c r="BD91" s="142">
        <f>'PS 02.1 - PZS 107,592'!H37</f>
        <v>0</v>
      </c>
      <c r="BE91" s="142">
        <f>'PS 02.1 - PZS 107,592'!H38</f>
        <v>0</v>
      </c>
      <c r="BF91" s="144">
        <f>'PS 02.1 - PZS 107,592'!H39</f>
        <v>0</v>
      </c>
      <c r="BT91" s="145" t="s">
        <v>97</v>
      </c>
      <c r="BV91" s="145" t="s">
        <v>87</v>
      </c>
      <c r="BW91" s="145" t="s">
        <v>101</v>
      </c>
      <c r="BX91" s="145" t="s">
        <v>96</v>
      </c>
    </row>
    <row r="92" s="6" customFormat="1" ht="16.5" customHeight="1">
      <c r="A92" s="121" t="s">
        <v>90</v>
      </c>
      <c r="B92" s="136"/>
      <c r="C92" s="137"/>
      <c r="D92" s="137"/>
      <c r="E92" s="138" t="s">
        <v>94</v>
      </c>
      <c r="F92" s="138"/>
      <c r="G92" s="138"/>
      <c r="H92" s="138"/>
      <c r="I92" s="138"/>
      <c r="J92" s="137"/>
      <c r="K92" s="138" t="s">
        <v>102</v>
      </c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9">
        <f>'PS 02 - Zemní práce - URS'!M33</f>
        <v>0</v>
      </c>
      <c r="AH92" s="137"/>
      <c r="AI92" s="137"/>
      <c r="AJ92" s="137"/>
      <c r="AK92" s="137"/>
      <c r="AL92" s="137"/>
      <c r="AM92" s="137"/>
      <c r="AN92" s="139">
        <f>SUM(AG92,AV92)</f>
        <v>0</v>
      </c>
      <c r="AO92" s="137"/>
      <c r="AP92" s="137"/>
      <c r="AQ92" s="140"/>
      <c r="AS92" s="141">
        <f>'PS 02 - Zemní práce - URS'!M29</f>
        <v>0</v>
      </c>
      <c r="AT92" s="142">
        <f>'PS 02 - Zemní práce - URS'!M30</f>
        <v>0</v>
      </c>
      <c r="AU92" s="142">
        <f>'PS 02 - Zemní práce - URS'!M31</f>
        <v>0</v>
      </c>
      <c r="AV92" s="142">
        <f>ROUND(SUM(AX92:AY92),2)</f>
        <v>0</v>
      </c>
      <c r="AW92" s="143">
        <f>'PS 02 - Zemní práce - URS'!Z119</f>
        <v>0</v>
      </c>
      <c r="AX92" s="142">
        <f>'PS 02 - Zemní práce - URS'!M35</f>
        <v>0</v>
      </c>
      <c r="AY92" s="142">
        <f>'PS 02 - Zemní práce - URS'!M36</f>
        <v>0</v>
      </c>
      <c r="AZ92" s="142">
        <f>'PS 02 - Zemní práce - URS'!M37</f>
        <v>0</v>
      </c>
      <c r="BA92" s="142">
        <f>'PS 02 - Zemní práce - URS'!M38</f>
        <v>0</v>
      </c>
      <c r="BB92" s="142">
        <f>'PS 02 - Zemní práce - URS'!H35</f>
        <v>0</v>
      </c>
      <c r="BC92" s="142">
        <f>'PS 02 - Zemní práce - URS'!H36</f>
        <v>0</v>
      </c>
      <c r="BD92" s="142">
        <f>'PS 02 - Zemní práce - URS'!H37</f>
        <v>0</v>
      </c>
      <c r="BE92" s="142">
        <f>'PS 02 - Zemní práce - URS'!H38</f>
        <v>0</v>
      </c>
      <c r="BF92" s="144">
        <f>'PS 02 - Zemní práce - URS'!H39</f>
        <v>0</v>
      </c>
      <c r="BT92" s="145" t="s">
        <v>97</v>
      </c>
      <c r="BV92" s="145" t="s">
        <v>87</v>
      </c>
      <c r="BW92" s="145" t="s">
        <v>103</v>
      </c>
      <c r="BX92" s="145" t="s">
        <v>96</v>
      </c>
    </row>
    <row r="93" s="5" customFormat="1" ht="16.5" customHeight="1">
      <c r="B93" s="122"/>
      <c r="C93" s="123"/>
      <c r="D93" s="124" t="s">
        <v>104</v>
      </c>
      <c r="E93" s="124"/>
      <c r="F93" s="124"/>
      <c r="G93" s="124"/>
      <c r="H93" s="124"/>
      <c r="I93" s="125"/>
      <c r="J93" s="124" t="s">
        <v>105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33">
        <f>ROUND(SUM(AG94:AG95),2)</f>
        <v>0</v>
      </c>
      <c r="AH93" s="125"/>
      <c r="AI93" s="125"/>
      <c r="AJ93" s="125"/>
      <c r="AK93" s="125"/>
      <c r="AL93" s="125"/>
      <c r="AM93" s="125"/>
      <c r="AN93" s="126">
        <f>SUM(AG93,AV93)</f>
        <v>0</v>
      </c>
      <c r="AO93" s="125"/>
      <c r="AP93" s="125"/>
      <c r="AQ93" s="127"/>
      <c r="AS93" s="134">
        <f>ROUND(SUM(AS94:AS95),2)</f>
        <v>0</v>
      </c>
      <c r="AT93" s="135">
        <f>ROUND(SUM(AT94:AT95),2)</f>
        <v>0</v>
      </c>
      <c r="AU93" s="129">
        <f>ROUND(SUM(AU94:AU95),2)</f>
        <v>0</v>
      </c>
      <c r="AV93" s="129">
        <f>ROUND(SUM(AX93:AY93),2)</f>
        <v>0</v>
      </c>
      <c r="AW93" s="130">
        <f>ROUND(SUM(AW94:AW95),5)</f>
        <v>0</v>
      </c>
      <c r="AX93" s="129">
        <f>ROUND(BB93*L33,2)</f>
        <v>0</v>
      </c>
      <c r="AY93" s="129">
        <f>ROUND(BC93*L34,2)</f>
        <v>0</v>
      </c>
      <c r="AZ93" s="129">
        <f>ROUND(BD93*L33,2)</f>
        <v>0</v>
      </c>
      <c r="BA93" s="129">
        <f>ROUND(BE93*L34,2)</f>
        <v>0</v>
      </c>
      <c r="BB93" s="129">
        <f>ROUND(SUM(BB94:BB95),2)</f>
        <v>0</v>
      </c>
      <c r="BC93" s="129">
        <f>ROUND(SUM(BC94:BC95),2)</f>
        <v>0</v>
      </c>
      <c r="BD93" s="129">
        <f>ROUND(SUM(BD94:BD95),2)</f>
        <v>0</v>
      </c>
      <c r="BE93" s="129">
        <f>ROUND(SUM(BE94:BE95),2)</f>
        <v>0</v>
      </c>
      <c r="BF93" s="131">
        <f>ROUND(SUM(BF94:BF95),2)</f>
        <v>0</v>
      </c>
      <c r="BS93" s="132" t="s">
        <v>84</v>
      </c>
      <c r="BT93" s="132" t="s">
        <v>26</v>
      </c>
      <c r="BV93" s="132" t="s">
        <v>87</v>
      </c>
      <c r="BW93" s="132" t="s">
        <v>106</v>
      </c>
      <c r="BX93" s="132" t="s">
        <v>88</v>
      </c>
    </row>
    <row r="94" s="6" customFormat="1" ht="16.5" customHeight="1">
      <c r="A94" s="121" t="s">
        <v>90</v>
      </c>
      <c r="B94" s="136"/>
      <c r="C94" s="137"/>
      <c r="D94" s="137"/>
      <c r="E94" s="138" t="s">
        <v>104</v>
      </c>
      <c r="F94" s="138"/>
      <c r="G94" s="138"/>
      <c r="H94" s="138"/>
      <c r="I94" s="138"/>
      <c r="J94" s="137"/>
      <c r="K94" s="138" t="s">
        <v>105</v>
      </c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8"/>
      <c r="AF94" s="138"/>
      <c r="AG94" s="139">
        <f>'PS 03 - SZZ Pržno'!M32</f>
        <v>0</v>
      </c>
      <c r="AH94" s="137"/>
      <c r="AI94" s="137"/>
      <c r="AJ94" s="137"/>
      <c r="AK94" s="137"/>
      <c r="AL94" s="137"/>
      <c r="AM94" s="137"/>
      <c r="AN94" s="139">
        <f>SUM(AG94,AV94)</f>
        <v>0</v>
      </c>
      <c r="AO94" s="137"/>
      <c r="AP94" s="137"/>
      <c r="AQ94" s="140"/>
      <c r="AS94" s="141">
        <f>'PS 03 - SZZ Pržno'!M28</f>
        <v>0</v>
      </c>
      <c r="AT94" s="142">
        <f>'PS 03 - SZZ Pržno'!M29</f>
        <v>0</v>
      </c>
      <c r="AU94" s="142">
        <f>'PS 03 - SZZ Pržno'!M30</f>
        <v>0</v>
      </c>
      <c r="AV94" s="142">
        <f>ROUND(SUM(AX94:AY94),2)</f>
        <v>0</v>
      </c>
      <c r="AW94" s="143">
        <f>'PS 03 - SZZ Pržno'!Z121</f>
        <v>0</v>
      </c>
      <c r="AX94" s="142">
        <f>'PS 03 - SZZ Pržno'!M34</f>
        <v>0</v>
      </c>
      <c r="AY94" s="142">
        <f>'PS 03 - SZZ Pržno'!M35</f>
        <v>0</v>
      </c>
      <c r="AZ94" s="142">
        <f>'PS 03 - SZZ Pržno'!M36</f>
        <v>0</v>
      </c>
      <c r="BA94" s="142">
        <f>'PS 03 - SZZ Pržno'!M37</f>
        <v>0</v>
      </c>
      <c r="BB94" s="142">
        <f>'PS 03 - SZZ Pržno'!H34</f>
        <v>0</v>
      </c>
      <c r="BC94" s="142">
        <f>'PS 03 - SZZ Pržno'!H35</f>
        <v>0</v>
      </c>
      <c r="BD94" s="142">
        <f>'PS 03 - SZZ Pržno'!H36</f>
        <v>0</v>
      </c>
      <c r="BE94" s="142">
        <f>'PS 03 - SZZ Pržno'!H37</f>
        <v>0</v>
      </c>
      <c r="BF94" s="144">
        <f>'PS 03 - SZZ Pržno'!H38</f>
        <v>0</v>
      </c>
      <c r="BT94" s="145" t="s">
        <v>97</v>
      </c>
      <c r="BU94" s="145" t="s">
        <v>98</v>
      </c>
      <c r="BV94" s="145" t="s">
        <v>87</v>
      </c>
      <c r="BW94" s="145" t="s">
        <v>106</v>
      </c>
      <c r="BX94" s="145" t="s">
        <v>88</v>
      </c>
    </row>
    <row r="95" s="6" customFormat="1" ht="16.5" customHeight="1">
      <c r="A95" s="121" t="s">
        <v>90</v>
      </c>
      <c r="B95" s="136"/>
      <c r="C95" s="137"/>
      <c r="D95" s="137"/>
      <c r="E95" s="138" t="s">
        <v>104</v>
      </c>
      <c r="F95" s="138"/>
      <c r="G95" s="138"/>
      <c r="H95" s="138"/>
      <c r="I95" s="138"/>
      <c r="J95" s="137"/>
      <c r="K95" s="138" t="s">
        <v>102</v>
      </c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9">
        <f>'PS 03 - Zemní práce - URS'!M33</f>
        <v>0</v>
      </c>
      <c r="AH95" s="137"/>
      <c r="AI95" s="137"/>
      <c r="AJ95" s="137"/>
      <c r="AK95" s="137"/>
      <c r="AL95" s="137"/>
      <c r="AM95" s="137"/>
      <c r="AN95" s="139">
        <f>SUM(AG95,AV95)</f>
        <v>0</v>
      </c>
      <c r="AO95" s="137"/>
      <c r="AP95" s="137"/>
      <c r="AQ95" s="140"/>
      <c r="AS95" s="141">
        <f>'PS 03 - Zemní práce - URS'!M29</f>
        <v>0</v>
      </c>
      <c r="AT95" s="142">
        <f>'PS 03 - Zemní práce - URS'!M30</f>
        <v>0</v>
      </c>
      <c r="AU95" s="142">
        <f>'PS 03 - Zemní práce - URS'!M31</f>
        <v>0</v>
      </c>
      <c r="AV95" s="142">
        <f>ROUND(SUM(AX95:AY95),2)</f>
        <v>0</v>
      </c>
      <c r="AW95" s="143">
        <f>'PS 03 - Zemní práce - URS'!Z119</f>
        <v>0</v>
      </c>
      <c r="AX95" s="142">
        <f>'PS 03 - Zemní práce - URS'!M35</f>
        <v>0</v>
      </c>
      <c r="AY95" s="142">
        <f>'PS 03 - Zemní práce - URS'!M36</f>
        <v>0</v>
      </c>
      <c r="AZ95" s="142">
        <f>'PS 03 - Zemní práce - URS'!M37</f>
        <v>0</v>
      </c>
      <c r="BA95" s="142">
        <f>'PS 03 - Zemní práce - URS'!M38</f>
        <v>0</v>
      </c>
      <c r="BB95" s="142">
        <f>'PS 03 - Zemní práce - URS'!H35</f>
        <v>0</v>
      </c>
      <c r="BC95" s="142">
        <f>'PS 03 - Zemní práce - URS'!H36</f>
        <v>0</v>
      </c>
      <c r="BD95" s="142">
        <f>'PS 03 - Zemní práce - URS'!H37</f>
        <v>0</v>
      </c>
      <c r="BE95" s="142">
        <f>'PS 03 - Zemní práce - URS'!H38</f>
        <v>0</v>
      </c>
      <c r="BF95" s="144">
        <f>'PS 03 - Zemní práce - URS'!H39</f>
        <v>0</v>
      </c>
      <c r="BT95" s="145" t="s">
        <v>97</v>
      </c>
      <c r="BV95" s="145" t="s">
        <v>87</v>
      </c>
      <c r="BW95" s="145" t="s">
        <v>107</v>
      </c>
      <c r="BX95" s="145" t="s">
        <v>106</v>
      </c>
    </row>
    <row r="96" s="5" customFormat="1" ht="16.5" customHeight="1">
      <c r="A96" s="121" t="s">
        <v>90</v>
      </c>
      <c r="B96" s="122"/>
      <c r="C96" s="123"/>
      <c r="D96" s="124" t="s">
        <v>108</v>
      </c>
      <c r="E96" s="124"/>
      <c r="F96" s="124"/>
      <c r="G96" s="124"/>
      <c r="H96" s="124"/>
      <c r="I96" s="125"/>
      <c r="J96" s="124" t="s">
        <v>109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'PS 04 - PZS 103,562'!M32</f>
        <v>0</v>
      </c>
      <c r="AH96" s="125"/>
      <c r="AI96" s="125"/>
      <c r="AJ96" s="125"/>
      <c r="AK96" s="125"/>
      <c r="AL96" s="125"/>
      <c r="AM96" s="125"/>
      <c r="AN96" s="126">
        <f>SUM(AG96,AV96)</f>
        <v>0</v>
      </c>
      <c r="AO96" s="125"/>
      <c r="AP96" s="125"/>
      <c r="AQ96" s="127"/>
      <c r="AS96" s="128">
        <f>'PS 04 - PZS 103,562'!M28</f>
        <v>0</v>
      </c>
      <c r="AT96" s="129">
        <f>'PS 04 - PZS 103,562'!M29</f>
        <v>0</v>
      </c>
      <c r="AU96" s="129">
        <f>'PS 04 - PZS 103,562'!M30</f>
        <v>0</v>
      </c>
      <c r="AV96" s="129">
        <f>ROUND(SUM(AX96:AY96),2)</f>
        <v>0</v>
      </c>
      <c r="AW96" s="130">
        <f>'PS 04 - PZS 103,562'!Z119</f>
        <v>0</v>
      </c>
      <c r="AX96" s="129">
        <f>'PS 04 - PZS 103,562'!M34</f>
        <v>0</v>
      </c>
      <c r="AY96" s="129">
        <f>'PS 04 - PZS 103,562'!M35</f>
        <v>0</v>
      </c>
      <c r="AZ96" s="129">
        <f>'PS 04 - PZS 103,562'!M36</f>
        <v>0</v>
      </c>
      <c r="BA96" s="129">
        <f>'PS 04 - PZS 103,562'!M37</f>
        <v>0</v>
      </c>
      <c r="BB96" s="129">
        <f>'PS 04 - PZS 103,562'!H34</f>
        <v>0</v>
      </c>
      <c r="BC96" s="129">
        <f>'PS 04 - PZS 103,562'!H35</f>
        <v>0</v>
      </c>
      <c r="BD96" s="129">
        <f>'PS 04 - PZS 103,562'!H36</f>
        <v>0</v>
      </c>
      <c r="BE96" s="129">
        <f>'PS 04 - PZS 103,562'!H37</f>
        <v>0</v>
      </c>
      <c r="BF96" s="131">
        <f>'PS 04 - PZS 103,562'!H38</f>
        <v>0</v>
      </c>
      <c r="BT96" s="132" t="s">
        <v>26</v>
      </c>
      <c r="BV96" s="132" t="s">
        <v>87</v>
      </c>
      <c r="BW96" s="132" t="s">
        <v>110</v>
      </c>
      <c r="BX96" s="132" t="s">
        <v>88</v>
      </c>
    </row>
    <row r="97" s="5" customFormat="1" ht="16.5" customHeight="1">
      <c r="A97" s="121" t="s">
        <v>90</v>
      </c>
      <c r="B97" s="122"/>
      <c r="C97" s="123"/>
      <c r="D97" s="124" t="s">
        <v>111</v>
      </c>
      <c r="E97" s="124"/>
      <c r="F97" s="124"/>
      <c r="G97" s="124"/>
      <c r="H97" s="124"/>
      <c r="I97" s="125"/>
      <c r="J97" s="124" t="s">
        <v>112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6">
        <f>'PS 05 - SZZ Frýdlant nad ...'!M32</f>
        <v>0</v>
      </c>
      <c r="AH97" s="125"/>
      <c r="AI97" s="125"/>
      <c r="AJ97" s="125"/>
      <c r="AK97" s="125"/>
      <c r="AL97" s="125"/>
      <c r="AM97" s="125"/>
      <c r="AN97" s="126">
        <f>SUM(AG97,AV97)</f>
        <v>0</v>
      </c>
      <c r="AO97" s="125"/>
      <c r="AP97" s="125"/>
      <c r="AQ97" s="127"/>
      <c r="AS97" s="128">
        <f>'PS 05 - SZZ Frýdlant nad ...'!M28</f>
        <v>0</v>
      </c>
      <c r="AT97" s="129">
        <f>'PS 05 - SZZ Frýdlant nad ...'!M29</f>
        <v>0</v>
      </c>
      <c r="AU97" s="129">
        <f>'PS 05 - SZZ Frýdlant nad ...'!M30</f>
        <v>0</v>
      </c>
      <c r="AV97" s="129">
        <f>ROUND(SUM(AX97:AY97),2)</f>
        <v>0</v>
      </c>
      <c r="AW97" s="130">
        <f>'PS 05 - SZZ Frýdlant nad ...'!Z118</f>
        <v>0</v>
      </c>
      <c r="AX97" s="129">
        <f>'PS 05 - SZZ Frýdlant nad ...'!M34</f>
        <v>0</v>
      </c>
      <c r="AY97" s="129">
        <f>'PS 05 - SZZ Frýdlant nad ...'!M35</f>
        <v>0</v>
      </c>
      <c r="AZ97" s="129">
        <f>'PS 05 - SZZ Frýdlant nad ...'!M36</f>
        <v>0</v>
      </c>
      <c r="BA97" s="129">
        <f>'PS 05 - SZZ Frýdlant nad ...'!M37</f>
        <v>0</v>
      </c>
      <c r="BB97" s="129">
        <f>'PS 05 - SZZ Frýdlant nad ...'!H34</f>
        <v>0</v>
      </c>
      <c r="BC97" s="129">
        <f>'PS 05 - SZZ Frýdlant nad ...'!H35</f>
        <v>0</v>
      </c>
      <c r="BD97" s="129">
        <f>'PS 05 - SZZ Frýdlant nad ...'!H36</f>
        <v>0</v>
      </c>
      <c r="BE97" s="129">
        <f>'PS 05 - SZZ Frýdlant nad ...'!H37</f>
        <v>0</v>
      </c>
      <c r="BF97" s="131">
        <f>'PS 05 - SZZ Frýdlant nad ...'!H38</f>
        <v>0</v>
      </c>
      <c r="BT97" s="132" t="s">
        <v>26</v>
      </c>
      <c r="BV97" s="132" t="s">
        <v>87</v>
      </c>
      <c r="BW97" s="132" t="s">
        <v>113</v>
      </c>
      <c r="BX97" s="132" t="s">
        <v>88</v>
      </c>
    </row>
    <row r="98" s="5" customFormat="1" ht="16.5" customHeight="1">
      <c r="A98" s="121" t="s">
        <v>90</v>
      </c>
      <c r="B98" s="122"/>
      <c r="C98" s="123"/>
      <c r="D98" s="124" t="s">
        <v>114</v>
      </c>
      <c r="E98" s="124"/>
      <c r="F98" s="124"/>
      <c r="G98" s="124"/>
      <c r="H98" s="124"/>
      <c r="I98" s="125"/>
      <c r="J98" s="124" t="s">
        <v>115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6">
        <f>' VRN - Vedlejší rozpočtov...'!M32</f>
        <v>0</v>
      </c>
      <c r="AH98" s="125"/>
      <c r="AI98" s="125"/>
      <c r="AJ98" s="125"/>
      <c r="AK98" s="125"/>
      <c r="AL98" s="125"/>
      <c r="AM98" s="125"/>
      <c r="AN98" s="126">
        <f>SUM(AG98,AV98)</f>
        <v>0</v>
      </c>
      <c r="AO98" s="125"/>
      <c r="AP98" s="125"/>
      <c r="AQ98" s="127"/>
      <c r="AS98" s="146">
        <f>' VRN - Vedlejší rozpočtov...'!M28</f>
        <v>0</v>
      </c>
      <c r="AT98" s="147">
        <f>' VRN - Vedlejší rozpočtov...'!M29</f>
        <v>0</v>
      </c>
      <c r="AU98" s="147">
        <f>' VRN - Vedlejší rozpočtov...'!M30</f>
        <v>0</v>
      </c>
      <c r="AV98" s="147">
        <f>ROUND(SUM(AX98:AY98),2)</f>
        <v>0</v>
      </c>
      <c r="AW98" s="148">
        <f>' VRN - Vedlejší rozpočtov...'!Z117</f>
        <v>0</v>
      </c>
      <c r="AX98" s="147">
        <f>' VRN - Vedlejší rozpočtov...'!M34</f>
        <v>0</v>
      </c>
      <c r="AY98" s="147">
        <f>' VRN - Vedlejší rozpočtov...'!M35</f>
        <v>0</v>
      </c>
      <c r="AZ98" s="147">
        <f>' VRN - Vedlejší rozpočtov...'!M36</f>
        <v>0</v>
      </c>
      <c r="BA98" s="147">
        <f>' VRN - Vedlejší rozpočtov...'!M37</f>
        <v>0</v>
      </c>
      <c r="BB98" s="147">
        <f>' VRN - Vedlejší rozpočtov...'!H34</f>
        <v>0</v>
      </c>
      <c r="BC98" s="147">
        <f>' VRN - Vedlejší rozpočtov...'!H35</f>
        <v>0</v>
      </c>
      <c r="BD98" s="147">
        <f>' VRN - Vedlejší rozpočtov...'!H36</f>
        <v>0</v>
      </c>
      <c r="BE98" s="147">
        <f>' VRN - Vedlejší rozpočtov...'!H37</f>
        <v>0</v>
      </c>
      <c r="BF98" s="149">
        <f>' VRN - Vedlejší rozpočtov...'!H38</f>
        <v>0</v>
      </c>
      <c r="BT98" s="132" t="s">
        <v>26</v>
      </c>
      <c r="BV98" s="132" t="s">
        <v>87</v>
      </c>
      <c r="BW98" s="132" t="s">
        <v>116</v>
      </c>
      <c r="BX98" s="132" t="s">
        <v>88</v>
      </c>
    </row>
    <row r="99">
      <c r="B99" s="25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28"/>
    </row>
    <row r="100" s="1" customFormat="1" ht="30" customHeight="1">
      <c r="B100" s="46"/>
      <c r="C100" s="110" t="s">
        <v>117</v>
      </c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113">
        <f>ROUND(SUM(AG101:AG104),2)</f>
        <v>0</v>
      </c>
      <c r="AH100" s="113"/>
      <c r="AI100" s="113"/>
      <c r="AJ100" s="113"/>
      <c r="AK100" s="113"/>
      <c r="AL100" s="113"/>
      <c r="AM100" s="113"/>
      <c r="AN100" s="113">
        <f>ROUND(SUM(AN101:AN104),2)</f>
        <v>0</v>
      </c>
      <c r="AO100" s="113"/>
      <c r="AP100" s="113"/>
      <c r="AQ100" s="48"/>
      <c r="AS100" s="106" t="s">
        <v>118</v>
      </c>
      <c r="AT100" s="107" t="s">
        <v>119</v>
      </c>
      <c r="AU100" s="107" t="s">
        <v>47</v>
      </c>
      <c r="AV100" s="108" t="s">
        <v>72</v>
      </c>
    </row>
    <row r="101" s="1" customFormat="1" ht="19.92" customHeight="1">
      <c r="B101" s="46"/>
      <c r="C101" s="47"/>
      <c r="D101" s="150" t="s">
        <v>120</v>
      </c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151">
        <f>ROUND(AG87*AS101,2)</f>
        <v>0</v>
      </c>
      <c r="AH101" s="139"/>
      <c r="AI101" s="139"/>
      <c r="AJ101" s="139"/>
      <c r="AK101" s="139"/>
      <c r="AL101" s="139"/>
      <c r="AM101" s="139"/>
      <c r="AN101" s="139">
        <f>ROUND(AG101+AV101,2)</f>
        <v>0</v>
      </c>
      <c r="AO101" s="139"/>
      <c r="AP101" s="139"/>
      <c r="AQ101" s="48"/>
      <c r="AS101" s="152">
        <v>0</v>
      </c>
      <c r="AT101" s="153" t="s">
        <v>121</v>
      </c>
      <c r="AU101" s="153" t="s">
        <v>48</v>
      </c>
      <c r="AV101" s="154">
        <f>ROUND(IF(AU101="základní",AG101*L33,IF(AU101="snížená",AG101*L34,0)),2)</f>
        <v>0</v>
      </c>
      <c r="BV101" s="21" t="s">
        <v>122</v>
      </c>
      <c r="BY101" s="155">
        <f>IF(AU101="základní",AV101,0)</f>
        <v>0</v>
      </c>
      <c r="BZ101" s="155">
        <f>IF(AU101="snížená",AV101,0)</f>
        <v>0</v>
      </c>
      <c r="CA101" s="155">
        <v>0</v>
      </c>
      <c r="CB101" s="155">
        <v>0</v>
      </c>
      <c r="CC101" s="155">
        <v>0</v>
      </c>
      <c r="CD101" s="155">
        <f>IF(AU101="základní",AG101,0)</f>
        <v>0</v>
      </c>
      <c r="CE101" s="155">
        <f>IF(AU101="snížená",AG101,0)</f>
        <v>0</v>
      </c>
      <c r="CF101" s="155">
        <f>IF(AU101="zákl. přenesená",AG101,0)</f>
        <v>0</v>
      </c>
      <c r="CG101" s="155">
        <f>IF(AU101="sníž. přenesená",AG101,0)</f>
        <v>0</v>
      </c>
      <c r="CH101" s="155">
        <f>IF(AU101="nulová",AG101,0)</f>
        <v>0</v>
      </c>
      <c r="CI101" s="21">
        <f>IF(AU101="základní",1,IF(AU101="snížená",2,IF(AU101="zákl. přenesená",4,IF(AU101="sníž. přenesená",5,3))))</f>
        <v>1</v>
      </c>
      <c r="CJ101" s="21">
        <f>IF(AT101="stavební čast",1,IF(88101="investiční čast",2,3))</f>
        <v>1</v>
      </c>
      <c r="CK101" s="21" t="str">
        <f>IF(D101="Vyplň vlastní","","x")</f>
        <v>x</v>
      </c>
    </row>
    <row r="102" s="1" customFormat="1" ht="19.92" customHeight="1">
      <c r="B102" s="46"/>
      <c r="C102" s="47"/>
      <c r="D102" s="156" t="s">
        <v>123</v>
      </c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47"/>
      <c r="AD102" s="47"/>
      <c r="AE102" s="47"/>
      <c r="AF102" s="47"/>
      <c r="AG102" s="151">
        <f>AG87*AS102</f>
        <v>0</v>
      </c>
      <c r="AH102" s="139"/>
      <c r="AI102" s="139"/>
      <c r="AJ102" s="139"/>
      <c r="AK102" s="139"/>
      <c r="AL102" s="139"/>
      <c r="AM102" s="139"/>
      <c r="AN102" s="139">
        <f>AG102+AV102</f>
        <v>0</v>
      </c>
      <c r="AO102" s="139"/>
      <c r="AP102" s="139"/>
      <c r="AQ102" s="48"/>
      <c r="AS102" s="157">
        <v>0</v>
      </c>
      <c r="AT102" s="158" t="s">
        <v>121</v>
      </c>
      <c r="AU102" s="158" t="s">
        <v>48</v>
      </c>
      <c r="AV102" s="144">
        <f>ROUND(IF(AU102="nulová",0,IF(OR(AU102="základní",AU102="zákl. přenesená"),AG102*L33,AG102*L34)),2)</f>
        <v>0</v>
      </c>
      <c r="BV102" s="21" t="s">
        <v>124</v>
      </c>
      <c r="BY102" s="155">
        <f>IF(AU102="základní",AV102,0)</f>
        <v>0</v>
      </c>
      <c r="BZ102" s="155">
        <f>IF(AU102="snížená",AV102,0)</f>
        <v>0</v>
      </c>
      <c r="CA102" s="155">
        <f>IF(AU102="zákl. přenesená",AV102,0)</f>
        <v>0</v>
      </c>
      <c r="CB102" s="155">
        <f>IF(AU102="sníž. přenesená",AV102,0)</f>
        <v>0</v>
      </c>
      <c r="CC102" s="155">
        <f>IF(AU102="nulová",AV102,0)</f>
        <v>0</v>
      </c>
      <c r="CD102" s="155">
        <f>IF(AU102="základní",AG102,0)</f>
        <v>0</v>
      </c>
      <c r="CE102" s="155">
        <f>IF(AU102="snížená",AG102,0)</f>
        <v>0</v>
      </c>
      <c r="CF102" s="155">
        <f>IF(AU102="zákl. přenesená",AG102,0)</f>
        <v>0</v>
      </c>
      <c r="CG102" s="155">
        <f>IF(AU102="sníž. přenesená",AG102,0)</f>
        <v>0</v>
      </c>
      <c r="CH102" s="155">
        <f>IF(AU102="nulová",AG102,0)</f>
        <v>0</v>
      </c>
      <c r="CI102" s="21">
        <f>IF(AU102="základní",1,IF(AU102="snížená",2,IF(AU102="zákl. přenesená",4,IF(AU102="sníž. přenesená",5,3))))</f>
        <v>1</v>
      </c>
      <c r="CJ102" s="21">
        <f>IF(AT102="stavební čast",1,IF(88102="investiční čast",2,3))</f>
        <v>1</v>
      </c>
      <c r="CK102" s="21" t="str">
        <f>IF(D102="Vyplň vlastní","","x")</f>
        <v/>
      </c>
    </row>
    <row r="103" s="1" customFormat="1" ht="19.92" customHeight="1">
      <c r="B103" s="46"/>
      <c r="C103" s="47"/>
      <c r="D103" s="156" t="s">
        <v>123</v>
      </c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47"/>
      <c r="AD103" s="47"/>
      <c r="AE103" s="47"/>
      <c r="AF103" s="47"/>
      <c r="AG103" s="151">
        <f>AG87*AS103</f>
        <v>0</v>
      </c>
      <c r="AH103" s="139"/>
      <c r="AI103" s="139"/>
      <c r="AJ103" s="139"/>
      <c r="AK103" s="139"/>
      <c r="AL103" s="139"/>
      <c r="AM103" s="139"/>
      <c r="AN103" s="139">
        <f>AG103+AV103</f>
        <v>0</v>
      </c>
      <c r="AO103" s="139"/>
      <c r="AP103" s="139"/>
      <c r="AQ103" s="48"/>
      <c r="AS103" s="157">
        <v>0</v>
      </c>
      <c r="AT103" s="158" t="s">
        <v>121</v>
      </c>
      <c r="AU103" s="158" t="s">
        <v>48</v>
      </c>
      <c r="AV103" s="144">
        <f>ROUND(IF(AU103="nulová",0,IF(OR(AU103="základní",AU103="zákl. přenesená"),AG103*L33,AG103*L34)),2)</f>
        <v>0</v>
      </c>
      <c r="BV103" s="21" t="s">
        <v>124</v>
      </c>
      <c r="BY103" s="155">
        <f>IF(AU103="základní",AV103,0)</f>
        <v>0</v>
      </c>
      <c r="BZ103" s="155">
        <f>IF(AU103="snížená",AV103,0)</f>
        <v>0</v>
      </c>
      <c r="CA103" s="155">
        <f>IF(AU103="zákl. přenesená",AV103,0)</f>
        <v>0</v>
      </c>
      <c r="CB103" s="155">
        <f>IF(AU103="sníž. přenesená",AV103,0)</f>
        <v>0</v>
      </c>
      <c r="CC103" s="155">
        <f>IF(AU103="nulová",AV103,0)</f>
        <v>0</v>
      </c>
      <c r="CD103" s="155">
        <f>IF(AU103="základní",AG103,0)</f>
        <v>0</v>
      </c>
      <c r="CE103" s="155">
        <f>IF(AU103="snížená",AG103,0)</f>
        <v>0</v>
      </c>
      <c r="CF103" s="155">
        <f>IF(AU103="zákl. přenesená",AG103,0)</f>
        <v>0</v>
      </c>
      <c r="CG103" s="155">
        <f>IF(AU103="sníž. přenesená",AG103,0)</f>
        <v>0</v>
      </c>
      <c r="CH103" s="155">
        <f>IF(AU103="nulová",AG103,0)</f>
        <v>0</v>
      </c>
      <c r="CI103" s="21">
        <f>IF(AU103="základní",1,IF(AU103="snížená",2,IF(AU103="zákl. přenesená",4,IF(AU103="sníž. přenesená",5,3))))</f>
        <v>1</v>
      </c>
      <c r="CJ103" s="21">
        <f>IF(AT103="stavební čast",1,IF(88103="investiční čast",2,3))</f>
        <v>1</v>
      </c>
      <c r="CK103" s="21" t="str">
        <f>IF(D103="Vyplň vlastní","","x")</f>
        <v/>
      </c>
    </row>
    <row r="104" s="1" customFormat="1" ht="19.92" customHeight="1">
      <c r="B104" s="46"/>
      <c r="C104" s="47"/>
      <c r="D104" s="156" t="s">
        <v>123</v>
      </c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47"/>
      <c r="AD104" s="47"/>
      <c r="AE104" s="47"/>
      <c r="AF104" s="47"/>
      <c r="AG104" s="151">
        <f>AG87*AS104</f>
        <v>0</v>
      </c>
      <c r="AH104" s="139"/>
      <c r="AI104" s="139"/>
      <c r="AJ104" s="139"/>
      <c r="AK104" s="139"/>
      <c r="AL104" s="139"/>
      <c r="AM104" s="139"/>
      <c r="AN104" s="139">
        <f>AG104+AV104</f>
        <v>0</v>
      </c>
      <c r="AO104" s="139"/>
      <c r="AP104" s="139"/>
      <c r="AQ104" s="48"/>
      <c r="AS104" s="159">
        <v>0</v>
      </c>
      <c r="AT104" s="160" t="s">
        <v>121</v>
      </c>
      <c r="AU104" s="160" t="s">
        <v>48</v>
      </c>
      <c r="AV104" s="161">
        <f>ROUND(IF(AU104="nulová",0,IF(OR(AU104="základní",AU104="zákl. přenesená"),AG104*L33,AG104*L34)),2)</f>
        <v>0</v>
      </c>
      <c r="BV104" s="21" t="s">
        <v>124</v>
      </c>
      <c r="BY104" s="155">
        <f>IF(AU104="základní",AV104,0)</f>
        <v>0</v>
      </c>
      <c r="BZ104" s="155">
        <f>IF(AU104="snížená",AV104,0)</f>
        <v>0</v>
      </c>
      <c r="CA104" s="155">
        <f>IF(AU104="zákl. přenesená",AV104,0)</f>
        <v>0</v>
      </c>
      <c r="CB104" s="155">
        <f>IF(AU104="sníž. přenesená",AV104,0)</f>
        <v>0</v>
      </c>
      <c r="CC104" s="155">
        <f>IF(AU104="nulová",AV104,0)</f>
        <v>0</v>
      </c>
      <c r="CD104" s="155">
        <f>IF(AU104="základní",AG104,0)</f>
        <v>0</v>
      </c>
      <c r="CE104" s="155">
        <f>IF(AU104="snížená",AG104,0)</f>
        <v>0</v>
      </c>
      <c r="CF104" s="155">
        <f>IF(AU104="zákl. přenesená",AG104,0)</f>
        <v>0</v>
      </c>
      <c r="CG104" s="155">
        <f>IF(AU104="sníž. přenesená",AG104,0)</f>
        <v>0</v>
      </c>
      <c r="CH104" s="155">
        <f>IF(AU104="nulová",AG104,0)</f>
        <v>0</v>
      </c>
      <c r="CI104" s="21">
        <f>IF(AU104="základní",1,IF(AU104="snížená",2,IF(AU104="zákl. přenesená",4,IF(AU104="sníž. přenesená",5,3))))</f>
        <v>1</v>
      </c>
      <c r="CJ104" s="21">
        <f>IF(AT104="stavební čast",1,IF(88104="investiční čast",2,3))</f>
        <v>1</v>
      </c>
      <c r="CK104" s="21" t="str">
        <f>IF(D104="Vyplň vlastní","","x")</f>
        <v/>
      </c>
    </row>
    <row r="105" s="1" customFormat="1" ht="10.8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8"/>
    </row>
    <row r="106" s="1" customFormat="1" ht="30" customHeight="1">
      <c r="B106" s="46"/>
      <c r="C106" s="162" t="s">
        <v>125</v>
      </c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4">
        <f>ROUND(AG87+AG100,2)</f>
        <v>0</v>
      </c>
      <c r="AH106" s="164"/>
      <c r="AI106" s="164"/>
      <c r="AJ106" s="164"/>
      <c r="AK106" s="164"/>
      <c r="AL106" s="164"/>
      <c r="AM106" s="164"/>
      <c r="AN106" s="164">
        <f>AN87+AN100</f>
        <v>0</v>
      </c>
      <c r="AO106" s="164"/>
      <c r="AP106" s="164"/>
      <c r="AQ106" s="48"/>
    </row>
    <row r="107" s="1" customFormat="1" ht="6.96" customHeight="1"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7"/>
    </row>
  </sheetData>
  <sheetProtection sheet="1" formatColumns="0" formatRows="0" objects="1" scenarios="1" spinCount="10" saltValue="GsPAxAh/64VkU26kt4Ttw3lMo5J4WV1xMLBYFRdCZDLDwVB3dbwZgwTHY+1j9Dh5Sz0w2GGKuD1Istv2sxmNjA==" hashValue="Qjh64g6lIopoIW0+q+0/UOPFnRvMggcy+qAQJDdxPx74qd7ZxOa2LRWVrATFSftgQ4oAEyXnwo5gQXbIbI20iA==" algorithmName="SHA-512" password="CC35"/>
  <mergeCells count="100"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L36:O36"/>
    <mergeCell ref="W36:AE36"/>
    <mergeCell ref="AK36:AO36"/>
    <mergeCell ref="L37:O37"/>
    <mergeCell ref="W37:AE37"/>
    <mergeCell ref="AK37:AO37"/>
    <mergeCell ref="X39:AB39"/>
    <mergeCell ref="AK39:AO39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92:AP92"/>
    <mergeCell ref="AG92:AM92"/>
    <mergeCell ref="E92:I92"/>
    <mergeCell ref="K92:AF92"/>
    <mergeCell ref="AN93:AP93"/>
    <mergeCell ref="AG93:AM93"/>
    <mergeCell ref="D93:H93"/>
    <mergeCell ref="J93:AF93"/>
    <mergeCell ref="AN94:AP94"/>
    <mergeCell ref="AG94:AM94"/>
    <mergeCell ref="E94:I94"/>
    <mergeCell ref="K94:AF94"/>
    <mergeCell ref="AN95:AP95"/>
    <mergeCell ref="AG95:AM95"/>
    <mergeCell ref="E95:I95"/>
    <mergeCell ref="K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87:AM87"/>
    <mergeCell ref="AN87:AP87"/>
    <mergeCell ref="AG100:AM100"/>
    <mergeCell ref="AN100:AP100"/>
    <mergeCell ref="AG106:AM106"/>
    <mergeCell ref="AN106:AP106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S 01 - SZZ Frýdek Místek'!C2" display="/"/>
    <hyperlink ref="A90" location="'PS 02 - SZZ Baška'!C2" display="/"/>
    <hyperlink ref="A91" location="'PS 02.1 - PZS 107,592'!C2" display="/"/>
    <hyperlink ref="A92" location="'PS 02 - Zemní práce - URS'!C2" display="/"/>
    <hyperlink ref="A94" location="'PS 03 - SZZ Pržno'!C2" display="/"/>
    <hyperlink ref="A95" location="'PS 03 - Zemní práce - URS'!C2" display="/"/>
    <hyperlink ref="A96" location="'PS 04 - PZS 103,562'!C2" display="/"/>
    <hyperlink ref="A97" location="'PS 05 - SZZ Frýdlant nad ...'!C2" display="/"/>
    <hyperlink ref="A98" location="' VRN - Vedlejší rozpočtov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116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788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789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28.5" customHeight="1">
      <c r="B24" s="46"/>
      <c r="C24" s="47"/>
      <c r="D24" s="47"/>
      <c r="E24" s="41" t="s">
        <v>648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M92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(SUM(BE92:BE99)+SUM(BE117:BE128))</f>
        <v>0</v>
      </c>
      <c r="I34" s="47"/>
      <c r="J34" s="47"/>
      <c r="K34" s="47"/>
      <c r="L34" s="47"/>
      <c r="M34" s="174">
        <f>ROUND((SUM(BE92:BE99)+SUM(BE117:BE128)),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(SUM(BF92:BF99)+SUM(BF117:BF128))</f>
        <v>0</v>
      </c>
      <c r="I35" s="47"/>
      <c r="J35" s="47"/>
      <c r="K35" s="47"/>
      <c r="L35" s="47"/>
      <c r="M35" s="174">
        <f>ROUND((SUM(BF92:BF99)+SUM(BF117:BF128)),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(SUM(BG92:BG99)+SUM(BG117:BG128))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(SUM(BH92:BH99)+SUM(BH117:BH128))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(SUM(BI92:BI99)+SUM(BI117:BI128))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 xml:space="preserve"> VRN - Vedlejší rozpočtové náklady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Frýdek Místek - Frýdlant nad Ostravicí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W117</f>
        <v>0</v>
      </c>
      <c r="I88" s="47"/>
      <c r="J88" s="47"/>
      <c r="K88" s="113">
        <f>X117</f>
        <v>0</v>
      </c>
      <c r="L88" s="47"/>
      <c r="M88" s="113">
        <f>M117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790</v>
      </c>
      <c r="E89" s="189"/>
      <c r="F89" s="189"/>
      <c r="G89" s="189"/>
      <c r="H89" s="191">
        <f>W118</f>
        <v>0</v>
      </c>
      <c r="I89" s="189"/>
      <c r="J89" s="189"/>
      <c r="K89" s="191">
        <f>X118</f>
        <v>0</v>
      </c>
      <c r="L89" s="189"/>
      <c r="M89" s="191">
        <f>M118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791</v>
      </c>
      <c r="E90" s="137"/>
      <c r="F90" s="137"/>
      <c r="G90" s="137"/>
      <c r="H90" s="139">
        <f>W127</f>
        <v>0</v>
      </c>
      <c r="I90" s="137"/>
      <c r="J90" s="137"/>
      <c r="K90" s="139">
        <f>X127</f>
        <v>0</v>
      </c>
      <c r="L90" s="137"/>
      <c r="M90" s="139">
        <f>M127</f>
        <v>0</v>
      </c>
      <c r="N90" s="137"/>
      <c r="O90" s="137"/>
      <c r="P90" s="137"/>
      <c r="Q90" s="137"/>
      <c r="R90" s="195"/>
      <c r="T90" s="196"/>
      <c r="U90" s="196"/>
    </row>
    <row r="91" s="1" customFormat="1" ht="21.84" customHeight="1"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8"/>
      <c r="T91" s="183"/>
      <c r="U91" s="183"/>
    </row>
    <row r="92" s="1" customFormat="1" ht="29.28" customHeight="1">
      <c r="B92" s="46"/>
      <c r="C92" s="186" t="s">
        <v>148</v>
      </c>
      <c r="D92" s="47"/>
      <c r="E92" s="47"/>
      <c r="F92" s="47"/>
      <c r="G92" s="47"/>
      <c r="H92" s="47"/>
      <c r="I92" s="47"/>
      <c r="J92" s="47"/>
      <c r="K92" s="47"/>
      <c r="L92" s="47"/>
      <c r="M92" s="187">
        <f>ROUND(M93+M94+M95+M96+M97+M98,2)</f>
        <v>0</v>
      </c>
      <c r="N92" s="197"/>
      <c r="O92" s="197"/>
      <c r="P92" s="197"/>
      <c r="Q92" s="197"/>
      <c r="R92" s="48"/>
      <c r="T92" s="198"/>
      <c r="U92" s="199" t="s">
        <v>47</v>
      </c>
    </row>
    <row r="93" s="1" customFormat="1" ht="18" customHeight="1">
      <c r="B93" s="46"/>
      <c r="C93" s="47"/>
      <c r="D93" s="156" t="s">
        <v>149</v>
      </c>
      <c r="E93" s="150"/>
      <c r="F93" s="150"/>
      <c r="G93" s="150"/>
      <c r="H93" s="150"/>
      <c r="I93" s="47"/>
      <c r="J93" s="47"/>
      <c r="K93" s="47"/>
      <c r="L93" s="47"/>
      <c r="M93" s="151">
        <f>ROUND(M88*T93,2)</f>
        <v>0</v>
      </c>
      <c r="N93" s="139"/>
      <c r="O93" s="139"/>
      <c r="P93" s="139"/>
      <c r="Q93" s="139"/>
      <c r="R93" s="48"/>
      <c r="S93" s="200"/>
      <c r="T93" s="201"/>
      <c r="U93" s="202" t="s">
        <v>48</v>
      </c>
      <c r="V93" s="200"/>
      <c r="W93" s="200"/>
      <c r="X93" s="200"/>
      <c r="Y93" s="200"/>
      <c r="Z93" s="200"/>
      <c r="AA93" s="200"/>
      <c r="AB93" s="200"/>
      <c r="AC93" s="200"/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3" t="s">
        <v>150</v>
      </c>
      <c r="AZ93" s="200"/>
      <c r="BA93" s="200"/>
      <c r="BB93" s="200"/>
      <c r="BC93" s="200"/>
      <c r="BD93" s="200"/>
      <c r="BE93" s="204">
        <f>IF(U93="základní",M93,0)</f>
        <v>0</v>
      </c>
      <c r="BF93" s="204">
        <f>IF(U93="snížená",M93,0)</f>
        <v>0</v>
      </c>
      <c r="BG93" s="204">
        <f>IF(U93="zákl. přenesená",M93,0)</f>
        <v>0</v>
      </c>
      <c r="BH93" s="204">
        <f>IF(U93="sníž. přenesená",M93,0)</f>
        <v>0</v>
      </c>
      <c r="BI93" s="204">
        <f>IF(U93="nulová",M93,0)</f>
        <v>0</v>
      </c>
      <c r="BJ93" s="203" t="s">
        <v>26</v>
      </c>
      <c r="BK93" s="200"/>
      <c r="BL93" s="200"/>
      <c r="BM93" s="200"/>
    </row>
    <row r="94" s="1" customFormat="1" ht="18" customHeight="1">
      <c r="B94" s="46"/>
      <c r="C94" s="47"/>
      <c r="D94" s="156" t="s">
        <v>151</v>
      </c>
      <c r="E94" s="150"/>
      <c r="F94" s="150"/>
      <c r="G94" s="150"/>
      <c r="H94" s="150"/>
      <c r="I94" s="47"/>
      <c r="J94" s="47"/>
      <c r="K94" s="47"/>
      <c r="L94" s="47"/>
      <c r="M94" s="151">
        <f>ROUND(M88*T94,2)</f>
        <v>0</v>
      </c>
      <c r="N94" s="139"/>
      <c r="O94" s="139"/>
      <c r="P94" s="139"/>
      <c r="Q94" s="139"/>
      <c r="R94" s="48"/>
      <c r="S94" s="200"/>
      <c r="T94" s="201"/>
      <c r="U94" s="202" t="s">
        <v>48</v>
      </c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3" t="s">
        <v>150</v>
      </c>
      <c r="AZ94" s="200"/>
      <c r="BA94" s="200"/>
      <c r="BB94" s="200"/>
      <c r="BC94" s="200"/>
      <c r="BD94" s="200"/>
      <c r="BE94" s="204">
        <f>IF(U94="základní",M94,0)</f>
        <v>0</v>
      </c>
      <c r="BF94" s="204">
        <f>IF(U94="snížená",M94,0)</f>
        <v>0</v>
      </c>
      <c r="BG94" s="204">
        <f>IF(U94="zákl. přenesená",M94,0)</f>
        <v>0</v>
      </c>
      <c r="BH94" s="204">
        <f>IF(U94="sníž. přenesená",M94,0)</f>
        <v>0</v>
      </c>
      <c r="BI94" s="204">
        <f>IF(U94="nulová",M94,0)</f>
        <v>0</v>
      </c>
      <c r="BJ94" s="203" t="s">
        <v>26</v>
      </c>
      <c r="BK94" s="200"/>
      <c r="BL94" s="200"/>
      <c r="BM94" s="200"/>
    </row>
    <row r="95" s="1" customFormat="1" ht="18" customHeight="1">
      <c r="B95" s="46"/>
      <c r="C95" s="47"/>
      <c r="D95" s="156" t="s">
        <v>152</v>
      </c>
      <c r="E95" s="150"/>
      <c r="F95" s="150"/>
      <c r="G95" s="150"/>
      <c r="H95" s="150"/>
      <c r="I95" s="47"/>
      <c r="J95" s="47"/>
      <c r="K95" s="47"/>
      <c r="L95" s="47"/>
      <c r="M95" s="151">
        <f>ROUND(M88*T95,2)</f>
        <v>0</v>
      </c>
      <c r="N95" s="139"/>
      <c r="O95" s="139"/>
      <c r="P95" s="139"/>
      <c r="Q95" s="139"/>
      <c r="R95" s="48"/>
      <c r="S95" s="200"/>
      <c r="T95" s="201"/>
      <c r="U95" s="202" t="s">
        <v>48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150</v>
      </c>
      <c r="AZ95" s="200"/>
      <c r="BA95" s="200"/>
      <c r="BB95" s="200"/>
      <c r="BC95" s="200"/>
      <c r="BD95" s="200"/>
      <c r="BE95" s="204">
        <f>IF(U95="základní",M95,0)</f>
        <v>0</v>
      </c>
      <c r="BF95" s="204">
        <f>IF(U95="snížená",M95,0)</f>
        <v>0</v>
      </c>
      <c r="BG95" s="204">
        <f>IF(U95="zákl. přenesená",M95,0)</f>
        <v>0</v>
      </c>
      <c r="BH95" s="204">
        <f>IF(U95="sníž. přenesená",M95,0)</f>
        <v>0</v>
      </c>
      <c r="BI95" s="204">
        <f>IF(U95="nulová",M95,0)</f>
        <v>0</v>
      </c>
      <c r="BJ95" s="203" t="s">
        <v>26</v>
      </c>
      <c r="BK95" s="200"/>
      <c r="BL95" s="200"/>
      <c r="BM95" s="200"/>
    </row>
    <row r="96" s="1" customFormat="1" ht="18" customHeight="1">
      <c r="B96" s="46"/>
      <c r="C96" s="47"/>
      <c r="D96" s="156" t="s">
        <v>153</v>
      </c>
      <c r="E96" s="150"/>
      <c r="F96" s="150"/>
      <c r="G96" s="150"/>
      <c r="H96" s="150"/>
      <c r="I96" s="47"/>
      <c r="J96" s="47"/>
      <c r="K96" s="47"/>
      <c r="L96" s="47"/>
      <c r="M96" s="151">
        <f>ROUND(M88*T96,2)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154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0" t="s">
        <v>155</v>
      </c>
      <c r="E98" s="47"/>
      <c r="F98" s="47"/>
      <c r="G98" s="47"/>
      <c r="H98" s="47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5"/>
      <c r="U98" s="206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156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83"/>
      <c r="U99" s="183"/>
    </row>
    <row r="100" s="1" customFormat="1" ht="29.28" customHeight="1">
      <c r="B100" s="46"/>
      <c r="C100" s="162" t="s">
        <v>125</v>
      </c>
      <c r="D100" s="163"/>
      <c r="E100" s="163"/>
      <c r="F100" s="163"/>
      <c r="G100" s="163"/>
      <c r="H100" s="163"/>
      <c r="I100" s="163"/>
      <c r="J100" s="163"/>
      <c r="K100" s="163"/>
      <c r="L100" s="164">
        <f>ROUND(SUM(M88+M92),2)</f>
        <v>0</v>
      </c>
      <c r="M100" s="164"/>
      <c r="N100" s="164"/>
      <c r="O100" s="164"/>
      <c r="P100" s="164"/>
      <c r="Q100" s="164"/>
      <c r="R100" s="48"/>
      <c r="T100" s="183"/>
      <c r="U100" s="183"/>
    </row>
    <row r="101" s="1" customFormat="1" ht="6.96" customHeight="1"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7"/>
      <c r="T101" s="183"/>
      <c r="U101" s="183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</row>
    <row r="106" s="1" customFormat="1" ht="36.96" customHeight="1">
      <c r="B106" s="46"/>
      <c r="C106" s="26" t="s">
        <v>157</v>
      </c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8"/>
    </row>
    <row r="107" s="1" customFormat="1" ht="6.96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30" customHeight="1">
      <c r="B108" s="46"/>
      <c r="C108" s="37" t="s">
        <v>20</v>
      </c>
      <c r="D108" s="47"/>
      <c r="E108" s="47"/>
      <c r="F108" s="167" t="str">
        <f>F6</f>
        <v>Oprava počítačů náprav v úseku Frýdek Místek - Frýdlant nad Ostravicí</v>
      </c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47"/>
      <c r="R108" s="48"/>
    </row>
    <row r="109" s="1" customFormat="1" ht="36.96" customHeight="1">
      <c r="B109" s="46"/>
      <c r="C109" s="85" t="s">
        <v>132</v>
      </c>
      <c r="D109" s="47"/>
      <c r="E109" s="47"/>
      <c r="F109" s="87" t="str">
        <f>F7</f>
        <v xml:space="preserve"> VRN - Vedlejší rozpočtové náklady</v>
      </c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18" customHeight="1">
      <c r="B111" s="46"/>
      <c r="C111" s="37" t="s">
        <v>27</v>
      </c>
      <c r="D111" s="47"/>
      <c r="E111" s="47"/>
      <c r="F111" s="32" t="str">
        <f>F9</f>
        <v>Frýdek Místek - Frýdlant nad Ostravicí</v>
      </c>
      <c r="G111" s="47"/>
      <c r="H111" s="47"/>
      <c r="I111" s="47"/>
      <c r="J111" s="47"/>
      <c r="K111" s="37" t="s">
        <v>29</v>
      </c>
      <c r="L111" s="47"/>
      <c r="M111" s="90" t="str">
        <f>IF(O9="","",O9)</f>
        <v>31.8.2017</v>
      </c>
      <c r="N111" s="90"/>
      <c r="O111" s="90"/>
      <c r="P111" s="90"/>
      <c r="Q111" s="47"/>
      <c r="R111" s="48"/>
    </row>
    <row r="112" s="1" customFormat="1" ht="6.96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>
      <c r="B113" s="46"/>
      <c r="C113" s="37" t="s">
        <v>33</v>
      </c>
      <c r="D113" s="47"/>
      <c r="E113" s="47"/>
      <c r="F113" s="32" t="str">
        <f>E12</f>
        <v>Správa železniční dopravní cesty, s.o.- OŘ Ostrava</v>
      </c>
      <c r="G113" s="47"/>
      <c r="H113" s="47"/>
      <c r="I113" s="47"/>
      <c r="J113" s="47"/>
      <c r="K113" s="37" t="s">
        <v>39</v>
      </c>
      <c r="L113" s="47"/>
      <c r="M113" s="32" t="str">
        <f>E18</f>
        <v xml:space="preserve"> </v>
      </c>
      <c r="N113" s="32"/>
      <c r="O113" s="32"/>
      <c r="P113" s="32"/>
      <c r="Q113" s="32"/>
      <c r="R113" s="48"/>
    </row>
    <row r="114" s="1" customFormat="1" ht="14.4" customHeight="1">
      <c r="B114" s="46"/>
      <c r="C114" s="37" t="s">
        <v>37</v>
      </c>
      <c r="D114" s="47"/>
      <c r="E114" s="47"/>
      <c r="F114" s="32" t="str">
        <f>IF(E15="","",E15)</f>
        <v>Vyplň údaj</v>
      </c>
      <c r="G114" s="47"/>
      <c r="H114" s="47"/>
      <c r="I114" s="47"/>
      <c r="J114" s="47"/>
      <c r="K114" s="37" t="s">
        <v>40</v>
      </c>
      <c r="L114" s="47"/>
      <c r="M114" s="32" t="str">
        <f>E21</f>
        <v xml:space="preserve"> </v>
      </c>
      <c r="N114" s="32"/>
      <c r="O114" s="32"/>
      <c r="P114" s="32"/>
      <c r="Q114" s="32"/>
      <c r="R114" s="48"/>
    </row>
    <row r="115" s="1" customFormat="1" ht="10.32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9" customFormat="1" ht="29.28" customHeight="1">
      <c r="B116" s="207"/>
      <c r="C116" s="208" t="s">
        <v>158</v>
      </c>
      <c r="D116" s="209" t="s">
        <v>159</v>
      </c>
      <c r="E116" s="209" t="s">
        <v>65</v>
      </c>
      <c r="F116" s="209" t="s">
        <v>160</v>
      </c>
      <c r="G116" s="209"/>
      <c r="H116" s="209"/>
      <c r="I116" s="209"/>
      <c r="J116" s="209" t="s">
        <v>161</v>
      </c>
      <c r="K116" s="209" t="s">
        <v>162</v>
      </c>
      <c r="L116" s="209" t="s">
        <v>163</v>
      </c>
      <c r="M116" s="209" t="s">
        <v>164</v>
      </c>
      <c r="N116" s="209"/>
      <c r="O116" s="209"/>
      <c r="P116" s="209" t="s">
        <v>140</v>
      </c>
      <c r="Q116" s="210"/>
      <c r="R116" s="211"/>
      <c r="T116" s="106" t="s">
        <v>165</v>
      </c>
      <c r="U116" s="107" t="s">
        <v>47</v>
      </c>
      <c r="V116" s="107" t="s">
        <v>166</v>
      </c>
      <c r="W116" s="107" t="s">
        <v>167</v>
      </c>
      <c r="X116" s="107" t="s">
        <v>168</v>
      </c>
      <c r="Y116" s="107" t="s">
        <v>169</v>
      </c>
      <c r="Z116" s="107" t="s">
        <v>170</v>
      </c>
      <c r="AA116" s="107" t="s">
        <v>171</v>
      </c>
      <c r="AB116" s="107" t="s">
        <v>172</v>
      </c>
      <c r="AC116" s="107" t="s">
        <v>173</v>
      </c>
      <c r="AD116" s="108" t="s">
        <v>174</v>
      </c>
    </row>
    <row r="117" s="1" customFormat="1" ht="29.28" customHeight="1">
      <c r="B117" s="46"/>
      <c r="C117" s="110" t="s">
        <v>135</v>
      </c>
      <c r="D117" s="47"/>
      <c r="E117" s="47"/>
      <c r="F117" s="47"/>
      <c r="G117" s="47"/>
      <c r="H117" s="47"/>
      <c r="I117" s="47"/>
      <c r="J117" s="47"/>
      <c r="K117" s="47"/>
      <c r="L117" s="47"/>
      <c r="M117" s="212">
        <f>BK117</f>
        <v>0</v>
      </c>
      <c r="N117" s="213"/>
      <c r="O117" s="213"/>
      <c r="P117" s="213"/>
      <c r="Q117" s="213"/>
      <c r="R117" s="48"/>
      <c r="T117" s="109"/>
      <c r="U117" s="67"/>
      <c r="V117" s="67"/>
      <c r="W117" s="214">
        <f>W118+W129</f>
        <v>0</v>
      </c>
      <c r="X117" s="214">
        <f>X118+X129</f>
        <v>0</v>
      </c>
      <c r="Y117" s="67"/>
      <c r="Z117" s="215">
        <f>Z118+Z129</f>
        <v>0</v>
      </c>
      <c r="AA117" s="67"/>
      <c r="AB117" s="215">
        <f>AB118+AB129</f>
        <v>0</v>
      </c>
      <c r="AC117" s="67"/>
      <c r="AD117" s="216">
        <f>AD118+AD129</f>
        <v>0</v>
      </c>
      <c r="AT117" s="21" t="s">
        <v>84</v>
      </c>
      <c r="AU117" s="21" t="s">
        <v>142</v>
      </c>
      <c r="BK117" s="217">
        <f>BK118+BK129</f>
        <v>0</v>
      </c>
    </row>
    <row r="118" s="10" customFormat="1" ht="37.44" customHeight="1">
      <c r="B118" s="218"/>
      <c r="C118" s="219"/>
      <c r="D118" s="220" t="s">
        <v>790</v>
      </c>
      <c r="E118" s="220"/>
      <c r="F118" s="220"/>
      <c r="G118" s="220"/>
      <c r="H118" s="220"/>
      <c r="I118" s="220"/>
      <c r="J118" s="220"/>
      <c r="K118" s="220"/>
      <c r="L118" s="220"/>
      <c r="M118" s="259">
        <f>BK118</f>
        <v>0</v>
      </c>
      <c r="N118" s="260"/>
      <c r="O118" s="260"/>
      <c r="P118" s="260"/>
      <c r="Q118" s="260"/>
      <c r="R118" s="222"/>
      <c r="T118" s="223"/>
      <c r="U118" s="219"/>
      <c r="V118" s="219"/>
      <c r="W118" s="224">
        <f>W119+SUM(W120:W127)</f>
        <v>0</v>
      </c>
      <c r="X118" s="224">
        <f>X119+SUM(X120:X127)</f>
        <v>0</v>
      </c>
      <c r="Y118" s="219"/>
      <c r="Z118" s="225">
        <f>Z119+SUM(Z120:Z127)</f>
        <v>0</v>
      </c>
      <c r="AA118" s="219"/>
      <c r="AB118" s="225">
        <f>AB119+SUM(AB120:AB127)</f>
        <v>0</v>
      </c>
      <c r="AC118" s="219"/>
      <c r="AD118" s="226">
        <f>AD119+SUM(AD120:AD127)</f>
        <v>0</v>
      </c>
      <c r="AR118" s="227" t="s">
        <v>194</v>
      </c>
      <c r="AT118" s="228" t="s">
        <v>84</v>
      </c>
      <c r="AU118" s="228" t="s">
        <v>85</v>
      </c>
      <c r="AY118" s="227" t="s">
        <v>175</v>
      </c>
      <c r="BK118" s="229">
        <f>BK119+SUM(BK120:BK127)</f>
        <v>0</v>
      </c>
    </row>
    <row r="119" s="1" customFormat="1" ht="16.5" customHeight="1">
      <c r="B119" s="46"/>
      <c r="C119" s="233" t="s">
        <v>26</v>
      </c>
      <c r="D119" s="233" t="s">
        <v>176</v>
      </c>
      <c r="E119" s="234" t="s">
        <v>792</v>
      </c>
      <c r="F119" s="235" t="s">
        <v>793</v>
      </c>
      <c r="G119" s="235"/>
      <c r="H119" s="235"/>
      <c r="I119" s="235"/>
      <c r="J119" s="236" t="s">
        <v>794</v>
      </c>
      <c r="K119" s="261">
        <v>0</v>
      </c>
      <c r="L119" s="238">
        <v>0</v>
      </c>
      <c r="M119" s="238">
        <v>0</v>
      </c>
      <c r="N119" s="239"/>
      <c r="O119" s="239"/>
      <c r="P119" s="240">
        <f>ROUND(V119*K119,2)</f>
        <v>0</v>
      </c>
      <c r="Q119" s="240"/>
      <c r="R119" s="48"/>
      <c r="T119" s="241" t="s">
        <v>24</v>
      </c>
      <c r="U119" s="56" t="s">
        <v>48</v>
      </c>
      <c r="V119" s="174">
        <f>L119+M119</f>
        <v>0</v>
      </c>
      <c r="W119" s="174">
        <f>ROUND(L119*K119,2)</f>
        <v>0</v>
      </c>
      <c r="X119" s="174">
        <f>ROUND(M119*K119,2)</f>
        <v>0</v>
      </c>
      <c r="Y119" s="47"/>
      <c r="Z119" s="242">
        <f>Y119*K119</f>
        <v>0</v>
      </c>
      <c r="AA119" s="242">
        <v>0</v>
      </c>
      <c r="AB119" s="242">
        <f>AA119*K119</f>
        <v>0</v>
      </c>
      <c r="AC119" s="242">
        <v>0</v>
      </c>
      <c r="AD119" s="243">
        <f>AC119*K119</f>
        <v>0</v>
      </c>
      <c r="AR119" s="21" t="s">
        <v>190</v>
      </c>
      <c r="AT119" s="21" t="s">
        <v>176</v>
      </c>
      <c r="AU119" s="21" t="s">
        <v>26</v>
      </c>
      <c r="AY119" s="21" t="s">
        <v>175</v>
      </c>
      <c r="BE119" s="155">
        <f>IF(U119="základní",P119,0)</f>
        <v>0</v>
      </c>
      <c r="BF119" s="155">
        <f>IF(U119="snížená",P119,0)</f>
        <v>0</v>
      </c>
      <c r="BG119" s="155">
        <f>IF(U119="zákl. přenesená",P119,0)</f>
        <v>0</v>
      </c>
      <c r="BH119" s="155">
        <f>IF(U119="sníž. přenesená",P119,0)</f>
        <v>0</v>
      </c>
      <c r="BI119" s="155">
        <f>IF(U119="nulová",P119,0)</f>
        <v>0</v>
      </c>
      <c r="BJ119" s="21" t="s">
        <v>26</v>
      </c>
      <c r="BK119" s="155">
        <f>ROUND(V119*K119,2)</f>
        <v>0</v>
      </c>
      <c r="BL119" s="21" t="s">
        <v>190</v>
      </c>
      <c r="BM119" s="21" t="s">
        <v>795</v>
      </c>
    </row>
    <row r="120" s="1" customFormat="1" ht="16.5" customHeight="1">
      <c r="B120" s="46"/>
      <c r="C120" s="233" t="s">
        <v>97</v>
      </c>
      <c r="D120" s="233" t="s">
        <v>176</v>
      </c>
      <c r="E120" s="234" t="s">
        <v>796</v>
      </c>
      <c r="F120" s="235" t="s">
        <v>797</v>
      </c>
      <c r="G120" s="235"/>
      <c r="H120" s="235"/>
      <c r="I120" s="235"/>
      <c r="J120" s="236" t="s">
        <v>794</v>
      </c>
      <c r="K120" s="261">
        <v>0</v>
      </c>
      <c r="L120" s="238">
        <v>0</v>
      </c>
      <c r="M120" s="238">
        <v>0</v>
      </c>
      <c r="N120" s="239"/>
      <c r="O120" s="239"/>
      <c r="P120" s="240">
        <f>ROUND(V120*K120,2)</f>
        <v>0</v>
      </c>
      <c r="Q120" s="240"/>
      <c r="R120" s="48"/>
      <c r="T120" s="241" t="s">
        <v>24</v>
      </c>
      <c r="U120" s="56" t="s">
        <v>48</v>
      </c>
      <c r="V120" s="174">
        <f>L120+M120</f>
        <v>0</v>
      </c>
      <c r="W120" s="174">
        <f>ROUND(L120*K120,2)</f>
        <v>0</v>
      </c>
      <c r="X120" s="174">
        <f>ROUND(M120*K120,2)</f>
        <v>0</v>
      </c>
      <c r="Y120" s="47"/>
      <c r="Z120" s="242">
        <f>Y120*K120</f>
        <v>0</v>
      </c>
      <c r="AA120" s="242">
        <v>0</v>
      </c>
      <c r="AB120" s="242">
        <f>AA120*K120</f>
        <v>0</v>
      </c>
      <c r="AC120" s="242">
        <v>0</v>
      </c>
      <c r="AD120" s="243">
        <f>AC120*K120</f>
        <v>0</v>
      </c>
      <c r="AR120" s="21" t="s">
        <v>190</v>
      </c>
      <c r="AT120" s="21" t="s">
        <v>176</v>
      </c>
      <c r="AU120" s="21" t="s">
        <v>26</v>
      </c>
      <c r="AY120" s="21" t="s">
        <v>175</v>
      </c>
      <c r="BE120" s="155">
        <f>IF(U120="základní",P120,0)</f>
        <v>0</v>
      </c>
      <c r="BF120" s="155">
        <f>IF(U120="snížená",P120,0)</f>
        <v>0</v>
      </c>
      <c r="BG120" s="155">
        <f>IF(U120="zákl. přenesená",P120,0)</f>
        <v>0</v>
      </c>
      <c r="BH120" s="155">
        <f>IF(U120="sníž. přenesená",P120,0)</f>
        <v>0</v>
      </c>
      <c r="BI120" s="155">
        <f>IF(U120="nulová",P120,0)</f>
        <v>0</v>
      </c>
      <c r="BJ120" s="21" t="s">
        <v>26</v>
      </c>
      <c r="BK120" s="155">
        <f>ROUND(V120*K120,2)</f>
        <v>0</v>
      </c>
      <c r="BL120" s="21" t="s">
        <v>190</v>
      </c>
      <c r="BM120" s="21" t="s">
        <v>798</v>
      </c>
    </row>
    <row r="121" s="1" customFormat="1" ht="25.5" customHeight="1">
      <c r="B121" s="46"/>
      <c r="C121" s="233" t="s">
        <v>186</v>
      </c>
      <c r="D121" s="233" t="s">
        <v>176</v>
      </c>
      <c r="E121" s="234" t="s">
        <v>799</v>
      </c>
      <c r="F121" s="235" t="s">
        <v>800</v>
      </c>
      <c r="G121" s="235"/>
      <c r="H121" s="235"/>
      <c r="I121" s="235"/>
      <c r="J121" s="236" t="s">
        <v>794</v>
      </c>
      <c r="K121" s="261">
        <v>0</v>
      </c>
      <c r="L121" s="238">
        <v>0</v>
      </c>
      <c r="M121" s="238">
        <v>0</v>
      </c>
      <c r="N121" s="239"/>
      <c r="O121" s="239"/>
      <c r="P121" s="240">
        <f>ROUND(V121*K121,2)</f>
        <v>0</v>
      </c>
      <c r="Q121" s="240"/>
      <c r="R121" s="48"/>
      <c r="T121" s="241" t="s">
        <v>24</v>
      </c>
      <c r="U121" s="56" t="s">
        <v>48</v>
      </c>
      <c r="V121" s="174">
        <f>L121+M121</f>
        <v>0</v>
      </c>
      <c r="W121" s="174">
        <f>ROUND(L121*K121,2)</f>
        <v>0</v>
      </c>
      <c r="X121" s="174">
        <f>ROUND(M121*K121,2)</f>
        <v>0</v>
      </c>
      <c r="Y121" s="47"/>
      <c r="Z121" s="242">
        <f>Y121*K121</f>
        <v>0</v>
      </c>
      <c r="AA121" s="242">
        <v>0</v>
      </c>
      <c r="AB121" s="242">
        <f>AA121*K121</f>
        <v>0</v>
      </c>
      <c r="AC121" s="242">
        <v>0</v>
      </c>
      <c r="AD121" s="243">
        <f>AC121*K121</f>
        <v>0</v>
      </c>
      <c r="AR121" s="21" t="s">
        <v>190</v>
      </c>
      <c r="AT121" s="21" t="s">
        <v>176</v>
      </c>
      <c r="AU121" s="21" t="s">
        <v>26</v>
      </c>
      <c r="AY121" s="21" t="s">
        <v>175</v>
      </c>
      <c r="BE121" s="155">
        <f>IF(U121="základní",P121,0)</f>
        <v>0</v>
      </c>
      <c r="BF121" s="155">
        <f>IF(U121="snížená",P121,0)</f>
        <v>0</v>
      </c>
      <c r="BG121" s="155">
        <f>IF(U121="zákl. přenesená",P121,0)</f>
        <v>0</v>
      </c>
      <c r="BH121" s="155">
        <f>IF(U121="sníž. přenesená",P121,0)</f>
        <v>0</v>
      </c>
      <c r="BI121" s="155">
        <f>IF(U121="nulová",P121,0)</f>
        <v>0</v>
      </c>
      <c r="BJ121" s="21" t="s">
        <v>26</v>
      </c>
      <c r="BK121" s="155">
        <f>ROUND(V121*K121,2)</f>
        <v>0</v>
      </c>
      <c r="BL121" s="21" t="s">
        <v>190</v>
      </c>
      <c r="BM121" s="21" t="s">
        <v>801</v>
      </c>
    </row>
    <row r="122" s="1" customFormat="1" ht="25.5" customHeight="1">
      <c r="B122" s="46"/>
      <c r="C122" s="233" t="s">
        <v>190</v>
      </c>
      <c r="D122" s="233" t="s">
        <v>176</v>
      </c>
      <c r="E122" s="234" t="s">
        <v>802</v>
      </c>
      <c r="F122" s="235" t="s">
        <v>803</v>
      </c>
      <c r="G122" s="235"/>
      <c r="H122" s="235"/>
      <c r="I122" s="235"/>
      <c r="J122" s="236" t="s">
        <v>794</v>
      </c>
      <c r="K122" s="261">
        <v>0</v>
      </c>
      <c r="L122" s="238">
        <v>0</v>
      </c>
      <c r="M122" s="238">
        <v>0</v>
      </c>
      <c r="N122" s="239"/>
      <c r="O122" s="239"/>
      <c r="P122" s="240">
        <f>ROUND(V122*K122,2)</f>
        <v>0</v>
      </c>
      <c r="Q122" s="240"/>
      <c r="R122" s="48"/>
      <c r="T122" s="241" t="s">
        <v>24</v>
      </c>
      <c r="U122" s="56" t="s">
        <v>48</v>
      </c>
      <c r="V122" s="174">
        <f>L122+M122</f>
        <v>0</v>
      </c>
      <c r="W122" s="174">
        <f>ROUND(L122*K122,2)</f>
        <v>0</v>
      </c>
      <c r="X122" s="174">
        <f>ROUND(M122*K122,2)</f>
        <v>0</v>
      </c>
      <c r="Y122" s="47"/>
      <c r="Z122" s="242">
        <f>Y122*K122</f>
        <v>0</v>
      </c>
      <c r="AA122" s="242">
        <v>0</v>
      </c>
      <c r="AB122" s="242">
        <f>AA122*K122</f>
        <v>0</v>
      </c>
      <c r="AC122" s="242">
        <v>0</v>
      </c>
      <c r="AD122" s="243">
        <f>AC122*K122</f>
        <v>0</v>
      </c>
      <c r="AR122" s="21" t="s">
        <v>190</v>
      </c>
      <c r="AT122" s="21" t="s">
        <v>176</v>
      </c>
      <c r="AU122" s="21" t="s">
        <v>26</v>
      </c>
      <c r="AY122" s="21" t="s">
        <v>175</v>
      </c>
      <c r="BE122" s="155">
        <f>IF(U122="základní",P122,0)</f>
        <v>0</v>
      </c>
      <c r="BF122" s="155">
        <f>IF(U122="snížená",P122,0)</f>
        <v>0</v>
      </c>
      <c r="BG122" s="155">
        <f>IF(U122="zákl. přenesená",P122,0)</f>
        <v>0</v>
      </c>
      <c r="BH122" s="155">
        <f>IF(U122="sníž. přenesená",P122,0)</f>
        <v>0</v>
      </c>
      <c r="BI122" s="155">
        <f>IF(U122="nulová",P122,0)</f>
        <v>0</v>
      </c>
      <c r="BJ122" s="21" t="s">
        <v>26</v>
      </c>
      <c r="BK122" s="155">
        <f>ROUND(V122*K122,2)</f>
        <v>0</v>
      </c>
      <c r="BL122" s="21" t="s">
        <v>190</v>
      </c>
      <c r="BM122" s="21" t="s">
        <v>804</v>
      </c>
    </row>
    <row r="123" s="1" customFormat="1" ht="16.5" customHeight="1">
      <c r="B123" s="46"/>
      <c r="C123" s="233" t="s">
        <v>194</v>
      </c>
      <c r="D123" s="233" t="s">
        <v>176</v>
      </c>
      <c r="E123" s="234" t="s">
        <v>805</v>
      </c>
      <c r="F123" s="235" t="s">
        <v>806</v>
      </c>
      <c r="G123" s="235"/>
      <c r="H123" s="235"/>
      <c r="I123" s="235"/>
      <c r="J123" s="236" t="s">
        <v>794</v>
      </c>
      <c r="K123" s="261">
        <v>0</v>
      </c>
      <c r="L123" s="238">
        <v>0</v>
      </c>
      <c r="M123" s="238">
        <v>0</v>
      </c>
      <c r="N123" s="239"/>
      <c r="O123" s="239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</v>
      </c>
      <c r="AB123" s="242">
        <f>AA123*K123</f>
        <v>0</v>
      </c>
      <c r="AC123" s="242">
        <v>0</v>
      </c>
      <c r="AD123" s="243">
        <f>AC123*K123</f>
        <v>0</v>
      </c>
      <c r="AR123" s="21" t="s">
        <v>190</v>
      </c>
      <c r="AT123" s="21" t="s">
        <v>176</v>
      </c>
      <c r="AU123" s="21" t="s">
        <v>26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190</v>
      </c>
      <c r="BM123" s="21" t="s">
        <v>807</v>
      </c>
    </row>
    <row r="124" s="1" customFormat="1" ht="16.5" customHeight="1">
      <c r="B124" s="46"/>
      <c r="C124" s="233" t="s">
        <v>594</v>
      </c>
      <c r="D124" s="233" t="s">
        <v>176</v>
      </c>
      <c r="E124" s="234" t="s">
        <v>808</v>
      </c>
      <c r="F124" s="235" t="s">
        <v>809</v>
      </c>
      <c r="G124" s="235"/>
      <c r="H124" s="235"/>
      <c r="I124" s="235"/>
      <c r="J124" s="236" t="s">
        <v>794</v>
      </c>
      <c r="K124" s="261">
        <v>0</v>
      </c>
      <c r="L124" s="238">
        <v>0</v>
      </c>
      <c r="M124" s="238">
        <v>0</v>
      </c>
      <c r="N124" s="239"/>
      <c r="O124" s="239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190</v>
      </c>
      <c r="AT124" s="21" t="s">
        <v>176</v>
      </c>
      <c r="AU124" s="21" t="s">
        <v>26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190</v>
      </c>
      <c r="BM124" s="21" t="s">
        <v>810</v>
      </c>
    </row>
    <row r="125" s="1" customFormat="1" ht="25.5" customHeight="1">
      <c r="B125" s="46"/>
      <c r="C125" s="233" t="s">
        <v>312</v>
      </c>
      <c r="D125" s="233" t="s">
        <v>176</v>
      </c>
      <c r="E125" s="234" t="s">
        <v>811</v>
      </c>
      <c r="F125" s="235" t="s">
        <v>812</v>
      </c>
      <c r="G125" s="235"/>
      <c r="H125" s="235"/>
      <c r="I125" s="235"/>
      <c r="J125" s="236" t="s">
        <v>813</v>
      </c>
      <c r="K125" s="237">
        <v>25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190</v>
      </c>
      <c r="AT125" s="21" t="s">
        <v>176</v>
      </c>
      <c r="AU125" s="21" t="s">
        <v>26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190</v>
      </c>
      <c r="BM125" s="21" t="s">
        <v>814</v>
      </c>
    </row>
    <row r="126" s="1" customFormat="1" ht="16.5" customHeight="1">
      <c r="B126" s="46"/>
      <c r="C126" s="47"/>
      <c r="D126" s="47"/>
      <c r="E126" s="47"/>
      <c r="F126" s="257" t="s">
        <v>815</v>
      </c>
      <c r="G126" s="67"/>
      <c r="H126" s="67"/>
      <c r="I126" s="67"/>
      <c r="J126" s="47"/>
      <c r="K126" s="47"/>
      <c r="L126" s="47"/>
      <c r="M126" s="47"/>
      <c r="N126" s="47"/>
      <c r="O126" s="47"/>
      <c r="P126" s="47"/>
      <c r="Q126" s="47"/>
      <c r="R126" s="48"/>
      <c r="T126" s="201"/>
      <c r="U126" s="47"/>
      <c r="V126" s="47"/>
      <c r="W126" s="47"/>
      <c r="X126" s="47"/>
      <c r="Y126" s="47"/>
      <c r="Z126" s="47"/>
      <c r="AA126" s="47"/>
      <c r="AB126" s="47"/>
      <c r="AC126" s="47"/>
      <c r="AD126" s="100"/>
      <c r="AT126" s="21" t="s">
        <v>557</v>
      </c>
      <c r="AU126" s="21" t="s">
        <v>26</v>
      </c>
    </row>
    <row r="127" s="10" customFormat="1" ht="29.88" customHeight="1">
      <c r="B127" s="218"/>
      <c r="C127" s="219"/>
      <c r="D127" s="230" t="s">
        <v>791</v>
      </c>
      <c r="E127" s="230"/>
      <c r="F127" s="230"/>
      <c r="G127" s="230"/>
      <c r="H127" s="230"/>
      <c r="I127" s="230"/>
      <c r="J127" s="230"/>
      <c r="K127" s="230"/>
      <c r="L127" s="230"/>
      <c r="M127" s="231">
        <f>BK127</f>
        <v>0</v>
      </c>
      <c r="N127" s="232"/>
      <c r="O127" s="232"/>
      <c r="P127" s="232"/>
      <c r="Q127" s="232"/>
      <c r="R127" s="222"/>
      <c r="T127" s="223"/>
      <c r="U127" s="219"/>
      <c r="V127" s="219"/>
      <c r="W127" s="224">
        <f>W128</f>
        <v>0</v>
      </c>
      <c r="X127" s="224">
        <f>X128</f>
        <v>0</v>
      </c>
      <c r="Y127" s="219"/>
      <c r="Z127" s="225">
        <f>Z128</f>
        <v>0</v>
      </c>
      <c r="AA127" s="219"/>
      <c r="AB127" s="225">
        <f>AB128</f>
        <v>0</v>
      </c>
      <c r="AC127" s="219"/>
      <c r="AD127" s="226">
        <f>AD128</f>
        <v>0</v>
      </c>
      <c r="AR127" s="227" t="s">
        <v>194</v>
      </c>
      <c r="AT127" s="228" t="s">
        <v>84</v>
      </c>
      <c r="AU127" s="228" t="s">
        <v>26</v>
      </c>
      <c r="AY127" s="227" t="s">
        <v>175</v>
      </c>
      <c r="BK127" s="229">
        <f>BK128</f>
        <v>0</v>
      </c>
    </row>
    <row r="128" s="1" customFormat="1" ht="16.5" customHeight="1">
      <c r="B128" s="46"/>
      <c r="C128" s="233" t="s">
        <v>308</v>
      </c>
      <c r="D128" s="233" t="s">
        <v>176</v>
      </c>
      <c r="E128" s="234" t="s">
        <v>816</v>
      </c>
      <c r="F128" s="235" t="s">
        <v>817</v>
      </c>
      <c r="G128" s="235"/>
      <c r="H128" s="235"/>
      <c r="I128" s="235"/>
      <c r="J128" s="236" t="s">
        <v>179</v>
      </c>
      <c r="K128" s="237">
        <v>1</v>
      </c>
      <c r="L128" s="238">
        <v>0</v>
      </c>
      <c r="M128" s="238">
        <v>0</v>
      </c>
      <c r="N128" s="239"/>
      <c r="O128" s="239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818</v>
      </c>
      <c r="AT128" s="21" t="s">
        <v>176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818</v>
      </c>
      <c r="BM128" s="21" t="s">
        <v>819</v>
      </c>
    </row>
    <row r="129" s="1" customFormat="1" ht="49.92" customHeight="1">
      <c r="B129" s="46"/>
      <c r="C129" s="47"/>
      <c r="D129" s="220" t="s">
        <v>288</v>
      </c>
      <c r="E129" s="47"/>
      <c r="F129" s="47"/>
      <c r="G129" s="47"/>
      <c r="H129" s="47"/>
      <c r="I129" s="47"/>
      <c r="J129" s="47"/>
      <c r="K129" s="47"/>
      <c r="L129" s="47"/>
      <c r="M129" s="255">
        <f>BK129</f>
        <v>0</v>
      </c>
      <c r="N129" s="256"/>
      <c r="O129" s="256"/>
      <c r="P129" s="256"/>
      <c r="Q129" s="256"/>
      <c r="R129" s="48"/>
      <c r="T129" s="205"/>
      <c r="U129" s="72"/>
      <c r="V129" s="72"/>
      <c r="W129" s="231">
        <v>0</v>
      </c>
      <c r="X129" s="231">
        <v>0</v>
      </c>
      <c r="Y129" s="72"/>
      <c r="Z129" s="72"/>
      <c r="AA129" s="72"/>
      <c r="AB129" s="72"/>
      <c r="AC129" s="72"/>
      <c r="AD129" s="74"/>
      <c r="AT129" s="21" t="s">
        <v>84</v>
      </c>
      <c r="AU129" s="21" t="s">
        <v>85</v>
      </c>
      <c r="AY129" s="21" t="s">
        <v>289</v>
      </c>
      <c r="BK129" s="155">
        <v>0</v>
      </c>
    </row>
    <row r="130" s="1" customFormat="1" ht="6.96" customHeight="1">
      <c r="B130" s="75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7"/>
    </row>
  </sheetData>
  <sheetProtection sheet="1" formatColumns="0" formatRows="0" objects="1" scenarios="1" spinCount="10" saltValue="pnjbkYWyrYzPPBueTN6rTKyKqT53zdoMTn7zBuZzJnhqIKqV+S7TqiTl2nmR4fe7CvlHZa9XjMCwseawWPZ6mg==" hashValue="Tm7URMpT70pQ6Ye7AQHEGavcuSFhl6dMZDmjAMm4On5OKUcOdr8SsqmVmSIT8rUIppXz6gJdTxaSQWou2gOjYQ==" algorithmName="SHA-512" password="CC35"/>
  <mergeCells count="10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M92:Q92"/>
    <mergeCell ref="D93:H93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M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P116:Q116"/>
    <mergeCell ref="M116:O116"/>
    <mergeCell ref="F119:I119"/>
    <mergeCell ref="P119:Q119"/>
    <mergeCell ref="M119:O119"/>
    <mergeCell ref="F120:I120"/>
    <mergeCell ref="P120:Q120"/>
    <mergeCell ref="M120:O120"/>
    <mergeCell ref="F121:I121"/>
    <mergeCell ref="P121:Q121"/>
    <mergeCell ref="M121:O121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F128:I128"/>
    <mergeCell ref="P128:Q128"/>
    <mergeCell ref="M128:O128"/>
    <mergeCell ref="M117:Q117"/>
    <mergeCell ref="M118:Q118"/>
    <mergeCell ref="M127:Q127"/>
    <mergeCell ref="M129:Q129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93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133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134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24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M95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(SUM(BE95:BE102)+SUM(BE120:BE153))</f>
        <v>0</v>
      </c>
      <c r="I34" s="47"/>
      <c r="J34" s="47"/>
      <c r="K34" s="47"/>
      <c r="L34" s="47"/>
      <c r="M34" s="174">
        <f>ROUND((SUM(BE95:BE102)+SUM(BE120:BE153)),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(SUM(BF95:BF102)+SUM(BF120:BF153))</f>
        <v>0</v>
      </c>
      <c r="I35" s="47"/>
      <c r="J35" s="47"/>
      <c r="K35" s="47"/>
      <c r="L35" s="47"/>
      <c r="M35" s="174">
        <f>ROUND((SUM(BF95:BF102)+SUM(BF120:BF153)),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(SUM(BG95:BG102)+SUM(BG120:BG153))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(SUM(BH95:BH102)+SUM(BH120:BH153))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(SUM(BI95:BI102)+SUM(BI120:BI153))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PS 01 - SZZ Frýdek Místek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Frýdek Místek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W120</f>
        <v>0</v>
      </c>
      <c r="I88" s="47"/>
      <c r="J88" s="47"/>
      <c r="K88" s="113">
        <f>X120</f>
        <v>0</v>
      </c>
      <c r="L88" s="47"/>
      <c r="M88" s="113">
        <f>M120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143</v>
      </c>
      <c r="E89" s="189"/>
      <c r="F89" s="189"/>
      <c r="G89" s="189"/>
      <c r="H89" s="191">
        <f>W121</f>
        <v>0</v>
      </c>
      <c r="I89" s="189"/>
      <c r="J89" s="189"/>
      <c r="K89" s="191">
        <f>X121</f>
        <v>0</v>
      </c>
      <c r="L89" s="189"/>
      <c r="M89" s="191">
        <f>M121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144</v>
      </c>
      <c r="E90" s="137"/>
      <c r="F90" s="137"/>
      <c r="G90" s="137"/>
      <c r="H90" s="139">
        <f>W122</f>
        <v>0</v>
      </c>
      <c r="I90" s="137"/>
      <c r="J90" s="137"/>
      <c r="K90" s="139">
        <f>X122</f>
        <v>0</v>
      </c>
      <c r="L90" s="137"/>
      <c r="M90" s="139">
        <f>M122</f>
        <v>0</v>
      </c>
      <c r="N90" s="137"/>
      <c r="O90" s="137"/>
      <c r="P90" s="137"/>
      <c r="Q90" s="137"/>
      <c r="R90" s="195"/>
      <c r="T90" s="196"/>
      <c r="U90" s="196"/>
    </row>
    <row r="91" s="8" customFormat="1" ht="19.92" customHeight="1">
      <c r="B91" s="194"/>
      <c r="C91" s="137"/>
      <c r="D91" s="150" t="s">
        <v>145</v>
      </c>
      <c r="E91" s="137"/>
      <c r="F91" s="137"/>
      <c r="G91" s="137"/>
      <c r="H91" s="139">
        <f>W125</f>
        <v>0</v>
      </c>
      <c r="I91" s="137"/>
      <c r="J91" s="137"/>
      <c r="K91" s="139">
        <f>X125</f>
        <v>0</v>
      </c>
      <c r="L91" s="137"/>
      <c r="M91" s="139">
        <f>M125</f>
        <v>0</v>
      </c>
      <c r="N91" s="137"/>
      <c r="O91" s="137"/>
      <c r="P91" s="137"/>
      <c r="Q91" s="137"/>
      <c r="R91" s="195"/>
      <c r="T91" s="196"/>
      <c r="U91" s="196"/>
    </row>
    <row r="92" s="8" customFormat="1" ht="19.92" customHeight="1">
      <c r="B92" s="194"/>
      <c r="C92" s="137"/>
      <c r="D92" s="150" t="s">
        <v>146</v>
      </c>
      <c r="E92" s="137"/>
      <c r="F92" s="137"/>
      <c r="G92" s="137"/>
      <c r="H92" s="139">
        <f>W129</f>
        <v>0</v>
      </c>
      <c r="I92" s="137"/>
      <c r="J92" s="137"/>
      <c r="K92" s="139">
        <f>X129</f>
        <v>0</v>
      </c>
      <c r="L92" s="137"/>
      <c r="M92" s="139">
        <f>M129</f>
        <v>0</v>
      </c>
      <c r="N92" s="137"/>
      <c r="O92" s="137"/>
      <c r="P92" s="137"/>
      <c r="Q92" s="137"/>
      <c r="R92" s="195"/>
      <c r="T92" s="196"/>
      <c r="U92" s="196"/>
    </row>
    <row r="93" s="7" customFormat="1" ht="24.96" customHeight="1">
      <c r="B93" s="188"/>
      <c r="C93" s="189"/>
      <c r="D93" s="190" t="s">
        <v>147</v>
      </c>
      <c r="E93" s="189"/>
      <c r="F93" s="189"/>
      <c r="G93" s="189"/>
      <c r="H93" s="191">
        <f>W150</f>
        <v>0</v>
      </c>
      <c r="I93" s="189"/>
      <c r="J93" s="189"/>
      <c r="K93" s="191">
        <f>X150</f>
        <v>0</v>
      </c>
      <c r="L93" s="189"/>
      <c r="M93" s="191">
        <f>M150</f>
        <v>0</v>
      </c>
      <c r="N93" s="189"/>
      <c r="O93" s="189"/>
      <c r="P93" s="189"/>
      <c r="Q93" s="189"/>
      <c r="R93" s="192"/>
      <c r="T93" s="193"/>
      <c r="U93" s="193"/>
    </row>
    <row r="94" s="1" customFormat="1" ht="21.84" customHeight="1"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8"/>
      <c r="T94" s="183"/>
      <c r="U94" s="183"/>
    </row>
    <row r="95" s="1" customFormat="1" ht="29.28" customHeight="1">
      <c r="B95" s="46"/>
      <c r="C95" s="186" t="s">
        <v>148</v>
      </c>
      <c r="D95" s="47"/>
      <c r="E95" s="47"/>
      <c r="F95" s="47"/>
      <c r="G95" s="47"/>
      <c r="H95" s="47"/>
      <c r="I95" s="47"/>
      <c r="J95" s="47"/>
      <c r="K95" s="47"/>
      <c r="L95" s="47"/>
      <c r="M95" s="187">
        <f>ROUND(M96+M97+M98+M99+M100+M101,2)</f>
        <v>0</v>
      </c>
      <c r="N95" s="197"/>
      <c r="O95" s="197"/>
      <c r="P95" s="197"/>
      <c r="Q95" s="197"/>
      <c r="R95" s="48"/>
      <c r="T95" s="198"/>
      <c r="U95" s="199" t="s">
        <v>47</v>
      </c>
    </row>
    <row r="96" s="1" customFormat="1" ht="18" customHeight="1">
      <c r="B96" s="46"/>
      <c r="C96" s="47"/>
      <c r="D96" s="156" t="s">
        <v>149</v>
      </c>
      <c r="E96" s="150"/>
      <c r="F96" s="150"/>
      <c r="G96" s="150"/>
      <c r="H96" s="150"/>
      <c r="I96" s="47"/>
      <c r="J96" s="47"/>
      <c r="K96" s="47"/>
      <c r="L96" s="47"/>
      <c r="M96" s="151">
        <f>ROUND(M88*T96,2)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151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152</v>
      </c>
      <c r="E98" s="150"/>
      <c r="F98" s="150"/>
      <c r="G98" s="150"/>
      <c r="H98" s="150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6" t="s">
        <v>153</v>
      </c>
      <c r="E99" s="150"/>
      <c r="F99" s="150"/>
      <c r="G99" s="150"/>
      <c r="H99" s="150"/>
      <c r="I99" s="47"/>
      <c r="J99" s="47"/>
      <c r="K99" s="47"/>
      <c r="L99" s="47"/>
      <c r="M99" s="151">
        <f>ROUND(M88*T99,2)</f>
        <v>0</v>
      </c>
      <c r="N99" s="139"/>
      <c r="O99" s="139"/>
      <c r="P99" s="139"/>
      <c r="Q99" s="139"/>
      <c r="R99" s="48"/>
      <c r="S99" s="200"/>
      <c r="T99" s="201"/>
      <c r="U99" s="202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150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 ht="18" customHeight="1">
      <c r="B100" s="46"/>
      <c r="C100" s="47"/>
      <c r="D100" s="156" t="s">
        <v>154</v>
      </c>
      <c r="E100" s="150"/>
      <c r="F100" s="150"/>
      <c r="G100" s="150"/>
      <c r="H100" s="150"/>
      <c r="I100" s="47"/>
      <c r="J100" s="47"/>
      <c r="K100" s="47"/>
      <c r="L100" s="47"/>
      <c r="M100" s="151">
        <f>ROUND(M88*T100,2)</f>
        <v>0</v>
      </c>
      <c r="N100" s="139"/>
      <c r="O100" s="139"/>
      <c r="P100" s="139"/>
      <c r="Q100" s="139"/>
      <c r="R100" s="48"/>
      <c r="S100" s="200"/>
      <c r="T100" s="201"/>
      <c r="U100" s="202" t="s">
        <v>48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150</v>
      </c>
      <c r="AZ100" s="200"/>
      <c r="BA100" s="200"/>
      <c r="BB100" s="200"/>
      <c r="BC100" s="200"/>
      <c r="BD100" s="200"/>
      <c r="BE100" s="204">
        <f>IF(U100="základní",M100,0)</f>
        <v>0</v>
      </c>
      <c r="BF100" s="204">
        <f>IF(U100="snížená",M100,0)</f>
        <v>0</v>
      </c>
      <c r="BG100" s="204">
        <f>IF(U100="zákl. přenesená",M100,0)</f>
        <v>0</v>
      </c>
      <c r="BH100" s="204">
        <f>IF(U100="sníž. přenesená",M100,0)</f>
        <v>0</v>
      </c>
      <c r="BI100" s="204">
        <f>IF(U100="nulová",M100,0)</f>
        <v>0</v>
      </c>
      <c r="BJ100" s="203" t="s">
        <v>26</v>
      </c>
      <c r="BK100" s="200"/>
      <c r="BL100" s="200"/>
      <c r="BM100" s="200"/>
    </row>
    <row r="101" s="1" customFormat="1" ht="18" customHeight="1">
      <c r="B101" s="46"/>
      <c r="C101" s="47"/>
      <c r="D101" s="150" t="s">
        <v>155</v>
      </c>
      <c r="E101" s="47"/>
      <c r="F101" s="47"/>
      <c r="G101" s="47"/>
      <c r="H101" s="47"/>
      <c r="I101" s="47"/>
      <c r="J101" s="47"/>
      <c r="K101" s="47"/>
      <c r="L101" s="47"/>
      <c r="M101" s="151">
        <f>ROUND(M88*T101,2)</f>
        <v>0</v>
      </c>
      <c r="N101" s="139"/>
      <c r="O101" s="139"/>
      <c r="P101" s="139"/>
      <c r="Q101" s="139"/>
      <c r="R101" s="48"/>
      <c r="S101" s="200"/>
      <c r="T101" s="205"/>
      <c r="U101" s="206" t="s">
        <v>48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156</v>
      </c>
      <c r="AZ101" s="200"/>
      <c r="BA101" s="200"/>
      <c r="BB101" s="200"/>
      <c r="BC101" s="200"/>
      <c r="BD101" s="200"/>
      <c r="BE101" s="204">
        <f>IF(U101="základní",M101,0)</f>
        <v>0</v>
      </c>
      <c r="BF101" s="204">
        <f>IF(U101="snížená",M101,0)</f>
        <v>0</v>
      </c>
      <c r="BG101" s="204">
        <f>IF(U101="zákl. přenesená",M101,0)</f>
        <v>0</v>
      </c>
      <c r="BH101" s="204">
        <f>IF(U101="sníž. přenesená",M101,0)</f>
        <v>0</v>
      </c>
      <c r="BI101" s="204">
        <f>IF(U101="nulová",M101,0)</f>
        <v>0</v>
      </c>
      <c r="BJ101" s="203" t="s">
        <v>26</v>
      </c>
      <c r="BK101" s="200"/>
      <c r="BL101" s="200"/>
      <c r="BM101" s="200"/>
    </row>
    <row r="102" s="1" customForma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8"/>
      <c r="T102" s="183"/>
      <c r="U102" s="183"/>
    </row>
    <row r="103" s="1" customFormat="1" ht="29.28" customHeight="1">
      <c r="B103" s="46"/>
      <c r="C103" s="162" t="s">
        <v>125</v>
      </c>
      <c r="D103" s="163"/>
      <c r="E103" s="163"/>
      <c r="F103" s="163"/>
      <c r="G103" s="163"/>
      <c r="H103" s="163"/>
      <c r="I103" s="163"/>
      <c r="J103" s="163"/>
      <c r="K103" s="163"/>
      <c r="L103" s="164">
        <f>ROUND(SUM(M88+M95),2)</f>
        <v>0</v>
      </c>
      <c r="M103" s="164"/>
      <c r="N103" s="164"/>
      <c r="O103" s="164"/>
      <c r="P103" s="164"/>
      <c r="Q103" s="164"/>
      <c r="R103" s="48"/>
      <c r="T103" s="183"/>
      <c r="U103" s="183"/>
    </row>
    <row r="104" s="1" customFormat="1" ht="6.96" customHeight="1"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7"/>
      <c r="T104" s="183"/>
      <c r="U104" s="183"/>
    </row>
    <row r="108" s="1" customFormat="1" ht="6.96" customHeight="1">
      <c r="B108" s="78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0"/>
    </row>
    <row r="109" s="1" customFormat="1" ht="36.96" customHeight="1">
      <c r="B109" s="46"/>
      <c r="C109" s="26" t="s">
        <v>157</v>
      </c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30" customHeight="1">
      <c r="B111" s="46"/>
      <c r="C111" s="37" t="s">
        <v>20</v>
      </c>
      <c r="D111" s="47"/>
      <c r="E111" s="47"/>
      <c r="F111" s="167" t="str">
        <f>F6</f>
        <v>Oprava počítačů náprav v úseku Frýdek Místek - Frýdlant nad Ostravicí</v>
      </c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47"/>
      <c r="R111" s="48"/>
    </row>
    <row r="112" s="1" customFormat="1" ht="36.96" customHeight="1">
      <c r="B112" s="46"/>
      <c r="C112" s="85" t="s">
        <v>132</v>
      </c>
      <c r="D112" s="47"/>
      <c r="E112" s="47"/>
      <c r="F112" s="87" t="str">
        <f>F7</f>
        <v>PS 01 - SZZ Frýdek Místek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18" customHeight="1">
      <c r="B114" s="46"/>
      <c r="C114" s="37" t="s">
        <v>27</v>
      </c>
      <c r="D114" s="47"/>
      <c r="E114" s="47"/>
      <c r="F114" s="32" t="str">
        <f>F9</f>
        <v>Frýdek Místek</v>
      </c>
      <c r="G114" s="47"/>
      <c r="H114" s="47"/>
      <c r="I114" s="47"/>
      <c r="J114" s="47"/>
      <c r="K114" s="37" t="s">
        <v>29</v>
      </c>
      <c r="L114" s="47"/>
      <c r="M114" s="90" t="str">
        <f>IF(O9="","",O9)</f>
        <v>31.8.2017</v>
      </c>
      <c r="N114" s="90"/>
      <c r="O114" s="90"/>
      <c r="P114" s="90"/>
      <c r="Q114" s="47"/>
      <c r="R114" s="48"/>
    </row>
    <row r="115" s="1" customFormat="1" ht="6.96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>
      <c r="B116" s="46"/>
      <c r="C116" s="37" t="s">
        <v>33</v>
      </c>
      <c r="D116" s="47"/>
      <c r="E116" s="47"/>
      <c r="F116" s="32" t="str">
        <f>E12</f>
        <v>Správa železniční dopravní cesty, s.o.- OŘ Ostrava</v>
      </c>
      <c r="G116" s="47"/>
      <c r="H116" s="47"/>
      <c r="I116" s="47"/>
      <c r="J116" s="47"/>
      <c r="K116" s="37" t="s">
        <v>39</v>
      </c>
      <c r="L116" s="47"/>
      <c r="M116" s="32" t="str">
        <f>E18</f>
        <v xml:space="preserve"> </v>
      </c>
      <c r="N116" s="32"/>
      <c r="O116" s="32"/>
      <c r="P116" s="32"/>
      <c r="Q116" s="32"/>
      <c r="R116" s="48"/>
    </row>
    <row r="117" s="1" customFormat="1" ht="14.4" customHeight="1">
      <c r="B117" s="46"/>
      <c r="C117" s="37" t="s">
        <v>37</v>
      </c>
      <c r="D117" s="47"/>
      <c r="E117" s="47"/>
      <c r="F117" s="32" t="str">
        <f>IF(E15="","",E15)</f>
        <v>Vyplň údaj</v>
      </c>
      <c r="G117" s="47"/>
      <c r="H117" s="47"/>
      <c r="I117" s="47"/>
      <c r="J117" s="47"/>
      <c r="K117" s="37" t="s">
        <v>40</v>
      </c>
      <c r="L117" s="47"/>
      <c r="M117" s="32" t="str">
        <f>E21</f>
        <v xml:space="preserve"> </v>
      </c>
      <c r="N117" s="32"/>
      <c r="O117" s="32"/>
      <c r="P117" s="32"/>
      <c r="Q117" s="32"/>
      <c r="R117" s="48"/>
    </row>
    <row r="118" s="1" customFormat="1" ht="10.32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9" customFormat="1" ht="29.28" customHeight="1">
      <c r="B119" s="207"/>
      <c r="C119" s="208" t="s">
        <v>158</v>
      </c>
      <c r="D119" s="209" t="s">
        <v>159</v>
      </c>
      <c r="E119" s="209" t="s">
        <v>65</v>
      </c>
      <c r="F119" s="209" t="s">
        <v>160</v>
      </c>
      <c r="G119" s="209"/>
      <c r="H119" s="209"/>
      <c r="I119" s="209"/>
      <c r="J119" s="209" t="s">
        <v>161</v>
      </c>
      <c r="K119" s="209" t="s">
        <v>162</v>
      </c>
      <c r="L119" s="209" t="s">
        <v>163</v>
      </c>
      <c r="M119" s="209" t="s">
        <v>164</v>
      </c>
      <c r="N119" s="209"/>
      <c r="O119" s="209"/>
      <c r="P119" s="209" t="s">
        <v>140</v>
      </c>
      <c r="Q119" s="210"/>
      <c r="R119" s="211"/>
      <c r="T119" s="106" t="s">
        <v>165</v>
      </c>
      <c r="U119" s="107" t="s">
        <v>47</v>
      </c>
      <c r="V119" s="107" t="s">
        <v>166</v>
      </c>
      <c r="W119" s="107" t="s">
        <v>167</v>
      </c>
      <c r="X119" s="107" t="s">
        <v>168</v>
      </c>
      <c r="Y119" s="107" t="s">
        <v>169</v>
      </c>
      <c r="Z119" s="107" t="s">
        <v>170</v>
      </c>
      <c r="AA119" s="107" t="s">
        <v>171</v>
      </c>
      <c r="AB119" s="107" t="s">
        <v>172</v>
      </c>
      <c r="AC119" s="107" t="s">
        <v>173</v>
      </c>
      <c r="AD119" s="108" t="s">
        <v>174</v>
      </c>
    </row>
    <row r="120" s="1" customFormat="1" ht="29.28" customHeight="1">
      <c r="B120" s="46"/>
      <c r="C120" s="110" t="s">
        <v>135</v>
      </c>
      <c r="D120" s="47"/>
      <c r="E120" s="47"/>
      <c r="F120" s="47"/>
      <c r="G120" s="47"/>
      <c r="H120" s="47"/>
      <c r="I120" s="47"/>
      <c r="J120" s="47"/>
      <c r="K120" s="47"/>
      <c r="L120" s="47"/>
      <c r="M120" s="212">
        <f>BK120</f>
        <v>0</v>
      </c>
      <c r="N120" s="213"/>
      <c r="O120" s="213"/>
      <c r="P120" s="213"/>
      <c r="Q120" s="213"/>
      <c r="R120" s="48"/>
      <c r="T120" s="109"/>
      <c r="U120" s="67"/>
      <c r="V120" s="67"/>
      <c r="W120" s="214">
        <f>W121+W150+W154</f>
        <v>0</v>
      </c>
      <c r="X120" s="214">
        <f>X121+X150+X154</f>
        <v>0</v>
      </c>
      <c r="Y120" s="67"/>
      <c r="Z120" s="215">
        <f>Z121+Z150+Z154</f>
        <v>0</v>
      </c>
      <c r="AA120" s="67"/>
      <c r="AB120" s="215">
        <f>AB121+AB150+AB154</f>
        <v>0</v>
      </c>
      <c r="AC120" s="67"/>
      <c r="AD120" s="216">
        <f>AD121+AD150+AD154</f>
        <v>0</v>
      </c>
      <c r="AT120" s="21" t="s">
        <v>84</v>
      </c>
      <c r="AU120" s="21" t="s">
        <v>142</v>
      </c>
      <c r="BK120" s="217">
        <f>BK121+BK150+BK154</f>
        <v>0</v>
      </c>
    </row>
    <row r="121" s="10" customFormat="1" ht="37.44" customHeight="1">
      <c r="B121" s="218"/>
      <c r="C121" s="219"/>
      <c r="D121" s="220" t="s">
        <v>143</v>
      </c>
      <c r="E121" s="220"/>
      <c r="F121" s="220"/>
      <c r="G121" s="220"/>
      <c r="H121" s="220"/>
      <c r="I121" s="220"/>
      <c r="J121" s="220"/>
      <c r="K121" s="220"/>
      <c r="L121" s="220"/>
      <c r="M121" s="221">
        <f>BK121</f>
        <v>0</v>
      </c>
      <c r="N121" s="191"/>
      <c r="O121" s="191"/>
      <c r="P121" s="191"/>
      <c r="Q121" s="191"/>
      <c r="R121" s="222"/>
      <c r="T121" s="223"/>
      <c r="U121" s="219"/>
      <c r="V121" s="219"/>
      <c r="W121" s="224">
        <f>W122+W125+W129</f>
        <v>0</v>
      </c>
      <c r="X121" s="224">
        <f>X122+X125+X129</f>
        <v>0</v>
      </c>
      <c r="Y121" s="219"/>
      <c r="Z121" s="225">
        <f>Z122+Z125+Z129</f>
        <v>0</v>
      </c>
      <c r="AA121" s="219"/>
      <c r="AB121" s="225">
        <f>AB122+AB125+AB129</f>
        <v>0</v>
      </c>
      <c r="AC121" s="219"/>
      <c r="AD121" s="226">
        <f>AD122+AD125+AD129</f>
        <v>0</v>
      </c>
      <c r="AR121" s="227" t="s">
        <v>26</v>
      </c>
      <c r="AT121" s="228" t="s">
        <v>84</v>
      </c>
      <c r="AU121" s="228" t="s">
        <v>85</v>
      </c>
      <c r="AY121" s="227" t="s">
        <v>175</v>
      </c>
      <c r="BK121" s="229">
        <f>BK122+BK125+BK129</f>
        <v>0</v>
      </c>
    </row>
    <row r="122" s="10" customFormat="1" ht="19.92" customHeight="1">
      <c r="B122" s="218"/>
      <c r="C122" s="219"/>
      <c r="D122" s="230" t="s">
        <v>144</v>
      </c>
      <c r="E122" s="230"/>
      <c r="F122" s="230"/>
      <c r="G122" s="230"/>
      <c r="H122" s="230"/>
      <c r="I122" s="230"/>
      <c r="J122" s="230"/>
      <c r="K122" s="230"/>
      <c r="L122" s="230"/>
      <c r="M122" s="231">
        <f>BK122</f>
        <v>0</v>
      </c>
      <c r="N122" s="232"/>
      <c r="O122" s="232"/>
      <c r="P122" s="232"/>
      <c r="Q122" s="232"/>
      <c r="R122" s="222"/>
      <c r="T122" s="223"/>
      <c r="U122" s="219"/>
      <c r="V122" s="219"/>
      <c r="W122" s="224">
        <f>SUM(W123:W124)</f>
        <v>0</v>
      </c>
      <c r="X122" s="224">
        <f>SUM(X123:X124)</f>
        <v>0</v>
      </c>
      <c r="Y122" s="219"/>
      <c r="Z122" s="225">
        <f>SUM(Z123:Z124)</f>
        <v>0</v>
      </c>
      <c r="AA122" s="219"/>
      <c r="AB122" s="225">
        <f>SUM(AB123:AB124)</f>
        <v>0</v>
      </c>
      <c r="AC122" s="219"/>
      <c r="AD122" s="226">
        <f>SUM(AD123:AD124)</f>
        <v>0</v>
      </c>
      <c r="AR122" s="227" t="s">
        <v>26</v>
      </c>
      <c r="AT122" s="228" t="s">
        <v>84</v>
      </c>
      <c r="AU122" s="228" t="s">
        <v>26</v>
      </c>
      <c r="AY122" s="227" t="s">
        <v>175</v>
      </c>
      <c r="BK122" s="229">
        <f>SUM(BK123:BK124)</f>
        <v>0</v>
      </c>
    </row>
    <row r="123" s="1" customFormat="1" ht="38.25" customHeight="1">
      <c r="B123" s="46"/>
      <c r="C123" s="233" t="s">
        <v>26</v>
      </c>
      <c r="D123" s="233" t="s">
        <v>176</v>
      </c>
      <c r="E123" s="234" t="s">
        <v>177</v>
      </c>
      <c r="F123" s="235" t="s">
        <v>178</v>
      </c>
      <c r="G123" s="235"/>
      <c r="H123" s="235"/>
      <c r="I123" s="235"/>
      <c r="J123" s="236" t="s">
        <v>179</v>
      </c>
      <c r="K123" s="237">
        <v>1</v>
      </c>
      <c r="L123" s="238">
        <v>0</v>
      </c>
      <c r="M123" s="238">
        <v>0</v>
      </c>
      <c r="N123" s="239"/>
      <c r="O123" s="239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</v>
      </c>
      <c r="AB123" s="242">
        <f>AA123*K123</f>
        <v>0</v>
      </c>
      <c r="AC123" s="242">
        <v>0</v>
      </c>
      <c r="AD123" s="243">
        <f>AC123*K123</f>
        <v>0</v>
      </c>
      <c r="AR123" s="21" t="s">
        <v>26</v>
      </c>
      <c r="AT123" s="21" t="s">
        <v>176</v>
      </c>
      <c r="AU123" s="21" t="s">
        <v>97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26</v>
      </c>
      <c r="BM123" s="21" t="s">
        <v>180</v>
      </c>
    </row>
    <row r="124" s="1" customFormat="1" ht="63.75" customHeight="1">
      <c r="B124" s="46"/>
      <c r="C124" s="244" t="s">
        <v>97</v>
      </c>
      <c r="D124" s="244" t="s">
        <v>181</v>
      </c>
      <c r="E124" s="245" t="s">
        <v>182</v>
      </c>
      <c r="F124" s="246" t="s">
        <v>183</v>
      </c>
      <c r="G124" s="246"/>
      <c r="H124" s="246"/>
      <c r="I124" s="246"/>
      <c r="J124" s="247" t="s">
        <v>179</v>
      </c>
      <c r="K124" s="248">
        <v>1</v>
      </c>
      <c r="L124" s="249">
        <v>0</v>
      </c>
      <c r="M124" s="250"/>
      <c r="N124" s="250"/>
      <c r="O124" s="198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184</v>
      </c>
      <c r="AT124" s="21" t="s">
        <v>181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184</v>
      </c>
      <c r="BM124" s="21" t="s">
        <v>185</v>
      </c>
    </row>
    <row r="125" s="10" customFormat="1" ht="29.88" customHeight="1">
      <c r="B125" s="218"/>
      <c r="C125" s="219"/>
      <c r="D125" s="230" t="s">
        <v>145</v>
      </c>
      <c r="E125" s="230"/>
      <c r="F125" s="230"/>
      <c r="G125" s="230"/>
      <c r="H125" s="230"/>
      <c r="I125" s="230"/>
      <c r="J125" s="230"/>
      <c r="K125" s="230"/>
      <c r="L125" s="230"/>
      <c r="M125" s="251">
        <f>BK125</f>
        <v>0</v>
      </c>
      <c r="N125" s="252"/>
      <c r="O125" s="252"/>
      <c r="P125" s="252"/>
      <c r="Q125" s="252"/>
      <c r="R125" s="222"/>
      <c r="T125" s="223"/>
      <c r="U125" s="219"/>
      <c r="V125" s="219"/>
      <c r="W125" s="224">
        <f>SUM(W126:W128)</f>
        <v>0</v>
      </c>
      <c r="X125" s="224">
        <f>SUM(X126:X128)</f>
        <v>0</v>
      </c>
      <c r="Y125" s="219"/>
      <c r="Z125" s="225">
        <f>SUM(Z126:Z128)</f>
        <v>0</v>
      </c>
      <c r="AA125" s="219"/>
      <c r="AB125" s="225">
        <f>SUM(AB126:AB128)</f>
        <v>0</v>
      </c>
      <c r="AC125" s="219"/>
      <c r="AD125" s="226">
        <f>SUM(AD126:AD128)</f>
        <v>0</v>
      </c>
      <c r="AR125" s="227" t="s">
        <v>26</v>
      </c>
      <c r="AT125" s="228" t="s">
        <v>84</v>
      </c>
      <c r="AU125" s="228" t="s">
        <v>26</v>
      </c>
      <c r="AY125" s="227" t="s">
        <v>175</v>
      </c>
      <c r="BK125" s="229">
        <f>SUM(BK126:BK128)</f>
        <v>0</v>
      </c>
    </row>
    <row r="126" s="1" customFormat="1" ht="25.5" customHeight="1">
      <c r="B126" s="46"/>
      <c r="C126" s="233" t="s">
        <v>186</v>
      </c>
      <c r="D126" s="233" t="s">
        <v>176</v>
      </c>
      <c r="E126" s="234" t="s">
        <v>187</v>
      </c>
      <c r="F126" s="235" t="s">
        <v>188</v>
      </c>
      <c r="G126" s="235"/>
      <c r="H126" s="235"/>
      <c r="I126" s="235"/>
      <c r="J126" s="236" t="s">
        <v>179</v>
      </c>
      <c r="K126" s="237">
        <v>1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189</v>
      </c>
    </row>
    <row r="127" s="1" customFormat="1" ht="25.5" customHeight="1">
      <c r="B127" s="46"/>
      <c r="C127" s="233" t="s">
        <v>190</v>
      </c>
      <c r="D127" s="233" t="s">
        <v>176</v>
      </c>
      <c r="E127" s="234" t="s">
        <v>191</v>
      </c>
      <c r="F127" s="235" t="s">
        <v>192</v>
      </c>
      <c r="G127" s="235"/>
      <c r="H127" s="235"/>
      <c r="I127" s="235"/>
      <c r="J127" s="236" t="s">
        <v>179</v>
      </c>
      <c r="K127" s="237">
        <v>1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193</v>
      </c>
    </row>
    <row r="128" s="1" customFormat="1" ht="25.5" customHeight="1">
      <c r="B128" s="46"/>
      <c r="C128" s="233" t="s">
        <v>194</v>
      </c>
      <c r="D128" s="233" t="s">
        <v>176</v>
      </c>
      <c r="E128" s="234" t="s">
        <v>195</v>
      </c>
      <c r="F128" s="235" t="s">
        <v>196</v>
      </c>
      <c r="G128" s="235"/>
      <c r="H128" s="235"/>
      <c r="I128" s="235"/>
      <c r="J128" s="236" t="s">
        <v>179</v>
      </c>
      <c r="K128" s="237">
        <v>1</v>
      </c>
      <c r="L128" s="238">
        <v>0</v>
      </c>
      <c r="M128" s="238">
        <v>0</v>
      </c>
      <c r="N128" s="239"/>
      <c r="O128" s="239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26</v>
      </c>
      <c r="AT128" s="21" t="s">
        <v>176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197</v>
      </c>
    </row>
    <row r="129" s="10" customFormat="1" ht="29.88" customHeight="1">
      <c r="B129" s="218"/>
      <c r="C129" s="219"/>
      <c r="D129" s="230" t="s">
        <v>146</v>
      </c>
      <c r="E129" s="230"/>
      <c r="F129" s="230"/>
      <c r="G129" s="230"/>
      <c r="H129" s="230"/>
      <c r="I129" s="230"/>
      <c r="J129" s="230"/>
      <c r="K129" s="230"/>
      <c r="L129" s="230"/>
      <c r="M129" s="251">
        <f>BK129</f>
        <v>0</v>
      </c>
      <c r="N129" s="252"/>
      <c r="O129" s="252"/>
      <c r="P129" s="252"/>
      <c r="Q129" s="252"/>
      <c r="R129" s="222"/>
      <c r="T129" s="223"/>
      <c r="U129" s="219"/>
      <c r="V129" s="219"/>
      <c r="W129" s="224">
        <f>SUM(W130:W149)</f>
        <v>0</v>
      </c>
      <c r="X129" s="224">
        <f>SUM(X130:X149)</f>
        <v>0</v>
      </c>
      <c r="Y129" s="219"/>
      <c r="Z129" s="225">
        <f>SUM(Z130:Z149)</f>
        <v>0</v>
      </c>
      <c r="AA129" s="219"/>
      <c r="AB129" s="225">
        <f>SUM(AB130:AB149)</f>
        <v>0</v>
      </c>
      <c r="AC129" s="219"/>
      <c r="AD129" s="226">
        <f>SUM(AD130:AD149)</f>
        <v>0</v>
      </c>
      <c r="AR129" s="227" t="s">
        <v>26</v>
      </c>
      <c r="AT129" s="228" t="s">
        <v>84</v>
      </c>
      <c r="AU129" s="228" t="s">
        <v>26</v>
      </c>
      <c r="AY129" s="227" t="s">
        <v>175</v>
      </c>
      <c r="BK129" s="229">
        <f>SUM(BK130:BK149)</f>
        <v>0</v>
      </c>
    </row>
    <row r="130" s="1" customFormat="1" ht="25.5" customHeight="1">
      <c r="B130" s="46"/>
      <c r="C130" s="233" t="s">
        <v>198</v>
      </c>
      <c r="D130" s="233" t="s">
        <v>176</v>
      </c>
      <c r="E130" s="234" t="s">
        <v>199</v>
      </c>
      <c r="F130" s="235" t="s">
        <v>200</v>
      </c>
      <c r="G130" s="235"/>
      <c r="H130" s="235"/>
      <c r="I130" s="235"/>
      <c r="J130" s="236" t="s">
        <v>179</v>
      </c>
      <c r="K130" s="237">
        <v>50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201</v>
      </c>
    </row>
    <row r="131" s="1" customFormat="1" ht="38.25" customHeight="1">
      <c r="B131" s="46"/>
      <c r="C131" s="244" t="s">
        <v>31</v>
      </c>
      <c r="D131" s="244" t="s">
        <v>181</v>
      </c>
      <c r="E131" s="245" t="s">
        <v>202</v>
      </c>
      <c r="F131" s="246" t="s">
        <v>203</v>
      </c>
      <c r="G131" s="246"/>
      <c r="H131" s="246"/>
      <c r="I131" s="246"/>
      <c r="J131" s="247" t="s">
        <v>204</v>
      </c>
      <c r="K131" s="248">
        <v>100</v>
      </c>
      <c r="L131" s="249">
        <v>0</v>
      </c>
      <c r="M131" s="250"/>
      <c r="N131" s="250"/>
      <c r="O131" s="198"/>
      <c r="P131" s="240">
        <f>ROUND(V131*K131,2)</f>
        <v>0</v>
      </c>
      <c r="Q131" s="240"/>
      <c r="R131" s="48"/>
      <c r="T131" s="241" t="s">
        <v>24</v>
      </c>
      <c r="U131" s="56" t="s">
        <v>48</v>
      </c>
      <c r="V131" s="174">
        <f>L131+M131</f>
        <v>0</v>
      </c>
      <c r="W131" s="174">
        <f>ROUND(L131*K131,2)</f>
        <v>0</v>
      </c>
      <c r="X131" s="174">
        <f>ROUND(M131*K131,2)</f>
        <v>0</v>
      </c>
      <c r="Y131" s="47"/>
      <c r="Z131" s="242">
        <f>Y131*K131</f>
        <v>0</v>
      </c>
      <c r="AA131" s="242">
        <v>0</v>
      </c>
      <c r="AB131" s="242">
        <f>AA131*K131</f>
        <v>0</v>
      </c>
      <c r="AC131" s="242">
        <v>0</v>
      </c>
      <c r="AD131" s="243">
        <f>AC131*K131</f>
        <v>0</v>
      </c>
      <c r="AR131" s="21" t="s">
        <v>184</v>
      </c>
      <c r="AT131" s="21" t="s">
        <v>181</v>
      </c>
      <c r="AU131" s="21" t="s">
        <v>97</v>
      </c>
      <c r="AY131" s="21" t="s">
        <v>175</v>
      </c>
      <c r="BE131" s="155">
        <f>IF(U131="základní",P131,0)</f>
        <v>0</v>
      </c>
      <c r="BF131" s="155">
        <f>IF(U131="snížená",P131,0)</f>
        <v>0</v>
      </c>
      <c r="BG131" s="155">
        <f>IF(U131="zákl. přenesená",P131,0)</f>
        <v>0</v>
      </c>
      <c r="BH131" s="155">
        <f>IF(U131="sníž. přenesená",P131,0)</f>
        <v>0</v>
      </c>
      <c r="BI131" s="155">
        <f>IF(U131="nulová",P131,0)</f>
        <v>0</v>
      </c>
      <c r="BJ131" s="21" t="s">
        <v>26</v>
      </c>
      <c r="BK131" s="155">
        <f>ROUND(V131*K131,2)</f>
        <v>0</v>
      </c>
      <c r="BL131" s="21" t="s">
        <v>184</v>
      </c>
      <c r="BM131" s="21" t="s">
        <v>205</v>
      </c>
    </row>
    <row r="132" s="1" customFormat="1" ht="25.5" customHeight="1">
      <c r="B132" s="46"/>
      <c r="C132" s="233" t="s">
        <v>206</v>
      </c>
      <c r="D132" s="233" t="s">
        <v>176</v>
      </c>
      <c r="E132" s="234" t="s">
        <v>207</v>
      </c>
      <c r="F132" s="235" t="s">
        <v>208</v>
      </c>
      <c r="G132" s="235"/>
      <c r="H132" s="235"/>
      <c r="I132" s="235"/>
      <c r="J132" s="236" t="s">
        <v>179</v>
      </c>
      <c r="K132" s="237">
        <v>1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209</v>
      </c>
    </row>
    <row r="133" s="1" customFormat="1" ht="38.25" customHeight="1">
      <c r="B133" s="46"/>
      <c r="C133" s="244" t="s">
        <v>210</v>
      </c>
      <c r="D133" s="244" t="s">
        <v>181</v>
      </c>
      <c r="E133" s="245" t="s">
        <v>211</v>
      </c>
      <c r="F133" s="246" t="s">
        <v>212</v>
      </c>
      <c r="G133" s="246"/>
      <c r="H133" s="246"/>
      <c r="I133" s="246"/>
      <c r="J133" s="247" t="s">
        <v>179</v>
      </c>
      <c r="K133" s="248">
        <v>1</v>
      </c>
      <c r="L133" s="249">
        <v>0</v>
      </c>
      <c r="M133" s="250"/>
      <c r="N133" s="250"/>
      <c r="O133" s="198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97</v>
      </c>
      <c r="AT133" s="21" t="s">
        <v>181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26</v>
      </c>
      <c r="BM133" s="21" t="s">
        <v>213</v>
      </c>
    </row>
    <row r="134" s="1" customFormat="1" ht="25.5" customHeight="1">
      <c r="B134" s="46"/>
      <c r="C134" s="233" t="s">
        <v>214</v>
      </c>
      <c r="D134" s="233" t="s">
        <v>176</v>
      </c>
      <c r="E134" s="234" t="s">
        <v>215</v>
      </c>
      <c r="F134" s="235" t="s">
        <v>216</v>
      </c>
      <c r="G134" s="235"/>
      <c r="H134" s="235"/>
      <c r="I134" s="235"/>
      <c r="J134" s="236" t="s">
        <v>179</v>
      </c>
      <c r="K134" s="237">
        <v>1</v>
      </c>
      <c r="L134" s="238">
        <v>0</v>
      </c>
      <c r="M134" s="238">
        <v>0</v>
      </c>
      <c r="N134" s="239"/>
      <c r="O134" s="239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26</v>
      </c>
      <c r="AT134" s="21" t="s">
        <v>176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26</v>
      </c>
      <c r="BM134" s="21" t="s">
        <v>217</v>
      </c>
    </row>
    <row r="135" s="1" customFormat="1" ht="25.5" customHeight="1">
      <c r="B135" s="46"/>
      <c r="C135" s="244" t="s">
        <v>218</v>
      </c>
      <c r="D135" s="244" t="s">
        <v>181</v>
      </c>
      <c r="E135" s="245" t="s">
        <v>219</v>
      </c>
      <c r="F135" s="246" t="s">
        <v>220</v>
      </c>
      <c r="G135" s="246"/>
      <c r="H135" s="246"/>
      <c r="I135" s="246"/>
      <c r="J135" s="247" t="s">
        <v>179</v>
      </c>
      <c r="K135" s="248">
        <v>1</v>
      </c>
      <c r="L135" s="249">
        <v>0</v>
      </c>
      <c r="M135" s="250"/>
      <c r="N135" s="250"/>
      <c r="O135" s="198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97</v>
      </c>
      <c r="AT135" s="21" t="s">
        <v>181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221</v>
      </c>
    </row>
    <row r="136" s="1" customFormat="1" ht="25.5" customHeight="1">
      <c r="B136" s="46"/>
      <c r="C136" s="244" t="s">
        <v>222</v>
      </c>
      <c r="D136" s="244" t="s">
        <v>181</v>
      </c>
      <c r="E136" s="245" t="s">
        <v>223</v>
      </c>
      <c r="F136" s="246" t="s">
        <v>224</v>
      </c>
      <c r="G136" s="246"/>
      <c r="H136" s="246"/>
      <c r="I136" s="246"/>
      <c r="J136" s="247" t="s">
        <v>179</v>
      </c>
      <c r="K136" s="248">
        <v>1</v>
      </c>
      <c r="L136" s="249">
        <v>0</v>
      </c>
      <c r="M136" s="250"/>
      <c r="N136" s="250"/>
      <c r="O136" s="198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97</v>
      </c>
      <c r="AT136" s="21" t="s">
        <v>181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26</v>
      </c>
      <c r="BM136" s="21" t="s">
        <v>225</v>
      </c>
    </row>
    <row r="137" s="1" customFormat="1" ht="25.5" customHeight="1">
      <c r="B137" s="46"/>
      <c r="C137" s="244" t="s">
        <v>226</v>
      </c>
      <c r="D137" s="244" t="s">
        <v>181</v>
      </c>
      <c r="E137" s="245" t="s">
        <v>227</v>
      </c>
      <c r="F137" s="246" t="s">
        <v>228</v>
      </c>
      <c r="G137" s="246"/>
      <c r="H137" s="246"/>
      <c r="I137" s="246"/>
      <c r="J137" s="247" t="s">
        <v>179</v>
      </c>
      <c r="K137" s="248">
        <v>1</v>
      </c>
      <c r="L137" s="249">
        <v>0</v>
      </c>
      <c r="M137" s="250"/>
      <c r="N137" s="250"/>
      <c r="O137" s="198"/>
      <c r="P137" s="240">
        <f>ROUND(V137*K137,2)</f>
        <v>0</v>
      </c>
      <c r="Q137" s="240"/>
      <c r="R137" s="48"/>
      <c r="T137" s="241" t="s">
        <v>24</v>
      </c>
      <c r="U137" s="56" t="s">
        <v>48</v>
      </c>
      <c r="V137" s="174">
        <f>L137+M137</f>
        <v>0</v>
      </c>
      <c r="W137" s="174">
        <f>ROUND(L137*K137,2)</f>
        <v>0</v>
      </c>
      <c r="X137" s="174">
        <f>ROUND(M137*K137,2)</f>
        <v>0</v>
      </c>
      <c r="Y137" s="47"/>
      <c r="Z137" s="242">
        <f>Y137*K137</f>
        <v>0</v>
      </c>
      <c r="AA137" s="242">
        <v>0</v>
      </c>
      <c r="AB137" s="242">
        <f>AA137*K137</f>
        <v>0</v>
      </c>
      <c r="AC137" s="242">
        <v>0</v>
      </c>
      <c r="AD137" s="243">
        <f>AC137*K137</f>
        <v>0</v>
      </c>
      <c r="AR137" s="21" t="s">
        <v>97</v>
      </c>
      <c r="AT137" s="21" t="s">
        <v>181</v>
      </c>
      <c r="AU137" s="21" t="s">
        <v>97</v>
      </c>
      <c r="AY137" s="21" t="s">
        <v>175</v>
      </c>
      <c r="BE137" s="155">
        <f>IF(U137="základní",P137,0)</f>
        <v>0</v>
      </c>
      <c r="BF137" s="155">
        <f>IF(U137="snížená",P137,0)</f>
        <v>0</v>
      </c>
      <c r="BG137" s="155">
        <f>IF(U137="zákl. přenesená",P137,0)</f>
        <v>0</v>
      </c>
      <c r="BH137" s="155">
        <f>IF(U137="sníž. přenesená",P137,0)</f>
        <v>0</v>
      </c>
      <c r="BI137" s="155">
        <f>IF(U137="nulová",P137,0)</f>
        <v>0</v>
      </c>
      <c r="BJ137" s="21" t="s">
        <v>26</v>
      </c>
      <c r="BK137" s="155">
        <f>ROUND(V137*K137,2)</f>
        <v>0</v>
      </c>
      <c r="BL137" s="21" t="s">
        <v>26</v>
      </c>
      <c r="BM137" s="21" t="s">
        <v>229</v>
      </c>
    </row>
    <row r="138" s="1" customFormat="1" ht="38.25" customHeight="1">
      <c r="B138" s="46"/>
      <c r="C138" s="244" t="s">
        <v>12</v>
      </c>
      <c r="D138" s="244" t="s">
        <v>181</v>
      </c>
      <c r="E138" s="245" t="s">
        <v>230</v>
      </c>
      <c r="F138" s="246" t="s">
        <v>231</v>
      </c>
      <c r="G138" s="246"/>
      <c r="H138" s="246"/>
      <c r="I138" s="246"/>
      <c r="J138" s="247" t="s">
        <v>179</v>
      </c>
      <c r="K138" s="248">
        <v>1</v>
      </c>
      <c r="L138" s="249">
        <v>0</v>
      </c>
      <c r="M138" s="250"/>
      <c r="N138" s="250"/>
      <c r="O138" s="198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184</v>
      </c>
      <c r="AT138" s="21" t="s">
        <v>181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184</v>
      </c>
      <c r="BM138" s="21" t="s">
        <v>232</v>
      </c>
    </row>
    <row r="139" s="1" customFormat="1" ht="25.5" customHeight="1">
      <c r="B139" s="46"/>
      <c r="C139" s="233" t="s">
        <v>233</v>
      </c>
      <c r="D139" s="233" t="s">
        <v>176</v>
      </c>
      <c r="E139" s="234" t="s">
        <v>234</v>
      </c>
      <c r="F139" s="235" t="s">
        <v>235</v>
      </c>
      <c r="G139" s="235"/>
      <c r="H139" s="235"/>
      <c r="I139" s="235"/>
      <c r="J139" s="236" t="s">
        <v>179</v>
      </c>
      <c r="K139" s="237">
        <v>1</v>
      </c>
      <c r="L139" s="238">
        <v>0</v>
      </c>
      <c r="M139" s="238">
        <v>0</v>
      </c>
      <c r="N139" s="239"/>
      <c r="O139" s="239"/>
      <c r="P139" s="240">
        <f>ROUND(V139*K139,2)</f>
        <v>0</v>
      </c>
      <c r="Q139" s="240"/>
      <c r="R139" s="48"/>
      <c r="T139" s="241" t="s">
        <v>24</v>
      </c>
      <c r="U139" s="56" t="s">
        <v>48</v>
      </c>
      <c r="V139" s="174">
        <f>L139+M139</f>
        <v>0</v>
      </c>
      <c r="W139" s="174">
        <f>ROUND(L139*K139,2)</f>
        <v>0</v>
      </c>
      <c r="X139" s="174">
        <f>ROUND(M139*K139,2)</f>
        <v>0</v>
      </c>
      <c r="Y139" s="47"/>
      <c r="Z139" s="242">
        <f>Y139*K139</f>
        <v>0</v>
      </c>
      <c r="AA139" s="242">
        <v>0</v>
      </c>
      <c r="AB139" s="242">
        <f>AA139*K139</f>
        <v>0</v>
      </c>
      <c r="AC139" s="242">
        <v>0</v>
      </c>
      <c r="AD139" s="243">
        <f>AC139*K139</f>
        <v>0</v>
      </c>
      <c r="AR139" s="21" t="s">
        <v>26</v>
      </c>
      <c r="AT139" s="21" t="s">
        <v>176</v>
      </c>
      <c r="AU139" s="21" t="s">
        <v>97</v>
      </c>
      <c r="AY139" s="21" t="s">
        <v>175</v>
      </c>
      <c r="BE139" s="155">
        <f>IF(U139="základní",P139,0)</f>
        <v>0</v>
      </c>
      <c r="BF139" s="155">
        <f>IF(U139="snížená",P139,0)</f>
        <v>0</v>
      </c>
      <c r="BG139" s="155">
        <f>IF(U139="zákl. přenesená",P139,0)</f>
        <v>0</v>
      </c>
      <c r="BH139" s="155">
        <f>IF(U139="sníž. přenesená",P139,0)</f>
        <v>0</v>
      </c>
      <c r="BI139" s="155">
        <f>IF(U139="nulová",P139,0)</f>
        <v>0</v>
      </c>
      <c r="BJ139" s="21" t="s">
        <v>26</v>
      </c>
      <c r="BK139" s="155">
        <f>ROUND(V139*K139,2)</f>
        <v>0</v>
      </c>
      <c r="BL139" s="21" t="s">
        <v>26</v>
      </c>
      <c r="BM139" s="21" t="s">
        <v>236</v>
      </c>
    </row>
    <row r="140" s="1" customFormat="1" ht="25.5" customHeight="1">
      <c r="B140" s="46"/>
      <c r="C140" s="244" t="s">
        <v>237</v>
      </c>
      <c r="D140" s="244" t="s">
        <v>181</v>
      </c>
      <c r="E140" s="245" t="s">
        <v>238</v>
      </c>
      <c r="F140" s="246" t="s">
        <v>239</v>
      </c>
      <c r="G140" s="246"/>
      <c r="H140" s="246"/>
      <c r="I140" s="246"/>
      <c r="J140" s="247" t="s">
        <v>179</v>
      </c>
      <c r="K140" s="248">
        <v>1</v>
      </c>
      <c r="L140" s="249">
        <v>0</v>
      </c>
      <c r="M140" s="250"/>
      <c r="N140" s="250"/>
      <c r="O140" s="198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184</v>
      </c>
      <c r="AT140" s="21" t="s">
        <v>181</v>
      </c>
      <c r="AU140" s="21" t="s">
        <v>97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184</v>
      </c>
      <c r="BM140" s="21" t="s">
        <v>240</v>
      </c>
    </row>
    <row r="141" s="1" customFormat="1" ht="25.5" customHeight="1">
      <c r="B141" s="46"/>
      <c r="C141" s="233" t="s">
        <v>241</v>
      </c>
      <c r="D141" s="233" t="s">
        <v>176</v>
      </c>
      <c r="E141" s="234" t="s">
        <v>242</v>
      </c>
      <c r="F141" s="235" t="s">
        <v>243</v>
      </c>
      <c r="G141" s="235"/>
      <c r="H141" s="235"/>
      <c r="I141" s="235"/>
      <c r="J141" s="236" t="s">
        <v>179</v>
      </c>
      <c r="K141" s="237">
        <v>1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97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244</v>
      </c>
    </row>
    <row r="142" s="1" customFormat="1" ht="25.5" customHeight="1">
      <c r="B142" s="46"/>
      <c r="C142" s="244" t="s">
        <v>245</v>
      </c>
      <c r="D142" s="244" t="s">
        <v>181</v>
      </c>
      <c r="E142" s="245" t="s">
        <v>246</v>
      </c>
      <c r="F142" s="246" t="s">
        <v>247</v>
      </c>
      <c r="G142" s="246"/>
      <c r="H142" s="246"/>
      <c r="I142" s="246"/>
      <c r="J142" s="247" t="s">
        <v>179</v>
      </c>
      <c r="K142" s="248">
        <v>1</v>
      </c>
      <c r="L142" s="249">
        <v>0</v>
      </c>
      <c r="M142" s="250"/>
      <c r="N142" s="250"/>
      <c r="O142" s="198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184</v>
      </c>
      <c r="AT142" s="21" t="s">
        <v>181</v>
      </c>
      <c r="AU142" s="21" t="s">
        <v>97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184</v>
      </c>
      <c r="BM142" s="21" t="s">
        <v>248</v>
      </c>
    </row>
    <row r="143" s="1" customFormat="1" ht="25.5" customHeight="1">
      <c r="B143" s="46"/>
      <c r="C143" s="233" t="s">
        <v>249</v>
      </c>
      <c r="D143" s="233" t="s">
        <v>176</v>
      </c>
      <c r="E143" s="234" t="s">
        <v>250</v>
      </c>
      <c r="F143" s="235" t="s">
        <v>251</v>
      </c>
      <c r="G143" s="235"/>
      <c r="H143" s="235"/>
      <c r="I143" s="235"/>
      <c r="J143" s="236" t="s">
        <v>179</v>
      </c>
      <c r="K143" s="237">
        <v>1</v>
      </c>
      <c r="L143" s="238">
        <v>0</v>
      </c>
      <c r="M143" s="238">
        <v>0</v>
      </c>
      <c r="N143" s="239"/>
      <c r="O143" s="239"/>
      <c r="P143" s="240">
        <f>ROUND(V143*K143,2)</f>
        <v>0</v>
      </c>
      <c r="Q143" s="240"/>
      <c r="R143" s="48"/>
      <c r="T143" s="241" t="s">
        <v>24</v>
      </c>
      <c r="U143" s="56" t="s">
        <v>48</v>
      </c>
      <c r="V143" s="174">
        <f>L143+M143</f>
        <v>0</v>
      </c>
      <c r="W143" s="174">
        <f>ROUND(L143*K143,2)</f>
        <v>0</v>
      </c>
      <c r="X143" s="174">
        <f>ROUND(M143*K143,2)</f>
        <v>0</v>
      </c>
      <c r="Y143" s="47"/>
      <c r="Z143" s="242">
        <f>Y143*K143</f>
        <v>0</v>
      </c>
      <c r="AA143" s="242">
        <v>0</v>
      </c>
      <c r="AB143" s="242">
        <f>AA143*K143</f>
        <v>0</v>
      </c>
      <c r="AC143" s="242">
        <v>0</v>
      </c>
      <c r="AD143" s="243">
        <f>AC143*K143</f>
        <v>0</v>
      </c>
      <c r="AR143" s="21" t="s">
        <v>26</v>
      </c>
      <c r="AT143" s="21" t="s">
        <v>176</v>
      </c>
      <c r="AU143" s="21" t="s">
        <v>97</v>
      </c>
      <c r="AY143" s="21" t="s">
        <v>175</v>
      </c>
      <c r="BE143" s="155">
        <f>IF(U143="základní",P143,0)</f>
        <v>0</v>
      </c>
      <c r="BF143" s="155">
        <f>IF(U143="snížená",P143,0)</f>
        <v>0</v>
      </c>
      <c r="BG143" s="155">
        <f>IF(U143="zákl. přenesená",P143,0)</f>
        <v>0</v>
      </c>
      <c r="BH143" s="155">
        <f>IF(U143="sníž. přenesená",P143,0)</f>
        <v>0</v>
      </c>
      <c r="BI143" s="155">
        <f>IF(U143="nulová",P143,0)</f>
        <v>0</v>
      </c>
      <c r="BJ143" s="21" t="s">
        <v>26</v>
      </c>
      <c r="BK143" s="155">
        <f>ROUND(V143*K143,2)</f>
        <v>0</v>
      </c>
      <c r="BL143" s="21" t="s">
        <v>26</v>
      </c>
      <c r="BM143" s="21" t="s">
        <v>252</v>
      </c>
    </row>
    <row r="144" s="1" customFormat="1" ht="38.25" customHeight="1">
      <c r="B144" s="46"/>
      <c r="C144" s="244" t="s">
        <v>11</v>
      </c>
      <c r="D144" s="244" t="s">
        <v>181</v>
      </c>
      <c r="E144" s="245" t="s">
        <v>253</v>
      </c>
      <c r="F144" s="246" t="s">
        <v>254</v>
      </c>
      <c r="G144" s="246"/>
      <c r="H144" s="246"/>
      <c r="I144" s="246"/>
      <c r="J144" s="247" t="s">
        <v>179</v>
      </c>
      <c r="K144" s="248">
        <v>1</v>
      </c>
      <c r="L144" s="249">
        <v>0</v>
      </c>
      <c r="M144" s="250"/>
      <c r="N144" s="250"/>
      <c r="O144" s="198"/>
      <c r="P144" s="240">
        <f>ROUND(V144*K144,2)</f>
        <v>0</v>
      </c>
      <c r="Q144" s="240"/>
      <c r="R144" s="48"/>
      <c r="T144" s="241" t="s">
        <v>24</v>
      </c>
      <c r="U144" s="56" t="s">
        <v>48</v>
      </c>
      <c r="V144" s="174">
        <f>L144+M144</f>
        <v>0</v>
      </c>
      <c r="W144" s="174">
        <f>ROUND(L144*K144,2)</f>
        <v>0</v>
      </c>
      <c r="X144" s="174">
        <f>ROUND(M144*K144,2)</f>
        <v>0</v>
      </c>
      <c r="Y144" s="47"/>
      <c r="Z144" s="242">
        <f>Y144*K144</f>
        <v>0</v>
      </c>
      <c r="AA144" s="242">
        <v>0</v>
      </c>
      <c r="AB144" s="242">
        <f>AA144*K144</f>
        <v>0</v>
      </c>
      <c r="AC144" s="242">
        <v>0</v>
      </c>
      <c r="AD144" s="243">
        <f>AC144*K144</f>
        <v>0</v>
      </c>
      <c r="AR144" s="21" t="s">
        <v>97</v>
      </c>
      <c r="AT144" s="21" t="s">
        <v>181</v>
      </c>
      <c r="AU144" s="21" t="s">
        <v>97</v>
      </c>
      <c r="AY144" s="21" t="s">
        <v>175</v>
      </c>
      <c r="BE144" s="155">
        <f>IF(U144="základní",P144,0)</f>
        <v>0</v>
      </c>
      <c r="BF144" s="155">
        <f>IF(U144="snížená",P144,0)</f>
        <v>0</v>
      </c>
      <c r="BG144" s="155">
        <f>IF(U144="zákl. přenesená",P144,0)</f>
        <v>0</v>
      </c>
      <c r="BH144" s="155">
        <f>IF(U144="sníž. přenesená",P144,0)</f>
        <v>0</v>
      </c>
      <c r="BI144" s="155">
        <f>IF(U144="nulová",P144,0)</f>
        <v>0</v>
      </c>
      <c r="BJ144" s="21" t="s">
        <v>26</v>
      </c>
      <c r="BK144" s="155">
        <f>ROUND(V144*K144,2)</f>
        <v>0</v>
      </c>
      <c r="BL144" s="21" t="s">
        <v>26</v>
      </c>
      <c r="BM144" s="21" t="s">
        <v>255</v>
      </c>
    </row>
    <row r="145" s="1" customFormat="1" ht="25.5" customHeight="1">
      <c r="B145" s="46"/>
      <c r="C145" s="233" t="s">
        <v>256</v>
      </c>
      <c r="D145" s="233" t="s">
        <v>176</v>
      </c>
      <c r="E145" s="234" t="s">
        <v>257</v>
      </c>
      <c r="F145" s="235" t="s">
        <v>258</v>
      </c>
      <c r="G145" s="235"/>
      <c r="H145" s="235"/>
      <c r="I145" s="235"/>
      <c r="J145" s="236" t="s">
        <v>179</v>
      </c>
      <c r="K145" s="237">
        <v>1</v>
      </c>
      <c r="L145" s="238">
        <v>0</v>
      </c>
      <c r="M145" s="238">
        <v>0</v>
      </c>
      <c r="N145" s="239"/>
      <c r="O145" s="239"/>
      <c r="P145" s="240">
        <f>ROUND(V145*K145,2)</f>
        <v>0</v>
      </c>
      <c r="Q145" s="240"/>
      <c r="R145" s="48"/>
      <c r="T145" s="241" t="s">
        <v>24</v>
      </c>
      <c r="U145" s="56" t="s">
        <v>48</v>
      </c>
      <c r="V145" s="174">
        <f>L145+M145</f>
        <v>0</v>
      </c>
      <c r="W145" s="174">
        <f>ROUND(L145*K145,2)</f>
        <v>0</v>
      </c>
      <c r="X145" s="174">
        <f>ROUND(M145*K145,2)</f>
        <v>0</v>
      </c>
      <c r="Y145" s="47"/>
      <c r="Z145" s="242">
        <f>Y145*K145</f>
        <v>0</v>
      </c>
      <c r="AA145" s="242">
        <v>0</v>
      </c>
      <c r="AB145" s="242">
        <f>AA145*K145</f>
        <v>0</v>
      </c>
      <c r="AC145" s="242">
        <v>0</v>
      </c>
      <c r="AD145" s="243">
        <f>AC145*K145</f>
        <v>0</v>
      </c>
      <c r="AR145" s="21" t="s">
        <v>26</v>
      </c>
      <c r="AT145" s="21" t="s">
        <v>176</v>
      </c>
      <c r="AU145" s="21" t="s">
        <v>97</v>
      </c>
      <c r="AY145" s="21" t="s">
        <v>175</v>
      </c>
      <c r="BE145" s="155">
        <f>IF(U145="základní",P145,0)</f>
        <v>0</v>
      </c>
      <c r="BF145" s="155">
        <f>IF(U145="snížená",P145,0)</f>
        <v>0</v>
      </c>
      <c r="BG145" s="155">
        <f>IF(U145="zákl. přenesená",P145,0)</f>
        <v>0</v>
      </c>
      <c r="BH145" s="155">
        <f>IF(U145="sníž. přenesená",P145,0)</f>
        <v>0</v>
      </c>
      <c r="BI145" s="155">
        <f>IF(U145="nulová",P145,0)</f>
        <v>0</v>
      </c>
      <c r="BJ145" s="21" t="s">
        <v>26</v>
      </c>
      <c r="BK145" s="155">
        <f>ROUND(V145*K145,2)</f>
        <v>0</v>
      </c>
      <c r="BL145" s="21" t="s">
        <v>26</v>
      </c>
      <c r="BM145" s="21" t="s">
        <v>259</v>
      </c>
    </row>
    <row r="146" s="1" customFormat="1" ht="16.5" customHeight="1">
      <c r="B146" s="46"/>
      <c r="C146" s="233" t="s">
        <v>260</v>
      </c>
      <c r="D146" s="233" t="s">
        <v>176</v>
      </c>
      <c r="E146" s="234" t="s">
        <v>261</v>
      </c>
      <c r="F146" s="235" t="s">
        <v>262</v>
      </c>
      <c r="G146" s="235"/>
      <c r="H146" s="235"/>
      <c r="I146" s="235"/>
      <c r="J146" s="236" t="s">
        <v>179</v>
      </c>
      <c r="K146" s="237">
        <v>1</v>
      </c>
      <c r="L146" s="238">
        <v>0</v>
      </c>
      <c r="M146" s="238">
        <v>0</v>
      </c>
      <c r="N146" s="239"/>
      <c r="O146" s="239"/>
      <c r="P146" s="240">
        <f>ROUND(V146*K146,2)</f>
        <v>0</v>
      </c>
      <c r="Q146" s="240"/>
      <c r="R146" s="48"/>
      <c r="T146" s="241" t="s">
        <v>24</v>
      </c>
      <c r="U146" s="56" t="s">
        <v>48</v>
      </c>
      <c r="V146" s="174">
        <f>L146+M146</f>
        <v>0</v>
      </c>
      <c r="W146" s="174">
        <f>ROUND(L146*K146,2)</f>
        <v>0</v>
      </c>
      <c r="X146" s="174">
        <f>ROUND(M146*K146,2)</f>
        <v>0</v>
      </c>
      <c r="Y146" s="47"/>
      <c r="Z146" s="242">
        <f>Y146*K146</f>
        <v>0</v>
      </c>
      <c r="AA146" s="242">
        <v>0</v>
      </c>
      <c r="AB146" s="242">
        <f>AA146*K146</f>
        <v>0</v>
      </c>
      <c r="AC146" s="242">
        <v>0</v>
      </c>
      <c r="AD146" s="243">
        <f>AC146*K146</f>
        <v>0</v>
      </c>
      <c r="AR146" s="21" t="s">
        <v>26</v>
      </c>
      <c r="AT146" s="21" t="s">
        <v>176</v>
      </c>
      <c r="AU146" s="21" t="s">
        <v>97</v>
      </c>
      <c r="AY146" s="21" t="s">
        <v>175</v>
      </c>
      <c r="BE146" s="155">
        <f>IF(U146="základní",P146,0)</f>
        <v>0</v>
      </c>
      <c r="BF146" s="155">
        <f>IF(U146="snížená",P146,0)</f>
        <v>0</v>
      </c>
      <c r="BG146" s="155">
        <f>IF(U146="zákl. přenesená",P146,0)</f>
        <v>0</v>
      </c>
      <c r="BH146" s="155">
        <f>IF(U146="sníž. přenesená",P146,0)</f>
        <v>0</v>
      </c>
      <c r="BI146" s="155">
        <f>IF(U146="nulová",P146,0)</f>
        <v>0</v>
      </c>
      <c r="BJ146" s="21" t="s">
        <v>26</v>
      </c>
      <c r="BK146" s="155">
        <f>ROUND(V146*K146,2)</f>
        <v>0</v>
      </c>
      <c r="BL146" s="21" t="s">
        <v>26</v>
      </c>
      <c r="BM146" s="21" t="s">
        <v>263</v>
      </c>
    </row>
    <row r="147" s="1" customFormat="1" ht="25.5" customHeight="1">
      <c r="B147" s="46"/>
      <c r="C147" s="244" t="s">
        <v>264</v>
      </c>
      <c r="D147" s="244" t="s">
        <v>181</v>
      </c>
      <c r="E147" s="245" t="s">
        <v>265</v>
      </c>
      <c r="F147" s="246" t="s">
        <v>266</v>
      </c>
      <c r="G147" s="246"/>
      <c r="H147" s="246"/>
      <c r="I147" s="246"/>
      <c r="J147" s="247" t="s">
        <v>179</v>
      </c>
      <c r="K147" s="248">
        <v>1</v>
      </c>
      <c r="L147" s="249">
        <v>0</v>
      </c>
      <c r="M147" s="250"/>
      <c r="N147" s="250"/>
      <c r="O147" s="198"/>
      <c r="P147" s="240">
        <f>ROUND(V147*K147,2)</f>
        <v>0</v>
      </c>
      <c r="Q147" s="240"/>
      <c r="R147" s="48"/>
      <c r="T147" s="241" t="s">
        <v>24</v>
      </c>
      <c r="U147" s="56" t="s">
        <v>48</v>
      </c>
      <c r="V147" s="174">
        <f>L147+M147</f>
        <v>0</v>
      </c>
      <c r="W147" s="174">
        <f>ROUND(L147*K147,2)</f>
        <v>0</v>
      </c>
      <c r="X147" s="174">
        <f>ROUND(M147*K147,2)</f>
        <v>0</v>
      </c>
      <c r="Y147" s="47"/>
      <c r="Z147" s="242">
        <f>Y147*K147</f>
        <v>0</v>
      </c>
      <c r="AA147" s="242">
        <v>0</v>
      </c>
      <c r="AB147" s="242">
        <f>AA147*K147</f>
        <v>0</v>
      </c>
      <c r="AC147" s="242">
        <v>0</v>
      </c>
      <c r="AD147" s="243">
        <f>AC147*K147</f>
        <v>0</v>
      </c>
      <c r="AR147" s="21" t="s">
        <v>184</v>
      </c>
      <c r="AT147" s="21" t="s">
        <v>181</v>
      </c>
      <c r="AU147" s="21" t="s">
        <v>97</v>
      </c>
      <c r="AY147" s="21" t="s">
        <v>175</v>
      </c>
      <c r="BE147" s="155">
        <f>IF(U147="základní",P147,0)</f>
        <v>0</v>
      </c>
      <c r="BF147" s="155">
        <f>IF(U147="snížená",P147,0)</f>
        <v>0</v>
      </c>
      <c r="BG147" s="155">
        <f>IF(U147="zákl. přenesená",P147,0)</f>
        <v>0</v>
      </c>
      <c r="BH147" s="155">
        <f>IF(U147="sníž. přenesená",P147,0)</f>
        <v>0</v>
      </c>
      <c r="BI147" s="155">
        <f>IF(U147="nulová",P147,0)</f>
        <v>0</v>
      </c>
      <c r="BJ147" s="21" t="s">
        <v>26</v>
      </c>
      <c r="BK147" s="155">
        <f>ROUND(V147*K147,2)</f>
        <v>0</v>
      </c>
      <c r="BL147" s="21" t="s">
        <v>184</v>
      </c>
      <c r="BM147" s="21" t="s">
        <v>267</v>
      </c>
    </row>
    <row r="148" s="1" customFormat="1" ht="16.5" customHeight="1">
      <c r="B148" s="46"/>
      <c r="C148" s="233" t="s">
        <v>268</v>
      </c>
      <c r="D148" s="233" t="s">
        <v>176</v>
      </c>
      <c r="E148" s="234" t="s">
        <v>269</v>
      </c>
      <c r="F148" s="235" t="s">
        <v>270</v>
      </c>
      <c r="G148" s="235"/>
      <c r="H148" s="235"/>
      <c r="I148" s="235"/>
      <c r="J148" s="236" t="s">
        <v>179</v>
      </c>
      <c r="K148" s="237">
        <v>1</v>
      </c>
      <c r="L148" s="238">
        <v>0</v>
      </c>
      <c r="M148" s="238">
        <v>0</v>
      </c>
      <c r="N148" s="239"/>
      <c r="O148" s="239"/>
      <c r="P148" s="240">
        <f>ROUND(V148*K148,2)</f>
        <v>0</v>
      </c>
      <c r="Q148" s="240"/>
      <c r="R148" s="48"/>
      <c r="T148" s="241" t="s">
        <v>24</v>
      </c>
      <c r="U148" s="56" t="s">
        <v>48</v>
      </c>
      <c r="V148" s="174">
        <f>L148+M148</f>
        <v>0</v>
      </c>
      <c r="W148" s="174">
        <f>ROUND(L148*K148,2)</f>
        <v>0</v>
      </c>
      <c r="X148" s="174">
        <f>ROUND(M148*K148,2)</f>
        <v>0</v>
      </c>
      <c r="Y148" s="47"/>
      <c r="Z148" s="242">
        <f>Y148*K148</f>
        <v>0</v>
      </c>
      <c r="AA148" s="242">
        <v>0</v>
      </c>
      <c r="AB148" s="242">
        <f>AA148*K148</f>
        <v>0</v>
      </c>
      <c r="AC148" s="242">
        <v>0</v>
      </c>
      <c r="AD148" s="243">
        <f>AC148*K148</f>
        <v>0</v>
      </c>
      <c r="AR148" s="21" t="s">
        <v>26</v>
      </c>
      <c r="AT148" s="21" t="s">
        <v>176</v>
      </c>
      <c r="AU148" s="21" t="s">
        <v>97</v>
      </c>
      <c r="AY148" s="21" t="s">
        <v>175</v>
      </c>
      <c r="BE148" s="155">
        <f>IF(U148="základní",P148,0)</f>
        <v>0</v>
      </c>
      <c r="BF148" s="155">
        <f>IF(U148="snížená",P148,0)</f>
        <v>0</v>
      </c>
      <c r="BG148" s="155">
        <f>IF(U148="zákl. přenesená",P148,0)</f>
        <v>0</v>
      </c>
      <c r="BH148" s="155">
        <f>IF(U148="sníž. přenesená",P148,0)</f>
        <v>0</v>
      </c>
      <c r="BI148" s="155">
        <f>IF(U148="nulová",P148,0)</f>
        <v>0</v>
      </c>
      <c r="BJ148" s="21" t="s">
        <v>26</v>
      </c>
      <c r="BK148" s="155">
        <f>ROUND(V148*K148,2)</f>
        <v>0</v>
      </c>
      <c r="BL148" s="21" t="s">
        <v>26</v>
      </c>
      <c r="BM148" s="21" t="s">
        <v>271</v>
      </c>
    </row>
    <row r="149" s="1" customFormat="1" ht="25.5" customHeight="1">
      <c r="B149" s="46"/>
      <c r="C149" s="244" t="s">
        <v>272</v>
      </c>
      <c r="D149" s="244" t="s">
        <v>181</v>
      </c>
      <c r="E149" s="245" t="s">
        <v>273</v>
      </c>
      <c r="F149" s="246" t="s">
        <v>274</v>
      </c>
      <c r="G149" s="246"/>
      <c r="H149" s="246"/>
      <c r="I149" s="246"/>
      <c r="J149" s="247" t="s">
        <v>179</v>
      </c>
      <c r="K149" s="248">
        <v>1</v>
      </c>
      <c r="L149" s="249">
        <v>0</v>
      </c>
      <c r="M149" s="250"/>
      <c r="N149" s="250"/>
      <c r="O149" s="198"/>
      <c r="P149" s="240">
        <f>ROUND(V149*K149,2)</f>
        <v>0</v>
      </c>
      <c r="Q149" s="240"/>
      <c r="R149" s="48"/>
      <c r="T149" s="241" t="s">
        <v>24</v>
      </c>
      <c r="U149" s="56" t="s">
        <v>48</v>
      </c>
      <c r="V149" s="174">
        <f>L149+M149</f>
        <v>0</v>
      </c>
      <c r="W149" s="174">
        <f>ROUND(L149*K149,2)</f>
        <v>0</v>
      </c>
      <c r="X149" s="174">
        <f>ROUND(M149*K149,2)</f>
        <v>0</v>
      </c>
      <c r="Y149" s="47"/>
      <c r="Z149" s="242">
        <f>Y149*K149</f>
        <v>0</v>
      </c>
      <c r="AA149" s="242">
        <v>0</v>
      </c>
      <c r="AB149" s="242">
        <f>AA149*K149</f>
        <v>0</v>
      </c>
      <c r="AC149" s="242">
        <v>0</v>
      </c>
      <c r="AD149" s="243">
        <f>AC149*K149</f>
        <v>0</v>
      </c>
      <c r="AR149" s="21" t="s">
        <v>184</v>
      </c>
      <c r="AT149" s="21" t="s">
        <v>181</v>
      </c>
      <c r="AU149" s="21" t="s">
        <v>97</v>
      </c>
      <c r="AY149" s="21" t="s">
        <v>175</v>
      </c>
      <c r="BE149" s="155">
        <f>IF(U149="základní",P149,0)</f>
        <v>0</v>
      </c>
      <c r="BF149" s="155">
        <f>IF(U149="snížená",P149,0)</f>
        <v>0</v>
      </c>
      <c r="BG149" s="155">
        <f>IF(U149="zákl. přenesená",P149,0)</f>
        <v>0</v>
      </c>
      <c r="BH149" s="155">
        <f>IF(U149="sníž. přenesená",P149,0)</f>
        <v>0</v>
      </c>
      <c r="BI149" s="155">
        <f>IF(U149="nulová",P149,0)</f>
        <v>0</v>
      </c>
      <c r="BJ149" s="21" t="s">
        <v>26</v>
      </c>
      <c r="BK149" s="155">
        <f>ROUND(V149*K149,2)</f>
        <v>0</v>
      </c>
      <c r="BL149" s="21" t="s">
        <v>184</v>
      </c>
      <c r="BM149" s="21" t="s">
        <v>275</v>
      </c>
    </row>
    <row r="150" s="10" customFormat="1" ht="37.44" customHeight="1">
      <c r="B150" s="218"/>
      <c r="C150" s="219"/>
      <c r="D150" s="220" t="s">
        <v>147</v>
      </c>
      <c r="E150" s="220"/>
      <c r="F150" s="220"/>
      <c r="G150" s="220"/>
      <c r="H150" s="220"/>
      <c r="I150" s="220"/>
      <c r="J150" s="220"/>
      <c r="K150" s="220"/>
      <c r="L150" s="220"/>
      <c r="M150" s="253">
        <f>BK150</f>
        <v>0</v>
      </c>
      <c r="N150" s="254"/>
      <c r="O150" s="254"/>
      <c r="P150" s="254"/>
      <c r="Q150" s="254"/>
      <c r="R150" s="222"/>
      <c r="T150" s="223"/>
      <c r="U150" s="219"/>
      <c r="V150" s="219"/>
      <c r="W150" s="224">
        <f>SUM(W151:W153)</f>
        <v>0</v>
      </c>
      <c r="X150" s="224">
        <f>SUM(X151:X153)</f>
        <v>0</v>
      </c>
      <c r="Y150" s="219"/>
      <c r="Z150" s="225">
        <f>SUM(Z151:Z153)</f>
        <v>0</v>
      </c>
      <c r="AA150" s="219"/>
      <c r="AB150" s="225">
        <f>SUM(AB151:AB153)</f>
        <v>0</v>
      </c>
      <c r="AC150" s="219"/>
      <c r="AD150" s="226">
        <f>SUM(AD151:AD153)</f>
        <v>0</v>
      </c>
      <c r="AR150" s="227" t="s">
        <v>190</v>
      </c>
      <c r="AT150" s="228" t="s">
        <v>84</v>
      </c>
      <c r="AU150" s="228" t="s">
        <v>85</v>
      </c>
      <c r="AY150" s="227" t="s">
        <v>175</v>
      </c>
      <c r="BK150" s="229">
        <f>SUM(BK151:BK153)</f>
        <v>0</v>
      </c>
    </row>
    <row r="151" s="1" customFormat="1" ht="38.25" customHeight="1">
      <c r="B151" s="46"/>
      <c r="C151" s="233" t="s">
        <v>276</v>
      </c>
      <c r="D151" s="233" t="s">
        <v>176</v>
      </c>
      <c r="E151" s="234" t="s">
        <v>277</v>
      </c>
      <c r="F151" s="235" t="s">
        <v>278</v>
      </c>
      <c r="G151" s="235"/>
      <c r="H151" s="235"/>
      <c r="I151" s="235"/>
      <c r="J151" s="236" t="s">
        <v>179</v>
      </c>
      <c r="K151" s="237">
        <v>1</v>
      </c>
      <c r="L151" s="238">
        <v>0</v>
      </c>
      <c r="M151" s="238">
        <v>0</v>
      </c>
      <c r="N151" s="239"/>
      <c r="O151" s="239"/>
      <c r="P151" s="240">
        <f>ROUND(V151*K151,2)</f>
        <v>0</v>
      </c>
      <c r="Q151" s="240"/>
      <c r="R151" s="48"/>
      <c r="T151" s="241" t="s">
        <v>24</v>
      </c>
      <c r="U151" s="56" t="s">
        <v>48</v>
      </c>
      <c r="V151" s="174">
        <f>L151+M151</f>
        <v>0</v>
      </c>
      <c r="W151" s="174">
        <f>ROUND(L151*K151,2)</f>
        <v>0</v>
      </c>
      <c r="X151" s="174">
        <f>ROUND(M151*K151,2)</f>
        <v>0</v>
      </c>
      <c r="Y151" s="47"/>
      <c r="Z151" s="242">
        <f>Y151*K151</f>
        <v>0</v>
      </c>
      <c r="AA151" s="242">
        <v>0</v>
      </c>
      <c r="AB151" s="242">
        <f>AA151*K151</f>
        <v>0</v>
      </c>
      <c r="AC151" s="242">
        <v>0</v>
      </c>
      <c r="AD151" s="243">
        <f>AC151*K151</f>
        <v>0</v>
      </c>
      <c r="AR151" s="21" t="s">
        <v>26</v>
      </c>
      <c r="AT151" s="21" t="s">
        <v>176</v>
      </c>
      <c r="AU151" s="21" t="s">
        <v>26</v>
      </c>
      <c r="AY151" s="21" t="s">
        <v>175</v>
      </c>
      <c r="BE151" s="155">
        <f>IF(U151="základní",P151,0)</f>
        <v>0</v>
      </c>
      <c r="BF151" s="155">
        <f>IF(U151="snížená",P151,0)</f>
        <v>0</v>
      </c>
      <c r="BG151" s="155">
        <f>IF(U151="zákl. přenesená",P151,0)</f>
        <v>0</v>
      </c>
      <c r="BH151" s="155">
        <f>IF(U151="sníž. přenesená",P151,0)</f>
        <v>0</v>
      </c>
      <c r="BI151" s="155">
        <f>IF(U151="nulová",P151,0)</f>
        <v>0</v>
      </c>
      <c r="BJ151" s="21" t="s">
        <v>26</v>
      </c>
      <c r="BK151" s="155">
        <f>ROUND(V151*K151,2)</f>
        <v>0</v>
      </c>
      <c r="BL151" s="21" t="s">
        <v>26</v>
      </c>
      <c r="BM151" s="21" t="s">
        <v>279</v>
      </c>
    </row>
    <row r="152" s="1" customFormat="1" ht="25.5" customHeight="1">
      <c r="B152" s="46"/>
      <c r="C152" s="233" t="s">
        <v>280</v>
      </c>
      <c r="D152" s="233" t="s">
        <v>176</v>
      </c>
      <c r="E152" s="234" t="s">
        <v>281</v>
      </c>
      <c r="F152" s="235" t="s">
        <v>282</v>
      </c>
      <c r="G152" s="235"/>
      <c r="H152" s="235"/>
      <c r="I152" s="235"/>
      <c r="J152" s="236" t="s">
        <v>179</v>
      </c>
      <c r="K152" s="237">
        <v>1</v>
      </c>
      <c r="L152" s="238">
        <v>0</v>
      </c>
      <c r="M152" s="238">
        <v>0</v>
      </c>
      <c r="N152" s="239"/>
      <c r="O152" s="239"/>
      <c r="P152" s="240">
        <f>ROUND(V152*K152,2)</f>
        <v>0</v>
      </c>
      <c r="Q152" s="240"/>
      <c r="R152" s="48"/>
      <c r="T152" s="241" t="s">
        <v>24</v>
      </c>
      <c r="U152" s="56" t="s">
        <v>48</v>
      </c>
      <c r="V152" s="174">
        <f>L152+M152</f>
        <v>0</v>
      </c>
      <c r="W152" s="174">
        <f>ROUND(L152*K152,2)</f>
        <v>0</v>
      </c>
      <c r="X152" s="174">
        <f>ROUND(M152*K152,2)</f>
        <v>0</v>
      </c>
      <c r="Y152" s="47"/>
      <c r="Z152" s="242">
        <f>Y152*K152</f>
        <v>0</v>
      </c>
      <c r="AA152" s="242">
        <v>0</v>
      </c>
      <c r="AB152" s="242">
        <f>AA152*K152</f>
        <v>0</v>
      </c>
      <c r="AC152" s="242">
        <v>0</v>
      </c>
      <c r="AD152" s="243">
        <f>AC152*K152</f>
        <v>0</v>
      </c>
      <c r="AR152" s="21" t="s">
        <v>26</v>
      </c>
      <c r="AT152" s="21" t="s">
        <v>176</v>
      </c>
      <c r="AU152" s="21" t="s">
        <v>26</v>
      </c>
      <c r="AY152" s="21" t="s">
        <v>175</v>
      </c>
      <c r="BE152" s="155">
        <f>IF(U152="základní",P152,0)</f>
        <v>0</v>
      </c>
      <c r="BF152" s="155">
        <f>IF(U152="snížená",P152,0)</f>
        <v>0</v>
      </c>
      <c r="BG152" s="155">
        <f>IF(U152="zákl. přenesená",P152,0)</f>
        <v>0</v>
      </c>
      <c r="BH152" s="155">
        <f>IF(U152="sníž. přenesená",P152,0)</f>
        <v>0</v>
      </c>
      <c r="BI152" s="155">
        <f>IF(U152="nulová",P152,0)</f>
        <v>0</v>
      </c>
      <c r="BJ152" s="21" t="s">
        <v>26</v>
      </c>
      <c r="BK152" s="155">
        <f>ROUND(V152*K152,2)</f>
        <v>0</v>
      </c>
      <c r="BL152" s="21" t="s">
        <v>26</v>
      </c>
      <c r="BM152" s="21" t="s">
        <v>283</v>
      </c>
    </row>
    <row r="153" s="1" customFormat="1" ht="25.5" customHeight="1">
      <c r="B153" s="46"/>
      <c r="C153" s="233" t="s">
        <v>284</v>
      </c>
      <c r="D153" s="233" t="s">
        <v>176</v>
      </c>
      <c r="E153" s="234" t="s">
        <v>285</v>
      </c>
      <c r="F153" s="235" t="s">
        <v>286</v>
      </c>
      <c r="G153" s="235"/>
      <c r="H153" s="235"/>
      <c r="I153" s="235"/>
      <c r="J153" s="236" t="s">
        <v>179</v>
      </c>
      <c r="K153" s="237">
        <v>1</v>
      </c>
      <c r="L153" s="238">
        <v>0</v>
      </c>
      <c r="M153" s="238">
        <v>0</v>
      </c>
      <c r="N153" s="239"/>
      <c r="O153" s="239"/>
      <c r="P153" s="240">
        <f>ROUND(V153*K153,2)</f>
        <v>0</v>
      </c>
      <c r="Q153" s="240"/>
      <c r="R153" s="48"/>
      <c r="T153" s="241" t="s">
        <v>24</v>
      </c>
      <c r="U153" s="56" t="s">
        <v>48</v>
      </c>
      <c r="V153" s="174">
        <f>L153+M153</f>
        <v>0</v>
      </c>
      <c r="W153" s="174">
        <f>ROUND(L153*K153,2)</f>
        <v>0</v>
      </c>
      <c r="X153" s="174">
        <f>ROUND(M153*K153,2)</f>
        <v>0</v>
      </c>
      <c r="Y153" s="47"/>
      <c r="Z153" s="242">
        <f>Y153*K153</f>
        <v>0</v>
      </c>
      <c r="AA153" s="242">
        <v>0</v>
      </c>
      <c r="AB153" s="242">
        <f>AA153*K153</f>
        <v>0</v>
      </c>
      <c r="AC153" s="242">
        <v>0</v>
      </c>
      <c r="AD153" s="243">
        <f>AC153*K153</f>
        <v>0</v>
      </c>
      <c r="AR153" s="21" t="s">
        <v>26</v>
      </c>
      <c r="AT153" s="21" t="s">
        <v>176</v>
      </c>
      <c r="AU153" s="21" t="s">
        <v>26</v>
      </c>
      <c r="AY153" s="21" t="s">
        <v>175</v>
      </c>
      <c r="BE153" s="155">
        <f>IF(U153="základní",P153,0)</f>
        <v>0</v>
      </c>
      <c r="BF153" s="155">
        <f>IF(U153="snížená",P153,0)</f>
        <v>0</v>
      </c>
      <c r="BG153" s="155">
        <f>IF(U153="zákl. přenesená",P153,0)</f>
        <v>0</v>
      </c>
      <c r="BH153" s="155">
        <f>IF(U153="sníž. přenesená",P153,0)</f>
        <v>0</v>
      </c>
      <c r="BI153" s="155">
        <f>IF(U153="nulová",P153,0)</f>
        <v>0</v>
      </c>
      <c r="BJ153" s="21" t="s">
        <v>26</v>
      </c>
      <c r="BK153" s="155">
        <f>ROUND(V153*K153,2)</f>
        <v>0</v>
      </c>
      <c r="BL153" s="21" t="s">
        <v>26</v>
      </c>
      <c r="BM153" s="21" t="s">
        <v>287</v>
      </c>
    </row>
    <row r="154" s="1" customFormat="1" ht="49.92" customHeight="1">
      <c r="B154" s="46"/>
      <c r="C154" s="47"/>
      <c r="D154" s="220" t="s">
        <v>288</v>
      </c>
      <c r="E154" s="47"/>
      <c r="F154" s="47"/>
      <c r="G154" s="47"/>
      <c r="H154" s="47"/>
      <c r="I154" s="47"/>
      <c r="J154" s="47"/>
      <c r="K154" s="47"/>
      <c r="L154" s="47"/>
      <c r="M154" s="255">
        <f>BK154</f>
        <v>0</v>
      </c>
      <c r="N154" s="256"/>
      <c r="O154" s="256"/>
      <c r="P154" s="256"/>
      <c r="Q154" s="256"/>
      <c r="R154" s="48"/>
      <c r="T154" s="205"/>
      <c r="U154" s="72"/>
      <c r="V154" s="72"/>
      <c r="W154" s="231">
        <v>0</v>
      </c>
      <c r="X154" s="231">
        <v>0</v>
      </c>
      <c r="Y154" s="72"/>
      <c r="Z154" s="72"/>
      <c r="AA154" s="72"/>
      <c r="AB154" s="72"/>
      <c r="AC154" s="72"/>
      <c r="AD154" s="74"/>
      <c r="AT154" s="21" t="s">
        <v>84</v>
      </c>
      <c r="AU154" s="21" t="s">
        <v>85</v>
      </c>
      <c r="AY154" s="21" t="s">
        <v>289</v>
      </c>
      <c r="BK154" s="155">
        <v>0</v>
      </c>
    </row>
    <row r="155" s="1" customFormat="1" ht="6.96" customHeight="1">
      <c r="B155" s="75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7"/>
    </row>
  </sheetData>
  <sheetProtection sheet="1" formatColumns="0" formatRows="0" objects="1" scenarios="1" spinCount="10" saltValue="h1lk2XrA0ogoAfj4s4J/THVRaOIgDPETUumCqApRn+lIEURsMxWvgyYs7x4MZUhRpj0P95VrQ4S8xxN4p0adZA==" hashValue="Od7rcUPZcXw+EBkVO0phywoEkBAjD8inoI9WTTaDnE60v/p/EufDtnXH4M2/Cx8eDoN4ztc70EsKMdK68TBxVg==" algorithmName="SHA-512" password="CC35"/>
  <mergeCells count="17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M95:Q95"/>
    <mergeCell ref="D96:H96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M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P119:Q119"/>
    <mergeCell ref="M119:O119"/>
    <mergeCell ref="F123:I123"/>
    <mergeCell ref="P123:Q123"/>
    <mergeCell ref="M123:O123"/>
    <mergeCell ref="F124:I124"/>
    <mergeCell ref="P124:Q124"/>
    <mergeCell ref="M124:O124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P143:Q143"/>
    <mergeCell ref="M143:O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M120:Q120"/>
    <mergeCell ref="M121:Q121"/>
    <mergeCell ref="M122:Q122"/>
    <mergeCell ref="M125:Q125"/>
    <mergeCell ref="M129:Q129"/>
    <mergeCell ref="M150:Q150"/>
    <mergeCell ref="M154:Q154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96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290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291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24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M96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(SUM(BE96:BE103)+SUM(BE121:BE223))</f>
        <v>0</v>
      </c>
      <c r="I34" s="47"/>
      <c r="J34" s="47"/>
      <c r="K34" s="47"/>
      <c r="L34" s="47"/>
      <c r="M34" s="174">
        <f>ROUND((SUM(BE96:BE103)+SUM(BE121:BE223)),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(SUM(BF96:BF103)+SUM(BF121:BF223))</f>
        <v>0</v>
      </c>
      <c r="I35" s="47"/>
      <c r="J35" s="47"/>
      <c r="K35" s="47"/>
      <c r="L35" s="47"/>
      <c r="M35" s="174">
        <f>ROUND((SUM(BF96:BF103)+SUM(BF121:BF223)),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(SUM(BG96:BG103)+SUM(BG121:BG223))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(SUM(BH96:BH103)+SUM(BH121:BH223))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(SUM(BI96:BI103)+SUM(BI121:BI223))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PS 02 - SZZ Baška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Baška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W121</f>
        <v>0</v>
      </c>
      <c r="I88" s="47"/>
      <c r="J88" s="47"/>
      <c r="K88" s="113">
        <f>X121</f>
        <v>0</v>
      </c>
      <c r="L88" s="47"/>
      <c r="M88" s="113">
        <f>M121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143</v>
      </c>
      <c r="E89" s="189"/>
      <c r="F89" s="189"/>
      <c r="G89" s="189"/>
      <c r="H89" s="191">
        <f>W122</f>
        <v>0</v>
      </c>
      <c r="I89" s="189"/>
      <c r="J89" s="189"/>
      <c r="K89" s="191">
        <f>X122</f>
        <v>0</v>
      </c>
      <c r="L89" s="189"/>
      <c r="M89" s="191">
        <f>M122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292</v>
      </c>
      <c r="E90" s="137"/>
      <c r="F90" s="137"/>
      <c r="G90" s="137"/>
      <c r="H90" s="139">
        <f>W123</f>
        <v>0</v>
      </c>
      <c r="I90" s="137"/>
      <c r="J90" s="137"/>
      <c r="K90" s="139">
        <f>X123</f>
        <v>0</v>
      </c>
      <c r="L90" s="137"/>
      <c r="M90" s="139">
        <f>M123</f>
        <v>0</v>
      </c>
      <c r="N90" s="137"/>
      <c r="O90" s="137"/>
      <c r="P90" s="137"/>
      <c r="Q90" s="137"/>
      <c r="R90" s="195"/>
      <c r="T90" s="196"/>
      <c r="U90" s="196"/>
    </row>
    <row r="91" s="8" customFormat="1" ht="19.92" customHeight="1">
      <c r="B91" s="194"/>
      <c r="C91" s="137"/>
      <c r="D91" s="150" t="s">
        <v>144</v>
      </c>
      <c r="E91" s="137"/>
      <c r="F91" s="137"/>
      <c r="G91" s="137"/>
      <c r="H91" s="139">
        <f>W131</f>
        <v>0</v>
      </c>
      <c r="I91" s="137"/>
      <c r="J91" s="137"/>
      <c r="K91" s="139">
        <f>X131</f>
        <v>0</v>
      </c>
      <c r="L91" s="137"/>
      <c r="M91" s="139">
        <f>M131</f>
        <v>0</v>
      </c>
      <c r="N91" s="137"/>
      <c r="O91" s="137"/>
      <c r="P91" s="137"/>
      <c r="Q91" s="137"/>
      <c r="R91" s="195"/>
      <c r="T91" s="196"/>
      <c r="U91" s="196"/>
    </row>
    <row r="92" s="8" customFormat="1" ht="19.92" customHeight="1">
      <c r="B92" s="194"/>
      <c r="C92" s="137"/>
      <c r="D92" s="150" t="s">
        <v>146</v>
      </c>
      <c r="E92" s="137"/>
      <c r="F92" s="137"/>
      <c r="G92" s="137"/>
      <c r="H92" s="139">
        <f>W152</f>
        <v>0</v>
      </c>
      <c r="I92" s="137"/>
      <c r="J92" s="137"/>
      <c r="K92" s="139">
        <f>X152</f>
        <v>0</v>
      </c>
      <c r="L92" s="137"/>
      <c r="M92" s="139">
        <f>M152</f>
        <v>0</v>
      </c>
      <c r="N92" s="137"/>
      <c r="O92" s="137"/>
      <c r="P92" s="137"/>
      <c r="Q92" s="137"/>
      <c r="R92" s="195"/>
      <c r="T92" s="196"/>
      <c r="U92" s="196"/>
    </row>
    <row r="93" s="8" customFormat="1" ht="19.92" customHeight="1">
      <c r="B93" s="194"/>
      <c r="C93" s="137"/>
      <c r="D93" s="150" t="s">
        <v>145</v>
      </c>
      <c r="E93" s="137"/>
      <c r="F93" s="137"/>
      <c r="G93" s="137"/>
      <c r="H93" s="139">
        <f>W198</f>
        <v>0</v>
      </c>
      <c r="I93" s="137"/>
      <c r="J93" s="137"/>
      <c r="K93" s="139">
        <f>X198</f>
        <v>0</v>
      </c>
      <c r="L93" s="137"/>
      <c r="M93" s="139">
        <f>M198</f>
        <v>0</v>
      </c>
      <c r="N93" s="137"/>
      <c r="O93" s="137"/>
      <c r="P93" s="137"/>
      <c r="Q93" s="137"/>
      <c r="R93" s="195"/>
      <c r="T93" s="196"/>
      <c r="U93" s="196"/>
    </row>
    <row r="94" s="7" customFormat="1" ht="24.96" customHeight="1">
      <c r="B94" s="188"/>
      <c r="C94" s="189"/>
      <c r="D94" s="190" t="s">
        <v>147</v>
      </c>
      <c r="E94" s="189"/>
      <c r="F94" s="189"/>
      <c r="G94" s="189"/>
      <c r="H94" s="191">
        <f>W213</f>
        <v>0</v>
      </c>
      <c r="I94" s="189"/>
      <c r="J94" s="189"/>
      <c r="K94" s="191">
        <f>X213</f>
        <v>0</v>
      </c>
      <c r="L94" s="189"/>
      <c r="M94" s="191">
        <f>M213</f>
        <v>0</v>
      </c>
      <c r="N94" s="189"/>
      <c r="O94" s="189"/>
      <c r="P94" s="189"/>
      <c r="Q94" s="189"/>
      <c r="R94" s="192"/>
      <c r="T94" s="193"/>
      <c r="U94" s="193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8"/>
      <c r="T95" s="183"/>
      <c r="U95" s="183"/>
    </row>
    <row r="96" s="1" customFormat="1" ht="29.28" customHeight="1">
      <c r="B96" s="46"/>
      <c r="C96" s="186" t="s">
        <v>148</v>
      </c>
      <c r="D96" s="47"/>
      <c r="E96" s="47"/>
      <c r="F96" s="47"/>
      <c r="G96" s="47"/>
      <c r="H96" s="47"/>
      <c r="I96" s="47"/>
      <c r="J96" s="47"/>
      <c r="K96" s="47"/>
      <c r="L96" s="47"/>
      <c r="M96" s="187">
        <f>ROUND(M97+M98+M99+M100+M101+M102,2)</f>
        <v>0</v>
      </c>
      <c r="N96" s="197"/>
      <c r="O96" s="197"/>
      <c r="P96" s="197"/>
      <c r="Q96" s="197"/>
      <c r="R96" s="48"/>
      <c r="T96" s="198"/>
      <c r="U96" s="199" t="s">
        <v>47</v>
      </c>
    </row>
    <row r="97" s="1" customFormat="1" ht="18" customHeight="1">
      <c r="B97" s="46"/>
      <c r="C97" s="47"/>
      <c r="D97" s="156" t="s">
        <v>149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151</v>
      </c>
      <c r="E98" s="150"/>
      <c r="F98" s="150"/>
      <c r="G98" s="150"/>
      <c r="H98" s="150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6" t="s">
        <v>152</v>
      </c>
      <c r="E99" s="150"/>
      <c r="F99" s="150"/>
      <c r="G99" s="150"/>
      <c r="H99" s="150"/>
      <c r="I99" s="47"/>
      <c r="J99" s="47"/>
      <c r="K99" s="47"/>
      <c r="L99" s="47"/>
      <c r="M99" s="151">
        <f>ROUND(M88*T99,2)</f>
        <v>0</v>
      </c>
      <c r="N99" s="139"/>
      <c r="O99" s="139"/>
      <c r="P99" s="139"/>
      <c r="Q99" s="139"/>
      <c r="R99" s="48"/>
      <c r="S99" s="200"/>
      <c r="T99" s="201"/>
      <c r="U99" s="202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150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 ht="18" customHeight="1">
      <c r="B100" s="46"/>
      <c r="C100" s="47"/>
      <c r="D100" s="156" t="s">
        <v>153</v>
      </c>
      <c r="E100" s="150"/>
      <c r="F100" s="150"/>
      <c r="G100" s="150"/>
      <c r="H100" s="150"/>
      <c r="I100" s="47"/>
      <c r="J100" s="47"/>
      <c r="K100" s="47"/>
      <c r="L100" s="47"/>
      <c r="M100" s="151">
        <f>ROUND(M88*T100,2)</f>
        <v>0</v>
      </c>
      <c r="N100" s="139"/>
      <c r="O100" s="139"/>
      <c r="P100" s="139"/>
      <c r="Q100" s="139"/>
      <c r="R100" s="48"/>
      <c r="S100" s="200"/>
      <c r="T100" s="201"/>
      <c r="U100" s="202" t="s">
        <v>48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150</v>
      </c>
      <c r="AZ100" s="200"/>
      <c r="BA100" s="200"/>
      <c r="BB100" s="200"/>
      <c r="BC100" s="200"/>
      <c r="BD100" s="200"/>
      <c r="BE100" s="204">
        <f>IF(U100="základní",M100,0)</f>
        <v>0</v>
      </c>
      <c r="BF100" s="204">
        <f>IF(U100="snížená",M100,0)</f>
        <v>0</v>
      </c>
      <c r="BG100" s="204">
        <f>IF(U100="zákl. přenesená",M100,0)</f>
        <v>0</v>
      </c>
      <c r="BH100" s="204">
        <f>IF(U100="sníž. přenesená",M100,0)</f>
        <v>0</v>
      </c>
      <c r="BI100" s="204">
        <f>IF(U100="nulová",M100,0)</f>
        <v>0</v>
      </c>
      <c r="BJ100" s="203" t="s">
        <v>26</v>
      </c>
      <c r="BK100" s="200"/>
      <c r="BL100" s="200"/>
      <c r="BM100" s="200"/>
    </row>
    <row r="101" s="1" customFormat="1" ht="18" customHeight="1">
      <c r="B101" s="46"/>
      <c r="C101" s="47"/>
      <c r="D101" s="156" t="s">
        <v>154</v>
      </c>
      <c r="E101" s="150"/>
      <c r="F101" s="150"/>
      <c r="G101" s="150"/>
      <c r="H101" s="150"/>
      <c r="I101" s="47"/>
      <c r="J101" s="47"/>
      <c r="K101" s="47"/>
      <c r="L101" s="47"/>
      <c r="M101" s="151">
        <f>ROUND(M88*T101,2)</f>
        <v>0</v>
      </c>
      <c r="N101" s="139"/>
      <c r="O101" s="139"/>
      <c r="P101" s="139"/>
      <c r="Q101" s="139"/>
      <c r="R101" s="48"/>
      <c r="S101" s="200"/>
      <c r="T101" s="201"/>
      <c r="U101" s="202" t="s">
        <v>48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150</v>
      </c>
      <c r="AZ101" s="200"/>
      <c r="BA101" s="200"/>
      <c r="BB101" s="200"/>
      <c r="BC101" s="200"/>
      <c r="BD101" s="200"/>
      <c r="BE101" s="204">
        <f>IF(U101="základní",M101,0)</f>
        <v>0</v>
      </c>
      <c r="BF101" s="204">
        <f>IF(U101="snížená",M101,0)</f>
        <v>0</v>
      </c>
      <c r="BG101" s="204">
        <f>IF(U101="zákl. přenesená",M101,0)</f>
        <v>0</v>
      </c>
      <c r="BH101" s="204">
        <f>IF(U101="sníž. přenesená",M101,0)</f>
        <v>0</v>
      </c>
      <c r="BI101" s="204">
        <f>IF(U101="nulová",M101,0)</f>
        <v>0</v>
      </c>
      <c r="BJ101" s="203" t="s">
        <v>26</v>
      </c>
      <c r="BK101" s="200"/>
      <c r="BL101" s="200"/>
      <c r="BM101" s="200"/>
    </row>
    <row r="102" s="1" customFormat="1" ht="18" customHeight="1">
      <c r="B102" s="46"/>
      <c r="C102" s="47"/>
      <c r="D102" s="150" t="s">
        <v>155</v>
      </c>
      <c r="E102" s="47"/>
      <c r="F102" s="47"/>
      <c r="G102" s="47"/>
      <c r="H102" s="47"/>
      <c r="I102" s="47"/>
      <c r="J102" s="47"/>
      <c r="K102" s="47"/>
      <c r="L102" s="47"/>
      <c r="M102" s="151">
        <f>ROUND(M88*T102,2)</f>
        <v>0</v>
      </c>
      <c r="N102" s="139"/>
      <c r="O102" s="139"/>
      <c r="P102" s="139"/>
      <c r="Q102" s="139"/>
      <c r="R102" s="48"/>
      <c r="S102" s="200"/>
      <c r="T102" s="205"/>
      <c r="U102" s="206" t="s">
        <v>48</v>
      </c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156</v>
      </c>
      <c r="AZ102" s="200"/>
      <c r="BA102" s="200"/>
      <c r="BB102" s="200"/>
      <c r="BC102" s="200"/>
      <c r="BD102" s="200"/>
      <c r="BE102" s="204">
        <f>IF(U102="základní",M102,0)</f>
        <v>0</v>
      </c>
      <c r="BF102" s="204">
        <f>IF(U102="snížená",M102,0)</f>
        <v>0</v>
      </c>
      <c r="BG102" s="204">
        <f>IF(U102="zákl. přenesená",M102,0)</f>
        <v>0</v>
      </c>
      <c r="BH102" s="204">
        <f>IF(U102="sníž. přenesená",M102,0)</f>
        <v>0</v>
      </c>
      <c r="BI102" s="204">
        <f>IF(U102="nulová",M102,0)</f>
        <v>0</v>
      </c>
      <c r="BJ102" s="203" t="s">
        <v>26</v>
      </c>
      <c r="BK102" s="200"/>
      <c r="BL102" s="200"/>
      <c r="BM102" s="200"/>
    </row>
    <row r="103" s="1" customForma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83"/>
      <c r="U103" s="183"/>
    </row>
    <row r="104" s="1" customFormat="1" ht="29.28" customHeight="1">
      <c r="B104" s="46"/>
      <c r="C104" s="162" t="s">
        <v>125</v>
      </c>
      <c r="D104" s="163"/>
      <c r="E104" s="163"/>
      <c r="F104" s="163"/>
      <c r="G104" s="163"/>
      <c r="H104" s="163"/>
      <c r="I104" s="163"/>
      <c r="J104" s="163"/>
      <c r="K104" s="163"/>
      <c r="L104" s="164">
        <f>ROUND(SUM(M88+M96),2)</f>
        <v>0</v>
      </c>
      <c r="M104" s="164"/>
      <c r="N104" s="164"/>
      <c r="O104" s="164"/>
      <c r="P104" s="164"/>
      <c r="Q104" s="164"/>
      <c r="R104" s="48"/>
      <c r="T104" s="183"/>
      <c r="U104" s="183"/>
    </row>
    <row r="105" s="1" customFormat="1" ht="6.96" customHeight="1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7"/>
      <c r="T105" s="183"/>
      <c r="U105" s="183"/>
    </row>
    <row r="109" s="1" customFormat="1" ht="6.96" customHeight="1">
      <c r="B109" s="78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80"/>
    </row>
    <row r="110" s="1" customFormat="1" ht="36.96" customHeight="1">
      <c r="B110" s="46"/>
      <c r="C110" s="26" t="s">
        <v>157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30" customHeight="1">
      <c r="B112" s="46"/>
      <c r="C112" s="37" t="s">
        <v>20</v>
      </c>
      <c r="D112" s="47"/>
      <c r="E112" s="47"/>
      <c r="F112" s="167" t="str">
        <f>F6</f>
        <v>Oprava počítačů náprav v úseku Frýdek Místek - Frýdlant nad Ostravicí</v>
      </c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47"/>
      <c r="R112" s="48"/>
    </row>
    <row r="113" s="1" customFormat="1" ht="36.96" customHeight="1">
      <c r="B113" s="46"/>
      <c r="C113" s="85" t="s">
        <v>132</v>
      </c>
      <c r="D113" s="47"/>
      <c r="E113" s="47"/>
      <c r="F113" s="87" t="str">
        <f>F7</f>
        <v>PS 02 - SZZ Baška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7" t="s">
        <v>27</v>
      </c>
      <c r="D115" s="47"/>
      <c r="E115" s="47"/>
      <c r="F115" s="32" t="str">
        <f>F9</f>
        <v>Baška</v>
      </c>
      <c r="G115" s="47"/>
      <c r="H115" s="47"/>
      <c r="I115" s="47"/>
      <c r="J115" s="47"/>
      <c r="K115" s="37" t="s">
        <v>29</v>
      </c>
      <c r="L115" s="47"/>
      <c r="M115" s="90" t="str">
        <f>IF(O9="","",O9)</f>
        <v>31.8.2017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7" t="s">
        <v>33</v>
      </c>
      <c r="D117" s="47"/>
      <c r="E117" s="47"/>
      <c r="F117" s="32" t="str">
        <f>E12</f>
        <v>Správa železniční dopravní cesty, s.o.- OŘ Ostrava</v>
      </c>
      <c r="G117" s="47"/>
      <c r="H117" s="47"/>
      <c r="I117" s="47"/>
      <c r="J117" s="47"/>
      <c r="K117" s="37" t="s">
        <v>39</v>
      </c>
      <c r="L117" s="47"/>
      <c r="M117" s="32" t="str">
        <f>E18</f>
        <v xml:space="preserve"> </v>
      </c>
      <c r="N117" s="32"/>
      <c r="O117" s="32"/>
      <c r="P117" s="32"/>
      <c r="Q117" s="32"/>
      <c r="R117" s="48"/>
    </row>
    <row r="118" s="1" customFormat="1" ht="14.4" customHeight="1">
      <c r="B118" s="46"/>
      <c r="C118" s="37" t="s">
        <v>37</v>
      </c>
      <c r="D118" s="47"/>
      <c r="E118" s="47"/>
      <c r="F118" s="32" t="str">
        <f>IF(E15="","",E15)</f>
        <v>Vyplň údaj</v>
      </c>
      <c r="G118" s="47"/>
      <c r="H118" s="47"/>
      <c r="I118" s="47"/>
      <c r="J118" s="47"/>
      <c r="K118" s="37" t="s">
        <v>40</v>
      </c>
      <c r="L118" s="47"/>
      <c r="M118" s="32" t="str">
        <f>E21</f>
        <v xml:space="preserve"> </v>
      </c>
      <c r="N118" s="32"/>
      <c r="O118" s="32"/>
      <c r="P118" s="32"/>
      <c r="Q118" s="32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9" customFormat="1" ht="29.28" customHeight="1">
      <c r="B120" s="207"/>
      <c r="C120" s="208" t="s">
        <v>158</v>
      </c>
      <c r="D120" s="209" t="s">
        <v>159</v>
      </c>
      <c r="E120" s="209" t="s">
        <v>65</v>
      </c>
      <c r="F120" s="209" t="s">
        <v>160</v>
      </c>
      <c r="G120" s="209"/>
      <c r="H120" s="209"/>
      <c r="I120" s="209"/>
      <c r="J120" s="209" t="s">
        <v>161</v>
      </c>
      <c r="K120" s="209" t="s">
        <v>162</v>
      </c>
      <c r="L120" s="209" t="s">
        <v>163</v>
      </c>
      <c r="M120" s="209" t="s">
        <v>164</v>
      </c>
      <c r="N120" s="209"/>
      <c r="O120" s="209"/>
      <c r="P120" s="209" t="s">
        <v>140</v>
      </c>
      <c r="Q120" s="210"/>
      <c r="R120" s="211"/>
      <c r="T120" s="106" t="s">
        <v>165</v>
      </c>
      <c r="U120" s="107" t="s">
        <v>47</v>
      </c>
      <c r="V120" s="107" t="s">
        <v>166</v>
      </c>
      <c r="W120" s="107" t="s">
        <v>167</v>
      </c>
      <c r="X120" s="107" t="s">
        <v>168</v>
      </c>
      <c r="Y120" s="107" t="s">
        <v>169</v>
      </c>
      <c r="Z120" s="107" t="s">
        <v>170</v>
      </c>
      <c r="AA120" s="107" t="s">
        <v>171</v>
      </c>
      <c r="AB120" s="107" t="s">
        <v>172</v>
      </c>
      <c r="AC120" s="107" t="s">
        <v>173</v>
      </c>
      <c r="AD120" s="108" t="s">
        <v>174</v>
      </c>
    </row>
    <row r="121" s="1" customFormat="1" ht="29.28" customHeight="1">
      <c r="B121" s="46"/>
      <c r="C121" s="110" t="s">
        <v>135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212">
        <f>BK121</f>
        <v>0</v>
      </c>
      <c r="N121" s="213"/>
      <c r="O121" s="213"/>
      <c r="P121" s="213"/>
      <c r="Q121" s="213"/>
      <c r="R121" s="48"/>
      <c r="T121" s="109"/>
      <c r="U121" s="67"/>
      <c r="V121" s="67"/>
      <c r="W121" s="214">
        <f>W122+W213+W224</f>
        <v>0</v>
      </c>
      <c r="X121" s="214">
        <f>X122+X213+X224</f>
        <v>0</v>
      </c>
      <c r="Y121" s="67"/>
      <c r="Z121" s="215">
        <f>Z122+Z213+Z224</f>
        <v>0</v>
      </c>
      <c r="AA121" s="67"/>
      <c r="AB121" s="215">
        <f>AB122+AB213+AB224</f>
        <v>0</v>
      </c>
      <c r="AC121" s="67"/>
      <c r="AD121" s="216">
        <f>AD122+AD213+AD224</f>
        <v>0</v>
      </c>
      <c r="AT121" s="21" t="s">
        <v>84</v>
      </c>
      <c r="AU121" s="21" t="s">
        <v>142</v>
      </c>
      <c r="BK121" s="217">
        <f>BK122+BK213+BK224</f>
        <v>0</v>
      </c>
    </row>
    <row r="122" s="10" customFormat="1" ht="37.44" customHeight="1">
      <c r="B122" s="218"/>
      <c r="C122" s="219"/>
      <c r="D122" s="220" t="s">
        <v>143</v>
      </c>
      <c r="E122" s="220"/>
      <c r="F122" s="220"/>
      <c r="G122" s="220"/>
      <c r="H122" s="220"/>
      <c r="I122" s="220"/>
      <c r="J122" s="220"/>
      <c r="K122" s="220"/>
      <c r="L122" s="220"/>
      <c r="M122" s="221">
        <f>BK122</f>
        <v>0</v>
      </c>
      <c r="N122" s="191"/>
      <c r="O122" s="191"/>
      <c r="P122" s="191"/>
      <c r="Q122" s="191"/>
      <c r="R122" s="222"/>
      <c r="T122" s="223"/>
      <c r="U122" s="219"/>
      <c r="V122" s="219"/>
      <c r="W122" s="224">
        <f>W123+W131+W152+W198</f>
        <v>0</v>
      </c>
      <c r="X122" s="224">
        <f>X123+X131+X152+X198</f>
        <v>0</v>
      </c>
      <c r="Y122" s="219"/>
      <c r="Z122" s="225">
        <f>Z123+Z131+Z152+Z198</f>
        <v>0</v>
      </c>
      <c r="AA122" s="219"/>
      <c r="AB122" s="225">
        <f>AB123+AB131+AB152+AB198</f>
        <v>0</v>
      </c>
      <c r="AC122" s="219"/>
      <c r="AD122" s="226">
        <f>AD123+AD131+AD152+AD198</f>
        <v>0</v>
      </c>
      <c r="AR122" s="227" t="s">
        <v>26</v>
      </c>
      <c r="AT122" s="228" t="s">
        <v>84</v>
      </c>
      <c r="AU122" s="228" t="s">
        <v>85</v>
      </c>
      <c r="AY122" s="227" t="s">
        <v>175</v>
      </c>
      <c r="BK122" s="229">
        <f>BK123+BK131+BK152+BK198</f>
        <v>0</v>
      </c>
    </row>
    <row r="123" s="10" customFormat="1" ht="19.92" customHeight="1">
      <c r="B123" s="218"/>
      <c r="C123" s="219"/>
      <c r="D123" s="230" t="s">
        <v>292</v>
      </c>
      <c r="E123" s="230"/>
      <c r="F123" s="230"/>
      <c r="G123" s="230"/>
      <c r="H123" s="230"/>
      <c r="I123" s="230"/>
      <c r="J123" s="230"/>
      <c r="K123" s="230"/>
      <c r="L123" s="230"/>
      <c r="M123" s="231">
        <f>BK123</f>
        <v>0</v>
      </c>
      <c r="N123" s="232"/>
      <c r="O123" s="232"/>
      <c r="P123" s="232"/>
      <c r="Q123" s="232"/>
      <c r="R123" s="222"/>
      <c r="T123" s="223"/>
      <c r="U123" s="219"/>
      <c r="V123" s="219"/>
      <c r="W123" s="224">
        <f>SUM(W124:W130)</f>
        <v>0</v>
      </c>
      <c r="X123" s="224">
        <f>SUM(X124:X130)</f>
        <v>0</v>
      </c>
      <c r="Y123" s="219"/>
      <c r="Z123" s="225">
        <f>SUM(Z124:Z130)</f>
        <v>0</v>
      </c>
      <c r="AA123" s="219"/>
      <c r="AB123" s="225">
        <f>SUM(AB124:AB130)</f>
        <v>0</v>
      </c>
      <c r="AC123" s="219"/>
      <c r="AD123" s="226">
        <f>SUM(AD124:AD130)</f>
        <v>0</v>
      </c>
      <c r="AR123" s="227" t="s">
        <v>26</v>
      </c>
      <c r="AT123" s="228" t="s">
        <v>84</v>
      </c>
      <c r="AU123" s="228" t="s">
        <v>26</v>
      </c>
      <c r="AY123" s="227" t="s">
        <v>175</v>
      </c>
      <c r="BK123" s="229">
        <f>SUM(BK124:BK130)</f>
        <v>0</v>
      </c>
    </row>
    <row r="124" s="1" customFormat="1" ht="25.5" customHeight="1">
      <c r="B124" s="46"/>
      <c r="C124" s="233" t="s">
        <v>26</v>
      </c>
      <c r="D124" s="233" t="s">
        <v>176</v>
      </c>
      <c r="E124" s="234" t="s">
        <v>293</v>
      </c>
      <c r="F124" s="235" t="s">
        <v>294</v>
      </c>
      <c r="G124" s="235"/>
      <c r="H124" s="235"/>
      <c r="I124" s="235"/>
      <c r="J124" s="236" t="s">
        <v>204</v>
      </c>
      <c r="K124" s="237">
        <v>3000</v>
      </c>
      <c r="L124" s="238">
        <v>0</v>
      </c>
      <c r="M124" s="238">
        <v>0</v>
      </c>
      <c r="N124" s="239"/>
      <c r="O124" s="239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26</v>
      </c>
      <c r="AT124" s="21" t="s">
        <v>176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26</v>
      </c>
      <c r="BM124" s="21" t="s">
        <v>295</v>
      </c>
    </row>
    <row r="125" s="1" customFormat="1" ht="25.5" customHeight="1">
      <c r="B125" s="46"/>
      <c r="C125" s="233" t="s">
        <v>97</v>
      </c>
      <c r="D125" s="233" t="s">
        <v>176</v>
      </c>
      <c r="E125" s="234" t="s">
        <v>296</v>
      </c>
      <c r="F125" s="235" t="s">
        <v>297</v>
      </c>
      <c r="G125" s="235"/>
      <c r="H125" s="235"/>
      <c r="I125" s="235"/>
      <c r="J125" s="236" t="s">
        <v>204</v>
      </c>
      <c r="K125" s="237">
        <v>3000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298</v>
      </c>
    </row>
    <row r="126" s="1" customFormat="1" ht="25.5" customHeight="1">
      <c r="B126" s="46"/>
      <c r="C126" s="233" t="s">
        <v>186</v>
      </c>
      <c r="D126" s="233" t="s">
        <v>176</v>
      </c>
      <c r="E126" s="234" t="s">
        <v>299</v>
      </c>
      <c r="F126" s="235" t="s">
        <v>300</v>
      </c>
      <c r="G126" s="235"/>
      <c r="H126" s="235"/>
      <c r="I126" s="235"/>
      <c r="J126" s="236" t="s">
        <v>204</v>
      </c>
      <c r="K126" s="237">
        <v>3000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301</v>
      </c>
    </row>
    <row r="127" s="1" customFormat="1" ht="25.5" customHeight="1">
      <c r="B127" s="46"/>
      <c r="C127" s="233" t="s">
        <v>190</v>
      </c>
      <c r="D127" s="233" t="s">
        <v>176</v>
      </c>
      <c r="E127" s="234" t="s">
        <v>302</v>
      </c>
      <c r="F127" s="235" t="s">
        <v>303</v>
      </c>
      <c r="G127" s="235"/>
      <c r="H127" s="235"/>
      <c r="I127" s="235"/>
      <c r="J127" s="236" t="s">
        <v>204</v>
      </c>
      <c r="K127" s="237">
        <v>3000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304</v>
      </c>
    </row>
    <row r="128" s="1" customFormat="1" ht="25.5" customHeight="1">
      <c r="B128" s="46"/>
      <c r="C128" s="244" t="s">
        <v>194</v>
      </c>
      <c r="D128" s="244" t="s">
        <v>181</v>
      </c>
      <c r="E128" s="245" t="s">
        <v>305</v>
      </c>
      <c r="F128" s="246" t="s">
        <v>306</v>
      </c>
      <c r="G128" s="246"/>
      <c r="H128" s="246"/>
      <c r="I128" s="246"/>
      <c r="J128" s="247" t="s">
        <v>204</v>
      </c>
      <c r="K128" s="248">
        <v>3000</v>
      </c>
      <c r="L128" s="249">
        <v>0</v>
      </c>
      <c r="M128" s="250"/>
      <c r="N128" s="250"/>
      <c r="O128" s="198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97</v>
      </c>
      <c r="AT128" s="21" t="s">
        <v>181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307</v>
      </c>
    </row>
    <row r="129" s="1" customFormat="1" ht="25.5" customHeight="1">
      <c r="B129" s="46"/>
      <c r="C129" s="233" t="s">
        <v>308</v>
      </c>
      <c r="D129" s="233" t="s">
        <v>176</v>
      </c>
      <c r="E129" s="234" t="s">
        <v>309</v>
      </c>
      <c r="F129" s="235" t="s">
        <v>310</v>
      </c>
      <c r="G129" s="235"/>
      <c r="H129" s="235"/>
      <c r="I129" s="235"/>
      <c r="J129" s="236" t="s">
        <v>204</v>
      </c>
      <c r="K129" s="237">
        <v>3000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311</v>
      </c>
    </row>
    <row r="130" s="1" customFormat="1" ht="25.5" customHeight="1">
      <c r="B130" s="46"/>
      <c r="C130" s="233" t="s">
        <v>312</v>
      </c>
      <c r="D130" s="233" t="s">
        <v>176</v>
      </c>
      <c r="E130" s="234" t="s">
        <v>313</v>
      </c>
      <c r="F130" s="235" t="s">
        <v>314</v>
      </c>
      <c r="G130" s="235"/>
      <c r="H130" s="235"/>
      <c r="I130" s="235"/>
      <c r="J130" s="236" t="s">
        <v>204</v>
      </c>
      <c r="K130" s="237">
        <v>3000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315</v>
      </c>
    </row>
    <row r="131" s="10" customFormat="1" ht="29.88" customHeight="1">
      <c r="B131" s="218"/>
      <c r="C131" s="219"/>
      <c r="D131" s="230" t="s">
        <v>144</v>
      </c>
      <c r="E131" s="230"/>
      <c r="F131" s="230"/>
      <c r="G131" s="230"/>
      <c r="H131" s="230"/>
      <c r="I131" s="230"/>
      <c r="J131" s="230"/>
      <c r="K131" s="230"/>
      <c r="L131" s="230"/>
      <c r="M131" s="251">
        <f>BK131</f>
        <v>0</v>
      </c>
      <c r="N131" s="252"/>
      <c r="O131" s="252"/>
      <c r="P131" s="252"/>
      <c r="Q131" s="252"/>
      <c r="R131" s="222"/>
      <c r="T131" s="223"/>
      <c r="U131" s="219"/>
      <c r="V131" s="219"/>
      <c r="W131" s="224">
        <f>SUM(W132:W151)</f>
        <v>0</v>
      </c>
      <c r="X131" s="224">
        <f>SUM(X132:X151)</f>
        <v>0</v>
      </c>
      <c r="Y131" s="219"/>
      <c r="Z131" s="225">
        <f>SUM(Z132:Z151)</f>
        <v>0</v>
      </c>
      <c r="AA131" s="219"/>
      <c r="AB131" s="225">
        <f>SUM(AB132:AB151)</f>
        <v>0</v>
      </c>
      <c r="AC131" s="219"/>
      <c r="AD131" s="226">
        <f>SUM(AD132:AD151)</f>
        <v>0</v>
      </c>
      <c r="AR131" s="227" t="s">
        <v>26</v>
      </c>
      <c r="AT131" s="228" t="s">
        <v>84</v>
      </c>
      <c r="AU131" s="228" t="s">
        <v>26</v>
      </c>
      <c r="AY131" s="227" t="s">
        <v>175</v>
      </c>
      <c r="BK131" s="229">
        <f>SUM(BK132:BK151)</f>
        <v>0</v>
      </c>
    </row>
    <row r="132" s="1" customFormat="1" ht="38.25" customHeight="1">
      <c r="B132" s="46"/>
      <c r="C132" s="233" t="s">
        <v>198</v>
      </c>
      <c r="D132" s="233" t="s">
        <v>176</v>
      </c>
      <c r="E132" s="234" t="s">
        <v>316</v>
      </c>
      <c r="F132" s="235" t="s">
        <v>317</v>
      </c>
      <c r="G132" s="235"/>
      <c r="H132" s="235"/>
      <c r="I132" s="235"/>
      <c r="J132" s="236" t="s">
        <v>204</v>
      </c>
      <c r="K132" s="237">
        <v>4165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318</v>
      </c>
    </row>
    <row r="133" s="1" customFormat="1" ht="38.25" customHeight="1">
      <c r="B133" s="46"/>
      <c r="C133" s="244" t="s">
        <v>31</v>
      </c>
      <c r="D133" s="244" t="s">
        <v>181</v>
      </c>
      <c r="E133" s="245" t="s">
        <v>319</v>
      </c>
      <c r="F133" s="246" t="s">
        <v>320</v>
      </c>
      <c r="G133" s="246"/>
      <c r="H133" s="246"/>
      <c r="I133" s="246"/>
      <c r="J133" s="247" t="s">
        <v>204</v>
      </c>
      <c r="K133" s="248">
        <v>3330</v>
      </c>
      <c r="L133" s="249">
        <v>0</v>
      </c>
      <c r="M133" s="250"/>
      <c r="N133" s="250"/>
      <c r="O133" s="198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97</v>
      </c>
      <c r="AT133" s="21" t="s">
        <v>181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26</v>
      </c>
      <c r="BM133" s="21" t="s">
        <v>321</v>
      </c>
    </row>
    <row r="134" s="1" customFormat="1" ht="38.25" customHeight="1">
      <c r="B134" s="46"/>
      <c r="C134" s="244" t="s">
        <v>206</v>
      </c>
      <c r="D134" s="244" t="s">
        <v>181</v>
      </c>
      <c r="E134" s="245" t="s">
        <v>322</v>
      </c>
      <c r="F134" s="246" t="s">
        <v>323</v>
      </c>
      <c r="G134" s="246"/>
      <c r="H134" s="246"/>
      <c r="I134" s="246"/>
      <c r="J134" s="247" t="s">
        <v>204</v>
      </c>
      <c r="K134" s="248">
        <v>815</v>
      </c>
      <c r="L134" s="249">
        <v>0</v>
      </c>
      <c r="M134" s="250"/>
      <c r="N134" s="250"/>
      <c r="O134" s="198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97</v>
      </c>
      <c r="AT134" s="21" t="s">
        <v>181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26</v>
      </c>
      <c r="BM134" s="21" t="s">
        <v>324</v>
      </c>
    </row>
    <row r="135" s="1" customFormat="1" ht="38.25" customHeight="1">
      <c r="B135" s="46"/>
      <c r="C135" s="244" t="s">
        <v>218</v>
      </c>
      <c r="D135" s="244" t="s">
        <v>181</v>
      </c>
      <c r="E135" s="245" t="s">
        <v>325</v>
      </c>
      <c r="F135" s="246" t="s">
        <v>326</v>
      </c>
      <c r="G135" s="246"/>
      <c r="H135" s="246"/>
      <c r="I135" s="246"/>
      <c r="J135" s="247" t="s">
        <v>204</v>
      </c>
      <c r="K135" s="248">
        <v>20</v>
      </c>
      <c r="L135" s="249">
        <v>0</v>
      </c>
      <c r="M135" s="250"/>
      <c r="N135" s="250"/>
      <c r="O135" s="198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97</v>
      </c>
      <c r="AT135" s="21" t="s">
        <v>181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327</v>
      </c>
    </row>
    <row r="136" s="1" customFormat="1" ht="38.25" customHeight="1">
      <c r="B136" s="46"/>
      <c r="C136" s="233" t="s">
        <v>222</v>
      </c>
      <c r="D136" s="233" t="s">
        <v>176</v>
      </c>
      <c r="E136" s="234" t="s">
        <v>328</v>
      </c>
      <c r="F136" s="235" t="s">
        <v>329</v>
      </c>
      <c r="G136" s="235"/>
      <c r="H136" s="235"/>
      <c r="I136" s="235"/>
      <c r="J136" s="236" t="s">
        <v>204</v>
      </c>
      <c r="K136" s="237">
        <v>2360</v>
      </c>
      <c r="L136" s="238">
        <v>0</v>
      </c>
      <c r="M136" s="238">
        <v>0</v>
      </c>
      <c r="N136" s="239"/>
      <c r="O136" s="239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26</v>
      </c>
      <c r="AT136" s="21" t="s">
        <v>176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26</v>
      </c>
      <c r="BM136" s="21" t="s">
        <v>330</v>
      </c>
    </row>
    <row r="137" s="1" customFormat="1" ht="38.25" customHeight="1">
      <c r="B137" s="46"/>
      <c r="C137" s="244" t="s">
        <v>226</v>
      </c>
      <c r="D137" s="244" t="s">
        <v>181</v>
      </c>
      <c r="E137" s="245" t="s">
        <v>331</v>
      </c>
      <c r="F137" s="246" t="s">
        <v>332</v>
      </c>
      <c r="G137" s="246"/>
      <c r="H137" s="246"/>
      <c r="I137" s="246"/>
      <c r="J137" s="247" t="s">
        <v>204</v>
      </c>
      <c r="K137" s="248">
        <v>2360</v>
      </c>
      <c r="L137" s="249">
        <v>0</v>
      </c>
      <c r="M137" s="250"/>
      <c r="N137" s="250"/>
      <c r="O137" s="198"/>
      <c r="P137" s="240">
        <f>ROUND(V137*K137,2)</f>
        <v>0</v>
      </c>
      <c r="Q137" s="240"/>
      <c r="R137" s="48"/>
      <c r="T137" s="241" t="s">
        <v>24</v>
      </c>
      <c r="U137" s="56" t="s">
        <v>48</v>
      </c>
      <c r="V137" s="174">
        <f>L137+M137</f>
        <v>0</v>
      </c>
      <c r="W137" s="174">
        <f>ROUND(L137*K137,2)</f>
        <v>0</v>
      </c>
      <c r="X137" s="174">
        <f>ROUND(M137*K137,2)</f>
        <v>0</v>
      </c>
      <c r="Y137" s="47"/>
      <c r="Z137" s="242">
        <f>Y137*K137</f>
        <v>0</v>
      </c>
      <c r="AA137" s="242">
        <v>0</v>
      </c>
      <c r="AB137" s="242">
        <f>AA137*K137</f>
        <v>0</v>
      </c>
      <c r="AC137" s="242">
        <v>0</v>
      </c>
      <c r="AD137" s="243">
        <f>AC137*K137</f>
        <v>0</v>
      </c>
      <c r="AR137" s="21" t="s">
        <v>97</v>
      </c>
      <c r="AT137" s="21" t="s">
        <v>181</v>
      </c>
      <c r="AU137" s="21" t="s">
        <v>97</v>
      </c>
      <c r="AY137" s="21" t="s">
        <v>175</v>
      </c>
      <c r="BE137" s="155">
        <f>IF(U137="základní",P137,0)</f>
        <v>0</v>
      </c>
      <c r="BF137" s="155">
        <f>IF(U137="snížená",P137,0)</f>
        <v>0</v>
      </c>
      <c r="BG137" s="155">
        <f>IF(U137="zákl. přenesená",P137,0)</f>
        <v>0</v>
      </c>
      <c r="BH137" s="155">
        <f>IF(U137="sníž. přenesená",P137,0)</f>
        <v>0</v>
      </c>
      <c r="BI137" s="155">
        <f>IF(U137="nulová",P137,0)</f>
        <v>0</v>
      </c>
      <c r="BJ137" s="21" t="s">
        <v>26</v>
      </c>
      <c r="BK137" s="155">
        <f>ROUND(V137*K137,2)</f>
        <v>0</v>
      </c>
      <c r="BL137" s="21" t="s">
        <v>26</v>
      </c>
      <c r="BM137" s="21" t="s">
        <v>333</v>
      </c>
    </row>
    <row r="138" s="1" customFormat="1" ht="38.25" customHeight="1">
      <c r="B138" s="46"/>
      <c r="C138" s="233" t="s">
        <v>12</v>
      </c>
      <c r="D138" s="233" t="s">
        <v>176</v>
      </c>
      <c r="E138" s="234" t="s">
        <v>334</v>
      </c>
      <c r="F138" s="235" t="s">
        <v>335</v>
      </c>
      <c r="G138" s="235"/>
      <c r="H138" s="235"/>
      <c r="I138" s="235"/>
      <c r="J138" s="236" t="s">
        <v>204</v>
      </c>
      <c r="K138" s="237">
        <v>1860</v>
      </c>
      <c r="L138" s="238">
        <v>0</v>
      </c>
      <c r="M138" s="238">
        <v>0</v>
      </c>
      <c r="N138" s="239"/>
      <c r="O138" s="239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26</v>
      </c>
      <c r="AT138" s="21" t="s">
        <v>176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26</v>
      </c>
      <c r="BM138" s="21" t="s">
        <v>336</v>
      </c>
    </row>
    <row r="139" s="1" customFormat="1" ht="38.25" customHeight="1">
      <c r="B139" s="46"/>
      <c r="C139" s="244" t="s">
        <v>233</v>
      </c>
      <c r="D139" s="244" t="s">
        <v>181</v>
      </c>
      <c r="E139" s="245" t="s">
        <v>337</v>
      </c>
      <c r="F139" s="246" t="s">
        <v>338</v>
      </c>
      <c r="G139" s="246"/>
      <c r="H139" s="246"/>
      <c r="I139" s="246"/>
      <c r="J139" s="247" t="s">
        <v>204</v>
      </c>
      <c r="K139" s="248">
        <v>1860</v>
      </c>
      <c r="L139" s="249">
        <v>0</v>
      </c>
      <c r="M139" s="250"/>
      <c r="N139" s="250"/>
      <c r="O139" s="198"/>
      <c r="P139" s="240">
        <f>ROUND(V139*K139,2)</f>
        <v>0</v>
      </c>
      <c r="Q139" s="240"/>
      <c r="R139" s="48"/>
      <c r="T139" s="241" t="s">
        <v>24</v>
      </c>
      <c r="U139" s="56" t="s">
        <v>48</v>
      </c>
      <c r="V139" s="174">
        <f>L139+M139</f>
        <v>0</v>
      </c>
      <c r="W139" s="174">
        <f>ROUND(L139*K139,2)</f>
        <v>0</v>
      </c>
      <c r="X139" s="174">
        <f>ROUND(M139*K139,2)</f>
        <v>0</v>
      </c>
      <c r="Y139" s="47"/>
      <c r="Z139" s="242">
        <f>Y139*K139</f>
        <v>0</v>
      </c>
      <c r="AA139" s="242">
        <v>0</v>
      </c>
      <c r="AB139" s="242">
        <f>AA139*K139</f>
        <v>0</v>
      </c>
      <c r="AC139" s="242">
        <v>0</v>
      </c>
      <c r="AD139" s="243">
        <f>AC139*K139</f>
        <v>0</v>
      </c>
      <c r="AR139" s="21" t="s">
        <v>184</v>
      </c>
      <c r="AT139" s="21" t="s">
        <v>181</v>
      </c>
      <c r="AU139" s="21" t="s">
        <v>97</v>
      </c>
      <c r="AY139" s="21" t="s">
        <v>175</v>
      </c>
      <c r="BE139" s="155">
        <f>IF(U139="základní",P139,0)</f>
        <v>0</v>
      </c>
      <c r="BF139" s="155">
        <f>IF(U139="snížená",P139,0)</f>
        <v>0</v>
      </c>
      <c r="BG139" s="155">
        <f>IF(U139="zákl. přenesená",P139,0)</f>
        <v>0</v>
      </c>
      <c r="BH139" s="155">
        <f>IF(U139="sníž. přenesená",P139,0)</f>
        <v>0</v>
      </c>
      <c r="BI139" s="155">
        <f>IF(U139="nulová",P139,0)</f>
        <v>0</v>
      </c>
      <c r="BJ139" s="21" t="s">
        <v>26</v>
      </c>
      <c r="BK139" s="155">
        <f>ROUND(V139*K139,2)</f>
        <v>0</v>
      </c>
      <c r="BL139" s="21" t="s">
        <v>184</v>
      </c>
      <c r="BM139" s="21" t="s">
        <v>339</v>
      </c>
    </row>
    <row r="140" s="1" customFormat="1" ht="16.5" customHeight="1">
      <c r="B140" s="46"/>
      <c r="C140" s="233" t="s">
        <v>237</v>
      </c>
      <c r="D140" s="233" t="s">
        <v>176</v>
      </c>
      <c r="E140" s="234" t="s">
        <v>340</v>
      </c>
      <c r="F140" s="235" t="s">
        <v>341</v>
      </c>
      <c r="G140" s="235"/>
      <c r="H140" s="235"/>
      <c r="I140" s="235"/>
      <c r="J140" s="236" t="s">
        <v>204</v>
      </c>
      <c r="K140" s="237">
        <v>410</v>
      </c>
      <c r="L140" s="238">
        <v>0</v>
      </c>
      <c r="M140" s="238">
        <v>0</v>
      </c>
      <c r="N140" s="239"/>
      <c r="O140" s="239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26</v>
      </c>
      <c r="AT140" s="21" t="s">
        <v>176</v>
      </c>
      <c r="AU140" s="21" t="s">
        <v>97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26</v>
      </c>
      <c r="BM140" s="21" t="s">
        <v>342</v>
      </c>
    </row>
    <row r="141" s="1" customFormat="1" ht="25.5" customHeight="1">
      <c r="B141" s="46"/>
      <c r="C141" s="233" t="s">
        <v>241</v>
      </c>
      <c r="D141" s="233" t="s">
        <v>176</v>
      </c>
      <c r="E141" s="234" t="s">
        <v>343</v>
      </c>
      <c r="F141" s="235" t="s">
        <v>344</v>
      </c>
      <c r="G141" s="235"/>
      <c r="H141" s="235"/>
      <c r="I141" s="235"/>
      <c r="J141" s="236" t="s">
        <v>179</v>
      </c>
      <c r="K141" s="237">
        <v>41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97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345</v>
      </c>
    </row>
    <row r="142" s="1" customFormat="1" ht="38.25" customHeight="1">
      <c r="B142" s="46"/>
      <c r="C142" s="233" t="s">
        <v>245</v>
      </c>
      <c r="D142" s="233" t="s">
        <v>176</v>
      </c>
      <c r="E142" s="234" t="s">
        <v>346</v>
      </c>
      <c r="F142" s="235" t="s">
        <v>347</v>
      </c>
      <c r="G142" s="235"/>
      <c r="H142" s="235"/>
      <c r="I142" s="235"/>
      <c r="J142" s="236" t="s">
        <v>179</v>
      </c>
      <c r="K142" s="237">
        <v>34</v>
      </c>
      <c r="L142" s="238">
        <v>0</v>
      </c>
      <c r="M142" s="238">
        <v>0</v>
      </c>
      <c r="N142" s="239"/>
      <c r="O142" s="239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26</v>
      </c>
      <c r="AT142" s="21" t="s">
        <v>176</v>
      </c>
      <c r="AU142" s="21" t="s">
        <v>97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26</v>
      </c>
      <c r="BM142" s="21" t="s">
        <v>348</v>
      </c>
    </row>
    <row r="143" s="1" customFormat="1" ht="38.25" customHeight="1">
      <c r="B143" s="46"/>
      <c r="C143" s="233" t="s">
        <v>249</v>
      </c>
      <c r="D143" s="233" t="s">
        <v>176</v>
      </c>
      <c r="E143" s="234" t="s">
        <v>349</v>
      </c>
      <c r="F143" s="235" t="s">
        <v>350</v>
      </c>
      <c r="G143" s="235"/>
      <c r="H143" s="235"/>
      <c r="I143" s="235"/>
      <c r="J143" s="236" t="s">
        <v>179</v>
      </c>
      <c r="K143" s="237">
        <v>10</v>
      </c>
      <c r="L143" s="238">
        <v>0</v>
      </c>
      <c r="M143" s="238">
        <v>0</v>
      </c>
      <c r="N143" s="239"/>
      <c r="O143" s="239"/>
      <c r="P143" s="240">
        <f>ROUND(V143*K143,2)</f>
        <v>0</v>
      </c>
      <c r="Q143" s="240"/>
      <c r="R143" s="48"/>
      <c r="T143" s="241" t="s">
        <v>24</v>
      </c>
      <c r="U143" s="56" t="s">
        <v>48</v>
      </c>
      <c r="V143" s="174">
        <f>L143+M143</f>
        <v>0</v>
      </c>
      <c r="W143" s="174">
        <f>ROUND(L143*K143,2)</f>
        <v>0</v>
      </c>
      <c r="X143" s="174">
        <f>ROUND(M143*K143,2)</f>
        <v>0</v>
      </c>
      <c r="Y143" s="47"/>
      <c r="Z143" s="242">
        <f>Y143*K143</f>
        <v>0</v>
      </c>
      <c r="AA143" s="242">
        <v>0</v>
      </c>
      <c r="AB143" s="242">
        <f>AA143*K143</f>
        <v>0</v>
      </c>
      <c r="AC143" s="242">
        <v>0</v>
      </c>
      <c r="AD143" s="243">
        <f>AC143*K143</f>
        <v>0</v>
      </c>
      <c r="AR143" s="21" t="s">
        <v>26</v>
      </c>
      <c r="AT143" s="21" t="s">
        <v>176</v>
      </c>
      <c r="AU143" s="21" t="s">
        <v>97</v>
      </c>
      <c r="AY143" s="21" t="s">
        <v>175</v>
      </c>
      <c r="BE143" s="155">
        <f>IF(U143="základní",P143,0)</f>
        <v>0</v>
      </c>
      <c r="BF143" s="155">
        <f>IF(U143="snížená",P143,0)</f>
        <v>0</v>
      </c>
      <c r="BG143" s="155">
        <f>IF(U143="zákl. přenesená",P143,0)</f>
        <v>0</v>
      </c>
      <c r="BH143" s="155">
        <f>IF(U143="sníž. přenesená",P143,0)</f>
        <v>0</v>
      </c>
      <c r="BI143" s="155">
        <f>IF(U143="nulová",P143,0)</f>
        <v>0</v>
      </c>
      <c r="BJ143" s="21" t="s">
        <v>26</v>
      </c>
      <c r="BK143" s="155">
        <f>ROUND(V143*K143,2)</f>
        <v>0</v>
      </c>
      <c r="BL143" s="21" t="s">
        <v>26</v>
      </c>
      <c r="BM143" s="21" t="s">
        <v>351</v>
      </c>
    </row>
    <row r="144" s="1" customFormat="1" ht="38.25" customHeight="1">
      <c r="B144" s="46"/>
      <c r="C144" s="233" t="s">
        <v>11</v>
      </c>
      <c r="D144" s="233" t="s">
        <v>176</v>
      </c>
      <c r="E144" s="234" t="s">
        <v>352</v>
      </c>
      <c r="F144" s="235" t="s">
        <v>353</v>
      </c>
      <c r="G144" s="235"/>
      <c r="H144" s="235"/>
      <c r="I144" s="235"/>
      <c r="J144" s="236" t="s">
        <v>179</v>
      </c>
      <c r="K144" s="237">
        <v>4</v>
      </c>
      <c r="L144" s="238">
        <v>0</v>
      </c>
      <c r="M144" s="238">
        <v>0</v>
      </c>
      <c r="N144" s="239"/>
      <c r="O144" s="239"/>
      <c r="P144" s="240">
        <f>ROUND(V144*K144,2)</f>
        <v>0</v>
      </c>
      <c r="Q144" s="240"/>
      <c r="R144" s="48"/>
      <c r="T144" s="241" t="s">
        <v>24</v>
      </c>
      <c r="U144" s="56" t="s">
        <v>48</v>
      </c>
      <c r="V144" s="174">
        <f>L144+M144</f>
        <v>0</v>
      </c>
      <c r="W144" s="174">
        <f>ROUND(L144*K144,2)</f>
        <v>0</v>
      </c>
      <c r="X144" s="174">
        <f>ROUND(M144*K144,2)</f>
        <v>0</v>
      </c>
      <c r="Y144" s="47"/>
      <c r="Z144" s="242">
        <f>Y144*K144</f>
        <v>0</v>
      </c>
      <c r="AA144" s="242">
        <v>0</v>
      </c>
      <c r="AB144" s="242">
        <f>AA144*K144</f>
        <v>0</v>
      </c>
      <c r="AC144" s="242">
        <v>0</v>
      </c>
      <c r="AD144" s="243">
        <f>AC144*K144</f>
        <v>0</v>
      </c>
      <c r="AR144" s="21" t="s">
        <v>26</v>
      </c>
      <c r="AT144" s="21" t="s">
        <v>176</v>
      </c>
      <c r="AU144" s="21" t="s">
        <v>97</v>
      </c>
      <c r="AY144" s="21" t="s">
        <v>175</v>
      </c>
      <c r="BE144" s="155">
        <f>IF(U144="základní",P144,0)</f>
        <v>0</v>
      </c>
      <c r="BF144" s="155">
        <f>IF(U144="snížená",P144,0)</f>
        <v>0</v>
      </c>
      <c r="BG144" s="155">
        <f>IF(U144="zákl. přenesená",P144,0)</f>
        <v>0</v>
      </c>
      <c r="BH144" s="155">
        <f>IF(U144="sníž. přenesená",P144,0)</f>
        <v>0</v>
      </c>
      <c r="BI144" s="155">
        <f>IF(U144="nulová",P144,0)</f>
        <v>0</v>
      </c>
      <c r="BJ144" s="21" t="s">
        <v>26</v>
      </c>
      <c r="BK144" s="155">
        <f>ROUND(V144*K144,2)</f>
        <v>0</v>
      </c>
      <c r="BL144" s="21" t="s">
        <v>26</v>
      </c>
      <c r="BM144" s="21" t="s">
        <v>354</v>
      </c>
    </row>
    <row r="145" s="1" customFormat="1" ht="38.25" customHeight="1">
      <c r="B145" s="46"/>
      <c r="C145" s="233" t="s">
        <v>256</v>
      </c>
      <c r="D145" s="233" t="s">
        <v>176</v>
      </c>
      <c r="E145" s="234" t="s">
        <v>355</v>
      </c>
      <c r="F145" s="235" t="s">
        <v>356</v>
      </c>
      <c r="G145" s="235"/>
      <c r="H145" s="235"/>
      <c r="I145" s="235"/>
      <c r="J145" s="236" t="s">
        <v>179</v>
      </c>
      <c r="K145" s="237">
        <v>14</v>
      </c>
      <c r="L145" s="238">
        <v>0</v>
      </c>
      <c r="M145" s="238">
        <v>0</v>
      </c>
      <c r="N145" s="239"/>
      <c r="O145" s="239"/>
      <c r="P145" s="240">
        <f>ROUND(V145*K145,2)</f>
        <v>0</v>
      </c>
      <c r="Q145" s="240"/>
      <c r="R145" s="48"/>
      <c r="T145" s="241" t="s">
        <v>24</v>
      </c>
      <c r="U145" s="56" t="s">
        <v>48</v>
      </c>
      <c r="V145" s="174">
        <f>L145+M145</f>
        <v>0</v>
      </c>
      <c r="W145" s="174">
        <f>ROUND(L145*K145,2)</f>
        <v>0</v>
      </c>
      <c r="X145" s="174">
        <f>ROUND(M145*K145,2)</f>
        <v>0</v>
      </c>
      <c r="Y145" s="47"/>
      <c r="Z145" s="242">
        <f>Y145*K145</f>
        <v>0</v>
      </c>
      <c r="AA145" s="242">
        <v>0</v>
      </c>
      <c r="AB145" s="242">
        <f>AA145*K145</f>
        <v>0</v>
      </c>
      <c r="AC145" s="242">
        <v>0</v>
      </c>
      <c r="AD145" s="243">
        <f>AC145*K145</f>
        <v>0</v>
      </c>
      <c r="AR145" s="21" t="s">
        <v>26</v>
      </c>
      <c r="AT145" s="21" t="s">
        <v>176</v>
      </c>
      <c r="AU145" s="21" t="s">
        <v>97</v>
      </c>
      <c r="AY145" s="21" t="s">
        <v>175</v>
      </c>
      <c r="BE145" s="155">
        <f>IF(U145="základní",P145,0)</f>
        <v>0</v>
      </c>
      <c r="BF145" s="155">
        <f>IF(U145="snížená",P145,0)</f>
        <v>0</v>
      </c>
      <c r="BG145" s="155">
        <f>IF(U145="zákl. přenesená",P145,0)</f>
        <v>0</v>
      </c>
      <c r="BH145" s="155">
        <f>IF(U145="sníž. přenesená",P145,0)</f>
        <v>0</v>
      </c>
      <c r="BI145" s="155">
        <f>IF(U145="nulová",P145,0)</f>
        <v>0</v>
      </c>
      <c r="BJ145" s="21" t="s">
        <v>26</v>
      </c>
      <c r="BK145" s="155">
        <f>ROUND(V145*K145,2)</f>
        <v>0</v>
      </c>
      <c r="BL145" s="21" t="s">
        <v>26</v>
      </c>
      <c r="BM145" s="21" t="s">
        <v>357</v>
      </c>
    </row>
    <row r="146" s="1" customFormat="1" ht="38.25" customHeight="1">
      <c r="B146" s="46"/>
      <c r="C146" s="233" t="s">
        <v>260</v>
      </c>
      <c r="D146" s="233" t="s">
        <v>176</v>
      </c>
      <c r="E146" s="234" t="s">
        <v>358</v>
      </c>
      <c r="F146" s="235" t="s">
        <v>359</v>
      </c>
      <c r="G146" s="235"/>
      <c r="H146" s="235"/>
      <c r="I146" s="235"/>
      <c r="J146" s="236" t="s">
        <v>179</v>
      </c>
      <c r="K146" s="237">
        <v>9</v>
      </c>
      <c r="L146" s="238">
        <v>0</v>
      </c>
      <c r="M146" s="238">
        <v>0</v>
      </c>
      <c r="N146" s="239"/>
      <c r="O146" s="239"/>
      <c r="P146" s="240">
        <f>ROUND(V146*K146,2)</f>
        <v>0</v>
      </c>
      <c r="Q146" s="240"/>
      <c r="R146" s="48"/>
      <c r="T146" s="241" t="s">
        <v>24</v>
      </c>
      <c r="U146" s="56" t="s">
        <v>48</v>
      </c>
      <c r="V146" s="174">
        <f>L146+M146</f>
        <v>0</v>
      </c>
      <c r="W146" s="174">
        <f>ROUND(L146*K146,2)</f>
        <v>0</v>
      </c>
      <c r="X146" s="174">
        <f>ROUND(M146*K146,2)</f>
        <v>0</v>
      </c>
      <c r="Y146" s="47"/>
      <c r="Z146" s="242">
        <f>Y146*K146</f>
        <v>0</v>
      </c>
      <c r="AA146" s="242">
        <v>0</v>
      </c>
      <c r="AB146" s="242">
        <f>AA146*K146</f>
        <v>0</v>
      </c>
      <c r="AC146" s="242">
        <v>0</v>
      </c>
      <c r="AD146" s="243">
        <f>AC146*K146</f>
        <v>0</v>
      </c>
      <c r="AR146" s="21" t="s">
        <v>26</v>
      </c>
      <c r="AT146" s="21" t="s">
        <v>176</v>
      </c>
      <c r="AU146" s="21" t="s">
        <v>97</v>
      </c>
      <c r="AY146" s="21" t="s">
        <v>175</v>
      </c>
      <c r="BE146" s="155">
        <f>IF(U146="základní",P146,0)</f>
        <v>0</v>
      </c>
      <c r="BF146" s="155">
        <f>IF(U146="snížená",P146,0)</f>
        <v>0</v>
      </c>
      <c r="BG146" s="155">
        <f>IF(U146="zákl. přenesená",P146,0)</f>
        <v>0</v>
      </c>
      <c r="BH146" s="155">
        <f>IF(U146="sníž. přenesená",P146,0)</f>
        <v>0</v>
      </c>
      <c r="BI146" s="155">
        <f>IF(U146="nulová",P146,0)</f>
        <v>0</v>
      </c>
      <c r="BJ146" s="21" t="s">
        <v>26</v>
      </c>
      <c r="BK146" s="155">
        <f>ROUND(V146*K146,2)</f>
        <v>0</v>
      </c>
      <c r="BL146" s="21" t="s">
        <v>26</v>
      </c>
      <c r="BM146" s="21" t="s">
        <v>360</v>
      </c>
    </row>
    <row r="147" s="1" customFormat="1" ht="16.5" customHeight="1">
      <c r="B147" s="46"/>
      <c r="C147" s="233" t="s">
        <v>264</v>
      </c>
      <c r="D147" s="233" t="s">
        <v>176</v>
      </c>
      <c r="E147" s="234" t="s">
        <v>361</v>
      </c>
      <c r="F147" s="235" t="s">
        <v>362</v>
      </c>
      <c r="G147" s="235"/>
      <c r="H147" s="235"/>
      <c r="I147" s="235"/>
      <c r="J147" s="236" t="s">
        <v>179</v>
      </c>
      <c r="K147" s="237">
        <v>40</v>
      </c>
      <c r="L147" s="238">
        <v>0</v>
      </c>
      <c r="M147" s="238">
        <v>0</v>
      </c>
      <c r="N147" s="239"/>
      <c r="O147" s="239"/>
      <c r="P147" s="240">
        <f>ROUND(V147*K147,2)</f>
        <v>0</v>
      </c>
      <c r="Q147" s="240"/>
      <c r="R147" s="48"/>
      <c r="T147" s="241" t="s">
        <v>24</v>
      </c>
      <c r="U147" s="56" t="s">
        <v>48</v>
      </c>
      <c r="V147" s="174">
        <f>L147+M147</f>
        <v>0</v>
      </c>
      <c r="W147" s="174">
        <f>ROUND(L147*K147,2)</f>
        <v>0</v>
      </c>
      <c r="X147" s="174">
        <f>ROUND(M147*K147,2)</f>
        <v>0</v>
      </c>
      <c r="Y147" s="47"/>
      <c r="Z147" s="242">
        <f>Y147*K147</f>
        <v>0</v>
      </c>
      <c r="AA147" s="242">
        <v>0</v>
      </c>
      <c r="AB147" s="242">
        <f>AA147*K147</f>
        <v>0</v>
      </c>
      <c r="AC147" s="242">
        <v>0</v>
      </c>
      <c r="AD147" s="243">
        <f>AC147*K147</f>
        <v>0</v>
      </c>
      <c r="AR147" s="21" t="s">
        <v>26</v>
      </c>
      <c r="AT147" s="21" t="s">
        <v>176</v>
      </c>
      <c r="AU147" s="21" t="s">
        <v>97</v>
      </c>
      <c r="AY147" s="21" t="s">
        <v>175</v>
      </c>
      <c r="BE147" s="155">
        <f>IF(U147="základní",P147,0)</f>
        <v>0</v>
      </c>
      <c r="BF147" s="155">
        <f>IF(U147="snížená",P147,0)</f>
        <v>0</v>
      </c>
      <c r="BG147" s="155">
        <f>IF(U147="zákl. přenesená",P147,0)</f>
        <v>0</v>
      </c>
      <c r="BH147" s="155">
        <f>IF(U147="sníž. přenesená",P147,0)</f>
        <v>0</v>
      </c>
      <c r="BI147" s="155">
        <f>IF(U147="nulová",P147,0)</f>
        <v>0</v>
      </c>
      <c r="BJ147" s="21" t="s">
        <v>26</v>
      </c>
      <c r="BK147" s="155">
        <f>ROUND(V147*K147,2)</f>
        <v>0</v>
      </c>
      <c r="BL147" s="21" t="s">
        <v>26</v>
      </c>
      <c r="BM147" s="21" t="s">
        <v>363</v>
      </c>
    </row>
    <row r="148" s="1" customFormat="1" ht="38.25" customHeight="1">
      <c r="B148" s="46"/>
      <c r="C148" s="233" t="s">
        <v>268</v>
      </c>
      <c r="D148" s="233" t="s">
        <v>176</v>
      </c>
      <c r="E148" s="234" t="s">
        <v>177</v>
      </c>
      <c r="F148" s="235" t="s">
        <v>178</v>
      </c>
      <c r="G148" s="235"/>
      <c r="H148" s="235"/>
      <c r="I148" s="235"/>
      <c r="J148" s="236" t="s">
        <v>179</v>
      </c>
      <c r="K148" s="237">
        <v>6</v>
      </c>
      <c r="L148" s="238">
        <v>0</v>
      </c>
      <c r="M148" s="238">
        <v>0</v>
      </c>
      <c r="N148" s="239"/>
      <c r="O148" s="239"/>
      <c r="P148" s="240">
        <f>ROUND(V148*K148,2)</f>
        <v>0</v>
      </c>
      <c r="Q148" s="240"/>
      <c r="R148" s="48"/>
      <c r="T148" s="241" t="s">
        <v>24</v>
      </c>
      <c r="U148" s="56" t="s">
        <v>48</v>
      </c>
      <c r="V148" s="174">
        <f>L148+M148</f>
        <v>0</v>
      </c>
      <c r="W148" s="174">
        <f>ROUND(L148*K148,2)</f>
        <v>0</v>
      </c>
      <c r="X148" s="174">
        <f>ROUND(M148*K148,2)</f>
        <v>0</v>
      </c>
      <c r="Y148" s="47"/>
      <c r="Z148" s="242">
        <f>Y148*K148</f>
        <v>0</v>
      </c>
      <c r="AA148" s="242">
        <v>0</v>
      </c>
      <c r="AB148" s="242">
        <f>AA148*K148</f>
        <v>0</v>
      </c>
      <c r="AC148" s="242">
        <v>0</v>
      </c>
      <c r="AD148" s="243">
        <f>AC148*K148</f>
        <v>0</v>
      </c>
      <c r="AR148" s="21" t="s">
        <v>26</v>
      </c>
      <c r="AT148" s="21" t="s">
        <v>176</v>
      </c>
      <c r="AU148" s="21" t="s">
        <v>97</v>
      </c>
      <c r="AY148" s="21" t="s">
        <v>175</v>
      </c>
      <c r="BE148" s="155">
        <f>IF(U148="základní",P148,0)</f>
        <v>0</v>
      </c>
      <c r="BF148" s="155">
        <f>IF(U148="snížená",P148,0)</f>
        <v>0</v>
      </c>
      <c r="BG148" s="155">
        <f>IF(U148="zákl. přenesená",P148,0)</f>
        <v>0</v>
      </c>
      <c r="BH148" s="155">
        <f>IF(U148="sníž. přenesená",P148,0)</f>
        <v>0</v>
      </c>
      <c r="BI148" s="155">
        <f>IF(U148="nulová",P148,0)</f>
        <v>0</v>
      </c>
      <c r="BJ148" s="21" t="s">
        <v>26</v>
      </c>
      <c r="BK148" s="155">
        <f>ROUND(V148*K148,2)</f>
        <v>0</v>
      </c>
      <c r="BL148" s="21" t="s">
        <v>26</v>
      </c>
      <c r="BM148" s="21" t="s">
        <v>364</v>
      </c>
    </row>
    <row r="149" s="1" customFormat="1" ht="63.75" customHeight="1">
      <c r="B149" s="46"/>
      <c r="C149" s="244" t="s">
        <v>272</v>
      </c>
      <c r="D149" s="244" t="s">
        <v>181</v>
      </c>
      <c r="E149" s="245" t="s">
        <v>182</v>
      </c>
      <c r="F149" s="246" t="s">
        <v>183</v>
      </c>
      <c r="G149" s="246"/>
      <c r="H149" s="246"/>
      <c r="I149" s="246"/>
      <c r="J149" s="247" t="s">
        <v>179</v>
      </c>
      <c r="K149" s="248">
        <v>6</v>
      </c>
      <c r="L149" s="249">
        <v>0</v>
      </c>
      <c r="M149" s="250"/>
      <c r="N149" s="250"/>
      <c r="O149" s="198"/>
      <c r="P149" s="240">
        <f>ROUND(V149*K149,2)</f>
        <v>0</v>
      </c>
      <c r="Q149" s="240"/>
      <c r="R149" s="48"/>
      <c r="T149" s="241" t="s">
        <v>24</v>
      </c>
      <c r="U149" s="56" t="s">
        <v>48</v>
      </c>
      <c r="V149" s="174">
        <f>L149+M149</f>
        <v>0</v>
      </c>
      <c r="W149" s="174">
        <f>ROUND(L149*K149,2)</f>
        <v>0</v>
      </c>
      <c r="X149" s="174">
        <f>ROUND(M149*K149,2)</f>
        <v>0</v>
      </c>
      <c r="Y149" s="47"/>
      <c r="Z149" s="242">
        <f>Y149*K149</f>
        <v>0</v>
      </c>
      <c r="AA149" s="242">
        <v>0</v>
      </c>
      <c r="AB149" s="242">
        <f>AA149*K149</f>
        <v>0</v>
      </c>
      <c r="AC149" s="242">
        <v>0</v>
      </c>
      <c r="AD149" s="243">
        <f>AC149*K149</f>
        <v>0</v>
      </c>
      <c r="AR149" s="21" t="s">
        <v>184</v>
      </c>
      <c r="AT149" s="21" t="s">
        <v>181</v>
      </c>
      <c r="AU149" s="21" t="s">
        <v>97</v>
      </c>
      <c r="AY149" s="21" t="s">
        <v>175</v>
      </c>
      <c r="BE149" s="155">
        <f>IF(U149="základní",P149,0)</f>
        <v>0</v>
      </c>
      <c r="BF149" s="155">
        <f>IF(U149="snížená",P149,0)</f>
        <v>0</v>
      </c>
      <c r="BG149" s="155">
        <f>IF(U149="zákl. přenesená",P149,0)</f>
        <v>0</v>
      </c>
      <c r="BH149" s="155">
        <f>IF(U149="sníž. přenesená",P149,0)</f>
        <v>0</v>
      </c>
      <c r="BI149" s="155">
        <f>IF(U149="nulová",P149,0)</f>
        <v>0</v>
      </c>
      <c r="BJ149" s="21" t="s">
        <v>26</v>
      </c>
      <c r="BK149" s="155">
        <f>ROUND(V149*K149,2)</f>
        <v>0</v>
      </c>
      <c r="BL149" s="21" t="s">
        <v>184</v>
      </c>
      <c r="BM149" s="21" t="s">
        <v>365</v>
      </c>
    </row>
    <row r="150" s="1" customFormat="1" ht="16.5" customHeight="1">
      <c r="B150" s="46"/>
      <c r="C150" s="233" t="s">
        <v>366</v>
      </c>
      <c r="D150" s="233" t="s">
        <v>176</v>
      </c>
      <c r="E150" s="234" t="s">
        <v>367</v>
      </c>
      <c r="F150" s="235" t="s">
        <v>368</v>
      </c>
      <c r="G150" s="235"/>
      <c r="H150" s="235"/>
      <c r="I150" s="235"/>
      <c r="J150" s="236" t="s">
        <v>204</v>
      </c>
      <c r="K150" s="237">
        <v>100</v>
      </c>
      <c r="L150" s="238">
        <v>0</v>
      </c>
      <c r="M150" s="238">
        <v>0</v>
      </c>
      <c r="N150" s="239"/>
      <c r="O150" s="239"/>
      <c r="P150" s="240">
        <f>ROUND(V150*K150,2)</f>
        <v>0</v>
      </c>
      <c r="Q150" s="240"/>
      <c r="R150" s="48"/>
      <c r="T150" s="241" t="s">
        <v>24</v>
      </c>
      <c r="U150" s="56" t="s">
        <v>48</v>
      </c>
      <c r="V150" s="174">
        <f>L150+M150</f>
        <v>0</v>
      </c>
      <c r="W150" s="174">
        <f>ROUND(L150*K150,2)</f>
        <v>0</v>
      </c>
      <c r="X150" s="174">
        <f>ROUND(M150*K150,2)</f>
        <v>0</v>
      </c>
      <c r="Y150" s="47"/>
      <c r="Z150" s="242">
        <f>Y150*K150</f>
        <v>0</v>
      </c>
      <c r="AA150" s="242">
        <v>0</v>
      </c>
      <c r="AB150" s="242">
        <f>AA150*K150</f>
        <v>0</v>
      </c>
      <c r="AC150" s="242">
        <v>0</v>
      </c>
      <c r="AD150" s="243">
        <f>AC150*K150</f>
        <v>0</v>
      </c>
      <c r="AR150" s="21" t="s">
        <v>26</v>
      </c>
      <c r="AT150" s="21" t="s">
        <v>176</v>
      </c>
      <c r="AU150" s="21" t="s">
        <v>97</v>
      </c>
      <c r="AY150" s="21" t="s">
        <v>175</v>
      </c>
      <c r="BE150" s="155">
        <f>IF(U150="základní",P150,0)</f>
        <v>0</v>
      </c>
      <c r="BF150" s="155">
        <f>IF(U150="snížená",P150,0)</f>
        <v>0</v>
      </c>
      <c r="BG150" s="155">
        <f>IF(U150="zákl. přenesená",P150,0)</f>
        <v>0</v>
      </c>
      <c r="BH150" s="155">
        <f>IF(U150="sníž. přenesená",P150,0)</f>
        <v>0</v>
      </c>
      <c r="BI150" s="155">
        <f>IF(U150="nulová",P150,0)</f>
        <v>0</v>
      </c>
      <c r="BJ150" s="21" t="s">
        <v>26</v>
      </c>
      <c r="BK150" s="155">
        <f>ROUND(V150*K150,2)</f>
        <v>0</v>
      </c>
      <c r="BL150" s="21" t="s">
        <v>26</v>
      </c>
      <c r="BM150" s="21" t="s">
        <v>369</v>
      </c>
    </row>
    <row r="151" s="1" customFormat="1" ht="38.25" customHeight="1">
      <c r="B151" s="46"/>
      <c r="C151" s="244" t="s">
        <v>370</v>
      </c>
      <c r="D151" s="244" t="s">
        <v>181</v>
      </c>
      <c r="E151" s="245" t="s">
        <v>371</v>
      </c>
      <c r="F151" s="246" t="s">
        <v>372</v>
      </c>
      <c r="G151" s="246"/>
      <c r="H151" s="246"/>
      <c r="I151" s="246"/>
      <c r="J151" s="247" t="s">
        <v>204</v>
      </c>
      <c r="K151" s="248">
        <v>130</v>
      </c>
      <c r="L151" s="249">
        <v>0</v>
      </c>
      <c r="M151" s="250"/>
      <c r="N151" s="250"/>
      <c r="O151" s="198"/>
      <c r="P151" s="240">
        <f>ROUND(V151*K151,2)</f>
        <v>0</v>
      </c>
      <c r="Q151" s="240"/>
      <c r="R151" s="48"/>
      <c r="T151" s="241" t="s">
        <v>24</v>
      </c>
      <c r="U151" s="56" t="s">
        <v>48</v>
      </c>
      <c r="V151" s="174">
        <f>L151+M151</f>
        <v>0</v>
      </c>
      <c r="W151" s="174">
        <f>ROUND(L151*K151,2)</f>
        <v>0</v>
      </c>
      <c r="X151" s="174">
        <f>ROUND(M151*K151,2)</f>
        <v>0</v>
      </c>
      <c r="Y151" s="47"/>
      <c r="Z151" s="242">
        <f>Y151*K151</f>
        <v>0</v>
      </c>
      <c r="AA151" s="242">
        <v>0</v>
      </c>
      <c r="AB151" s="242">
        <f>AA151*K151</f>
        <v>0</v>
      </c>
      <c r="AC151" s="242">
        <v>0</v>
      </c>
      <c r="AD151" s="243">
        <f>AC151*K151</f>
        <v>0</v>
      </c>
      <c r="AR151" s="21" t="s">
        <v>97</v>
      </c>
      <c r="AT151" s="21" t="s">
        <v>181</v>
      </c>
      <c r="AU151" s="21" t="s">
        <v>97</v>
      </c>
      <c r="AY151" s="21" t="s">
        <v>175</v>
      </c>
      <c r="BE151" s="155">
        <f>IF(U151="základní",P151,0)</f>
        <v>0</v>
      </c>
      <c r="BF151" s="155">
        <f>IF(U151="snížená",P151,0)</f>
        <v>0</v>
      </c>
      <c r="BG151" s="155">
        <f>IF(U151="zákl. přenesená",P151,0)</f>
        <v>0</v>
      </c>
      <c r="BH151" s="155">
        <f>IF(U151="sníž. přenesená",P151,0)</f>
        <v>0</v>
      </c>
      <c r="BI151" s="155">
        <f>IF(U151="nulová",P151,0)</f>
        <v>0</v>
      </c>
      <c r="BJ151" s="21" t="s">
        <v>26</v>
      </c>
      <c r="BK151" s="155">
        <f>ROUND(V151*K151,2)</f>
        <v>0</v>
      </c>
      <c r="BL151" s="21" t="s">
        <v>26</v>
      </c>
      <c r="BM151" s="21" t="s">
        <v>373</v>
      </c>
    </row>
    <row r="152" s="10" customFormat="1" ht="29.88" customHeight="1">
      <c r="B152" s="218"/>
      <c r="C152" s="219"/>
      <c r="D152" s="230" t="s">
        <v>146</v>
      </c>
      <c r="E152" s="230"/>
      <c r="F152" s="230"/>
      <c r="G152" s="230"/>
      <c r="H152" s="230"/>
      <c r="I152" s="230"/>
      <c r="J152" s="230"/>
      <c r="K152" s="230"/>
      <c r="L152" s="230"/>
      <c r="M152" s="251">
        <f>BK152</f>
        <v>0</v>
      </c>
      <c r="N152" s="252"/>
      <c r="O152" s="252"/>
      <c r="P152" s="252"/>
      <c r="Q152" s="252"/>
      <c r="R152" s="222"/>
      <c r="T152" s="223"/>
      <c r="U152" s="219"/>
      <c r="V152" s="219"/>
      <c r="W152" s="224">
        <f>SUM(W153:W197)</f>
        <v>0</v>
      </c>
      <c r="X152" s="224">
        <f>SUM(X153:X197)</f>
        <v>0</v>
      </c>
      <c r="Y152" s="219"/>
      <c r="Z152" s="225">
        <f>SUM(Z153:Z197)</f>
        <v>0</v>
      </c>
      <c r="AA152" s="219"/>
      <c r="AB152" s="225">
        <f>SUM(AB153:AB197)</f>
        <v>0</v>
      </c>
      <c r="AC152" s="219"/>
      <c r="AD152" s="226">
        <f>SUM(AD153:AD197)</f>
        <v>0</v>
      </c>
      <c r="AR152" s="227" t="s">
        <v>26</v>
      </c>
      <c r="AT152" s="228" t="s">
        <v>84</v>
      </c>
      <c r="AU152" s="228" t="s">
        <v>26</v>
      </c>
      <c r="AY152" s="227" t="s">
        <v>175</v>
      </c>
      <c r="BK152" s="229">
        <f>SUM(BK153:BK197)</f>
        <v>0</v>
      </c>
    </row>
    <row r="153" s="1" customFormat="1" ht="25.5" customHeight="1">
      <c r="B153" s="46"/>
      <c r="C153" s="233" t="s">
        <v>374</v>
      </c>
      <c r="D153" s="233" t="s">
        <v>176</v>
      </c>
      <c r="E153" s="234" t="s">
        <v>375</v>
      </c>
      <c r="F153" s="235" t="s">
        <v>376</v>
      </c>
      <c r="G153" s="235"/>
      <c r="H153" s="235"/>
      <c r="I153" s="235"/>
      <c r="J153" s="236" t="s">
        <v>179</v>
      </c>
      <c r="K153" s="237">
        <v>25</v>
      </c>
      <c r="L153" s="238">
        <v>0</v>
      </c>
      <c r="M153" s="238">
        <v>0</v>
      </c>
      <c r="N153" s="239"/>
      <c r="O153" s="239"/>
      <c r="P153" s="240">
        <f>ROUND(V153*K153,2)</f>
        <v>0</v>
      </c>
      <c r="Q153" s="240"/>
      <c r="R153" s="48"/>
      <c r="T153" s="241" t="s">
        <v>24</v>
      </c>
      <c r="U153" s="56" t="s">
        <v>48</v>
      </c>
      <c r="V153" s="174">
        <f>L153+M153</f>
        <v>0</v>
      </c>
      <c r="W153" s="174">
        <f>ROUND(L153*K153,2)</f>
        <v>0</v>
      </c>
      <c r="X153" s="174">
        <f>ROUND(M153*K153,2)</f>
        <v>0</v>
      </c>
      <c r="Y153" s="47"/>
      <c r="Z153" s="242">
        <f>Y153*K153</f>
        <v>0</v>
      </c>
      <c r="AA153" s="242">
        <v>0</v>
      </c>
      <c r="AB153" s="242">
        <f>AA153*K153</f>
        <v>0</v>
      </c>
      <c r="AC153" s="242">
        <v>0</v>
      </c>
      <c r="AD153" s="243">
        <f>AC153*K153</f>
        <v>0</v>
      </c>
      <c r="AR153" s="21" t="s">
        <v>26</v>
      </c>
      <c r="AT153" s="21" t="s">
        <v>176</v>
      </c>
      <c r="AU153" s="21" t="s">
        <v>97</v>
      </c>
      <c r="AY153" s="21" t="s">
        <v>175</v>
      </c>
      <c r="BE153" s="155">
        <f>IF(U153="základní",P153,0)</f>
        <v>0</v>
      </c>
      <c r="BF153" s="155">
        <f>IF(U153="snížená",P153,0)</f>
        <v>0</v>
      </c>
      <c r="BG153" s="155">
        <f>IF(U153="zákl. přenesená",P153,0)</f>
        <v>0</v>
      </c>
      <c r="BH153" s="155">
        <f>IF(U153="sníž. přenesená",P153,0)</f>
        <v>0</v>
      </c>
      <c r="BI153" s="155">
        <f>IF(U153="nulová",P153,0)</f>
        <v>0</v>
      </c>
      <c r="BJ153" s="21" t="s">
        <v>26</v>
      </c>
      <c r="BK153" s="155">
        <f>ROUND(V153*K153,2)</f>
        <v>0</v>
      </c>
      <c r="BL153" s="21" t="s">
        <v>26</v>
      </c>
      <c r="BM153" s="21" t="s">
        <v>377</v>
      </c>
    </row>
    <row r="154" s="1" customFormat="1" ht="25.5" customHeight="1">
      <c r="B154" s="46"/>
      <c r="C154" s="244" t="s">
        <v>378</v>
      </c>
      <c r="D154" s="244" t="s">
        <v>181</v>
      </c>
      <c r="E154" s="245" t="s">
        <v>379</v>
      </c>
      <c r="F154" s="246" t="s">
        <v>380</v>
      </c>
      <c r="G154" s="246"/>
      <c r="H154" s="246"/>
      <c r="I154" s="246"/>
      <c r="J154" s="247" t="s">
        <v>179</v>
      </c>
      <c r="K154" s="248">
        <v>25</v>
      </c>
      <c r="L154" s="249">
        <v>0</v>
      </c>
      <c r="M154" s="250"/>
      <c r="N154" s="250"/>
      <c r="O154" s="198"/>
      <c r="P154" s="240">
        <f>ROUND(V154*K154,2)</f>
        <v>0</v>
      </c>
      <c r="Q154" s="240"/>
      <c r="R154" s="48"/>
      <c r="T154" s="241" t="s">
        <v>24</v>
      </c>
      <c r="U154" s="56" t="s">
        <v>48</v>
      </c>
      <c r="V154" s="174">
        <f>L154+M154</f>
        <v>0</v>
      </c>
      <c r="W154" s="174">
        <f>ROUND(L154*K154,2)</f>
        <v>0</v>
      </c>
      <c r="X154" s="174">
        <f>ROUND(M154*K154,2)</f>
        <v>0</v>
      </c>
      <c r="Y154" s="47"/>
      <c r="Z154" s="242">
        <f>Y154*K154</f>
        <v>0</v>
      </c>
      <c r="AA154" s="242">
        <v>0</v>
      </c>
      <c r="AB154" s="242">
        <f>AA154*K154</f>
        <v>0</v>
      </c>
      <c r="AC154" s="242">
        <v>0</v>
      </c>
      <c r="AD154" s="243">
        <f>AC154*K154</f>
        <v>0</v>
      </c>
      <c r="AR154" s="21" t="s">
        <v>184</v>
      </c>
      <c r="AT154" s="21" t="s">
        <v>181</v>
      </c>
      <c r="AU154" s="21" t="s">
        <v>97</v>
      </c>
      <c r="AY154" s="21" t="s">
        <v>175</v>
      </c>
      <c r="BE154" s="155">
        <f>IF(U154="základní",P154,0)</f>
        <v>0</v>
      </c>
      <c r="BF154" s="155">
        <f>IF(U154="snížená",P154,0)</f>
        <v>0</v>
      </c>
      <c r="BG154" s="155">
        <f>IF(U154="zákl. přenesená",P154,0)</f>
        <v>0</v>
      </c>
      <c r="BH154" s="155">
        <f>IF(U154="sníž. přenesená",P154,0)</f>
        <v>0</v>
      </c>
      <c r="BI154" s="155">
        <f>IF(U154="nulová",P154,0)</f>
        <v>0</v>
      </c>
      <c r="BJ154" s="21" t="s">
        <v>26</v>
      </c>
      <c r="BK154" s="155">
        <f>ROUND(V154*K154,2)</f>
        <v>0</v>
      </c>
      <c r="BL154" s="21" t="s">
        <v>184</v>
      </c>
      <c r="BM154" s="21" t="s">
        <v>381</v>
      </c>
    </row>
    <row r="155" s="1" customFormat="1" ht="16.5" customHeight="1">
      <c r="B155" s="46"/>
      <c r="C155" s="233" t="s">
        <v>382</v>
      </c>
      <c r="D155" s="233" t="s">
        <v>176</v>
      </c>
      <c r="E155" s="234" t="s">
        <v>383</v>
      </c>
      <c r="F155" s="235" t="s">
        <v>384</v>
      </c>
      <c r="G155" s="235"/>
      <c r="H155" s="235"/>
      <c r="I155" s="235"/>
      <c r="J155" s="236" t="s">
        <v>179</v>
      </c>
      <c r="K155" s="237">
        <v>5</v>
      </c>
      <c r="L155" s="238">
        <v>0</v>
      </c>
      <c r="M155" s="238">
        <v>0</v>
      </c>
      <c r="N155" s="239"/>
      <c r="O155" s="239"/>
      <c r="P155" s="240">
        <f>ROUND(V155*K155,2)</f>
        <v>0</v>
      </c>
      <c r="Q155" s="240"/>
      <c r="R155" s="48"/>
      <c r="T155" s="241" t="s">
        <v>24</v>
      </c>
      <c r="U155" s="56" t="s">
        <v>48</v>
      </c>
      <c r="V155" s="174">
        <f>L155+M155</f>
        <v>0</v>
      </c>
      <c r="W155" s="174">
        <f>ROUND(L155*K155,2)</f>
        <v>0</v>
      </c>
      <c r="X155" s="174">
        <f>ROUND(M155*K155,2)</f>
        <v>0</v>
      </c>
      <c r="Y155" s="47"/>
      <c r="Z155" s="242">
        <f>Y155*K155</f>
        <v>0</v>
      </c>
      <c r="AA155" s="242">
        <v>0</v>
      </c>
      <c r="AB155" s="242">
        <f>AA155*K155</f>
        <v>0</v>
      </c>
      <c r="AC155" s="242">
        <v>0</v>
      </c>
      <c r="AD155" s="243">
        <f>AC155*K155</f>
        <v>0</v>
      </c>
      <c r="AR155" s="21" t="s">
        <v>26</v>
      </c>
      <c r="AT155" s="21" t="s">
        <v>176</v>
      </c>
      <c r="AU155" s="21" t="s">
        <v>97</v>
      </c>
      <c r="AY155" s="21" t="s">
        <v>175</v>
      </c>
      <c r="BE155" s="155">
        <f>IF(U155="základní",P155,0)</f>
        <v>0</v>
      </c>
      <c r="BF155" s="155">
        <f>IF(U155="snížená",P155,0)</f>
        <v>0</v>
      </c>
      <c r="BG155" s="155">
        <f>IF(U155="zákl. přenesená",P155,0)</f>
        <v>0</v>
      </c>
      <c r="BH155" s="155">
        <f>IF(U155="sníž. přenesená",P155,0)</f>
        <v>0</v>
      </c>
      <c r="BI155" s="155">
        <f>IF(U155="nulová",P155,0)</f>
        <v>0</v>
      </c>
      <c r="BJ155" s="21" t="s">
        <v>26</v>
      </c>
      <c r="BK155" s="155">
        <f>ROUND(V155*K155,2)</f>
        <v>0</v>
      </c>
      <c r="BL155" s="21" t="s">
        <v>26</v>
      </c>
      <c r="BM155" s="21" t="s">
        <v>385</v>
      </c>
    </row>
    <row r="156" s="1" customFormat="1" ht="16.5" customHeight="1">
      <c r="B156" s="46"/>
      <c r="C156" s="233" t="s">
        <v>276</v>
      </c>
      <c r="D156" s="233" t="s">
        <v>176</v>
      </c>
      <c r="E156" s="234" t="s">
        <v>386</v>
      </c>
      <c r="F156" s="235" t="s">
        <v>387</v>
      </c>
      <c r="G156" s="235"/>
      <c r="H156" s="235"/>
      <c r="I156" s="235"/>
      <c r="J156" s="236" t="s">
        <v>179</v>
      </c>
      <c r="K156" s="237">
        <v>2</v>
      </c>
      <c r="L156" s="238">
        <v>0</v>
      </c>
      <c r="M156" s="238">
        <v>0</v>
      </c>
      <c r="N156" s="239"/>
      <c r="O156" s="239"/>
      <c r="P156" s="240">
        <f>ROUND(V156*K156,2)</f>
        <v>0</v>
      </c>
      <c r="Q156" s="240"/>
      <c r="R156" s="48"/>
      <c r="T156" s="241" t="s">
        <v>24</v>
      </c>
      <c r="U156" s="56" t="s">
        <v>48</v>
      </c>
      <c r="V156" s="174">
        <f>L156+M156</f>
        <v>0</v>
      </c>
      <c r="W156" s="174">
        <f>ROUND(L156*K156,2)</f>
        <v>0</v>
      </c>
      <c r="X156" s="174">
        <f>ROUND(M156*K156,2)</f>
        <v>0</v>
      </c>
      <c r="Y156" s="47"/>
      <c r="Z156" s="242">
        <f>Y156*K156</f>
        <v>0</v>
      </c>
      <c r="AA156" s="242">
        <v>0</v>
      </c>
      <c r="AB156" s="242">
        <f>AA156*K156</f>
        <v>0</v>
      </c>
      <c r="AC156" s="242">
        <v>0</v>
      </c>
      <c r="AD156" s="243">
        <f>AC156*K156</f>
        <v>0</v>
      </c>
      <c r="AR156" s="21" t="s">
        <v>26</v>
      </c>
      <c r="AT156" s="21" t="s">
        <v>176</v>
      </c>
      <c r="AU156" s="21" t="s">
        <v>97</v>
      </c>
      <c r="AY156" s="21" t="s">
        <v>175</v>
      </c>
      <c r="BE156" s="155">
        <f>IF(U156="základní",P156,0)</f>
        <v>0</v>
      </c>
      <c r="BF156" s="155">
        <f>IF(U156="snížená",P156,0)</f>
        <v>0</v>
      </c>
      <c r="BG156" s="155">
        <f>IF(U156="zákl. přenesená",P156,0)</f>
        <v>0</v>
      </c>
      <c r="BH156" s="155">
        <f>IF(U156="sníž. přenesená",P156,0)</f>
        <v>0</v>
      </c>
      <c r="BI156" s="155">
        <f>IF(U156="nulová",P156,0)</f>
        <v>0</v>
      </c>
      <c r="BJ156" s="21" t="s">
        <v>26</v>
      </c>
      <c r="BK156" s="155">
        <f>ROUND(V156*K156,2)</f>
        <v>0</v>
      </c>
      <c r="BL156" s="21" t="s">
        <v>26</v>
      </c>
      <c r="BM156" s="21" t="s">
        <v>388</v>
      </c>
    </row>
    <row r="157" s="1" customFormat="1" ht="16.5" customHeight="1">
      <c r="B157" s="46"/>
      <c r="C157" s="233" t="s">
        <v>280</v>
      </c>
      <c r="D157" s="233" t="s">
        <v>176</v>
      </c>
      <c r="E157" s="234" t="s">
        <v>389</v>
      </c>
      <c r="F157" s="235" t="s">
        <v>390</v>
      </c>
      <c r="G157" s="235"/>
      <c r="H157" s="235"/>
      <c r="I157" s="235"/>
      <c r="J157" s="236" t="s">
        <v>179</v>
      </c>
      <c r="K157" s="237">
        <v>10</v>
      </c>
      <c r="L157" s="238">
        <v>0</v>
      </c>
      <c r="M157" s="238">
        <v>0</v>
      </c>
      <c r="N157" s="239"/>
      <c r="O157" s="239"/>
      <c r="P157" s="240">
        <f>ROUND(V157*K157,2)</f>
        <v>0</v>
      </c>
      <c r="Q157" s="240"/>
      <c r="R157" s="48"/>
      <c r="T157" s="241" t="s">
        <v>24</v>
      </c>
      <c r="U157" s="56" t="s">
        <v>48</v>
      </c>
      <c r="V157" s="174">
        <f>L157+M157</f>
        <v>0</v>
      </c>
      <c r="W157" s="174">
        <f>ROUND(L157*K157,2)</f>
        <v>0</v>
      </c>
      <c r="X157" s="174">
        <f>ROUND(M157*K157,2)</f>
        <v>0</v>
      </c>
      <c r="Y157" s="47"/>
      <c r="Z157" s="242">
        <f>Y157*K157</f>
        <v>0</v>
      </c>
      <c r="AA157" s="242">
        <v>0</v>
      </c>
      <c r="AB157" s="242">
        <f>AA157*K157</f>
        <v>0</v>
      </c>
      <c r="AC157" s="242">
        <v>0</v>
      </c>
      <c r="AD157" s="243">
        <f>AC157*K157</f>
        <v>0</v>
      </c>
      <c r="AR157" s="21" t="s">
        <v>26</v>
      </c>
      <c r="AT157" s="21" t="s">
        <v>176</v>
      </c>
      <c r="AU157" s="21" t="s">
        <v>97</v>
      </c>
      <c r="AY157" s="21" t="s">
        <v>175</v>
      </c>
      <c r="BE157" s="155">
        <f>IF(U157="základní",P157,0)</f>
        <v>0</v>
      </c>
      <c r="BF157" s="155">
        <f>IF(U157="snížená",P157,0)</f>
        <v>0</v>
      </c>
      <c r="BG157" s="155">
        <f>IF(U157="zákl. přenesená",P157,0)</f>
        <v>0</v>
      </c>
      <c r="BH157" s="155">
        <f>IF(U157="sníž. přenesená",P157,0)</f>
        <v>0</v>
      </c>
      <c r="BI157" s="155">
        <f>IF(U157="nulová",P157,0)</f>
        <v>0</v>
      </c>
      <c r="BJ157" s="21" t="s">
        <v>26</v>
      </c>
      <c r="BK157" s="155">
        <f>ROUND(V157*K157,2)</f>
        <v>0</v>
      </c>
      <c r="BL157" s="21" t="s">
        <v>26</v>
      </c>
      <c r="BM157" s="21" t="s">
        <v>391</v>
      </c>
    </row>
    <row r="158" s="1" customFormat="1" ht="25.5" customHeight="1">
      <c r="B158" s="46"/>
      <c r="C158" s="244" t="s">
        <v>284</v>
      </c>
      <c r="D158" s="244" t="s">
        <v>181</v>
      </c>
      <c r="E158" s="245" t="s">
        <v>392</v>
      </c>
      <c r="F158" s="246" t="s">
        <v>393</v>
      </c>
      <c r="G158" s="246"/>
      <c r="H158" s="246"/>
      <c r="I158" s="246"/>
      <c r="J158" s="247" t="s">
        <v>179</v>
      </c>
      <c r="K158" s="248">
        <v>5</v>
      </c>
      <c r="L158" s="249">
        <v>0</v>
      </c>
      <c r="M158" s="250"/>
      <c r="N158" s="250"/>
      <c r="O158" s="198"/>
      <c r="P158" s="240">
        <f>ROUND(V158*K158,2)</f>
        <v>0</v>
      </c>
      <c r="Q158" s="240"/>
      <c r="R158" s="48"/>
      <c r="T158" s="241" t="s">
        <v>24</v>
      </c>
      <c r="U158" s="56" t="s">
        <v>48</v>
      </c>
      <c r="V158" s="174">
        <f>L158+M158</f>
        <v>0</v>
      </c>
      <c r="W158" s="174">
        <f>ROUND(L158*K158,2)</f>
        <v>0</v>
      </c>
      <c r="X158" s="174">
        <f>ROUND(M158*K158,2)</f>
        <v>0</v>
      </c>
      <c r="Y158" s="47"/>
      <c r="Z158" s="242">
        <f>Y158*K158</f>
        <v>0</v>
      </c>
      <c r="AA158" s="242">
        <v>0</v>
      </c>
      <c r="AB158" s="242">
        <f>AA158*K158</f>
        <v>0</v>
      </c>
      <c r="AC158" s="242">
        <v>0</v>
      </c>
      <c r="AD158" s="243">
        <f>AC158*K158</f>
        <v>0</v>
      </c>
      <c r="AR158" s="21" t="s">
        <v>184</v>
      </c>
      <c r="AT158" s="21" t="s">
        <v>181</v>
      </c>
      <c r="AU158" s="21" t="s">
        <v>97</v>
      </c>
      <c r="AY158" s="21" t="s">
        <v>175</v>
      </c>
      <c r="BE158" s="155">
        <f>IF(U158="základní",P158,0)</f>
        <v>0</v>
      </c>
      <c r="BF158" s="155">
        <f>IF(U158="snížená",P158,0)</f>
        <v>0</v>
      </c>
      <c r="BG158" s="155">
        <f>IF(U158="zákl. přenesená",P158,0)</f>
        <v>0</v>
      </c>
      <c r="BH158" s="155">
        <f>IF(U158="sníž. přenesená",P158,0)</f>
        <v>0</v>
      </c>
      <c r="BI158" s="155">
        <f>IF(U158="nulová",P158,0)</f>
        <v>0</v>
      </c>
      <c r="BJ158" s="21" t="s">
        <v>26</v>
      </c>
      <c r="BK158" s="155">
        <f>ROUND(V158*K158,2)</f>
        <v>0</v>
      </c>
      <c r="BL158" s="21" t="s">
        <v>184</v>
      </c>
      <c r="BM158" s="21" t="s">
        <v>394</v>
      </c>
    </row>
    <row r="159" s="1" customFormat="1" ht="16.5" customHeight="1">
      <c r="B159" s="46"/>
      <c r="C159" s="233" t="s">
        <v>210</v>
      </c>
      <c r="D159" s="233" t="s">
        <v>176</v>
      </c>
      <c r="E159" s="234" t="s">
        <v>261</v>
      </c>
      <c r="F159" s="235" t="s">
        <v>262</v>
      </c>
      <c r="G159" s="235"/>
      <c r="H159" s="235"/>
      <c r="I159" s="235"/>
      <c r="J159" s="236" t="s">
        <v>179</v>
      </c>
      <c r="K159" s="237">
        <v>5</v>
      </c>
      <c r="L159" s="238">
        <v>0</v>
      </c>
      <c r="M159" s="238">
        <v>0</v>
      </c>
      <c r="N159" s="239"/>
      <c r="O159" s="239"/>
      <c r="P159" s="240">
        <f>ROUND(V159*K159,2)</f>
        <v>0</v>
      </c>
      <c r="Q159" s="240"/>
      <c r="R159" s="48"/>
      <c r="T159" s="241" t="s">
        <v>24</v>
      </c>
      <c r="U159" s="56" t="s">
        <v>48</v>
      </c>
      <c r="V159" s="174">
        <f>L159+M159</f>
        <v>0</v>
      </c>
      <c r="W159" s="174">
        <f>ROUND(L159*K159,2)</f>
        <v>0</v>
      </c>
      <c r="X159" s="174">
        <f>ROUND(M159*K159,2)</f>
        <v>0</v>
      </c>
      <c r="Y159" s="47"/>
      <c r="Z159" s="242">
        <f>Y159*K159</f>
        <v>0</v>
      </c>
      <c r="AA159" s="242">
        <v>0</v>
      </c>
      <c r="AB159" s="242">
        <f>AA159*K159</f>
        <v>0</v>
      </c>
      <c r="AC159" s="242">
        <v>0</v>
      </c>
      <c r="AD159" s="243">
        <f>AC159*K159</f>
        <v>0</v>
      </c>
      <c r="AR159" s="21" t="s">
        <v>26</v>
      </c>
      <c r="AT159" s="21" t="s">
        <v>176</v>
      </c>
      <c r="AU159" s="21" t="s">
        <v>97</v>
      </c>
      <c r="AY159" s="21" t="s">
        <v>175</v>
      </c>
      <c r="BE159" s="155">
        <f>IF(U159="základní",P159,0)</f>
        <v>0</v>
      </c>
      <c r="BF159" s="155">
        <f>IF(U159="snížená",P159,0)</f>
        <v>0</v>
      </c>
      <c r="BG159" s="155">
        <f>IF(U159="zákl. přenesená",P159,0)</f>
        <v>0</v>
      </c>
      <c r="BH159" s="155">
        <f>IF(U159="sníž. přenesená",P159,0)</f>
        <v>0</v>
      </c>
      <c r="BI159" s="155">
        <f>IF(U159="nulová",P159,0)</f>
        <v>0</v>
      </c>
      <c r="BJ159" s="21" t="s">
        <v>26</v>
      </c>
      <c r="BK159" s="155">
        <f>ROUND(V159*K159,2)</f>
        <v>0</v>
      </c>
      <c r="BL159" s="21" t="s">
        <v>26</v>
      </c>
      <c r="BM159" s="21" t="s">
        <v>395</v>
      </c>
    </row>
    <row r="160" s="1" customFormat="1" ht="25.5" customHeight="1">
      <c r="B160" s="46"/>
      <c r="C160" s="244" t="s">
        <v>214</v>
      </c>
      <c r="D160" s="244" t="s">
        <v>181</v>
      </c>
      <c r="E160" s="245" t="s">
        <v>265</v>
      </c>
      <c r="F160" s="246" t="s">
        <v>266</v>
      </c>
      <c r="G160" s="246"/>
      <c r="H160" s="246"/>
      <c r="I160" s="246"/>
      <c r="J160" s="247" t="s">
        <v>179</v>
      </c>
      <c r="K160" s="248">
        <v>2</v>
      </c>
      <c r="L160" s="249">
        <v>0</v>
      </c>
      <c r="M160" s="250"/>
      <c r="N160" s="250"/>
      <c r="O160" s="198"/>
      <c r="P160" s="240">
        <f>ROUND(V160*K160,2)</f>
        <v>0</v>
      </c>
      <c r="Q160" s="240"/>
      <c r="R160" s="48"/>
      <c r="T160" s="241" t="s">
        <v>24</v>
      </c>
      <c r="U160" s="56" t="s">
        <v>48</v>
      </c>
      <c r="V160" s="174">
        <f>L160+M160</f>
        <v>0</v>
      </c>
      <c r="W160" s="174">
        <f>ROUND(L160*K160,2)</f>
        <v>0</v>
      </c>
      <c r="X160" s="174">
        <f>ROUND(M160*K160,2)</f>
        <v>0</v>
      </c>
      <c r="Y160" s="47"/>
      <c r="Z160" s="242">
        <f>Y160*K160</f>
        <v>0</v>
      </c>
      <c r="AA160" s="242">
        <v>0</v>
      </c>
      <c r="AB160" s="242">
        <f>AA160*K160</f>
        <v>0</v>
      </c>
      <c r="AC160" s="242">
        <v>0</v>
      </c>
      <c r="AD160" s="243">
        <f>AC160*K160</f>
        <v>0</v>
      </c>
      <c r="AR160" s="21" t="s">
        <v>184</v>
      </c>
      <c r="AT160" s="21" t="s">
        <v>181</v>
      </c>
      <c r="AU160" s="21" t="s">
        <v>97</v>
      </c>
      <c r="AY160" s="21" t="s">
        <v>175</v>
      </c>
      <c r="BE160" s="155">
        <f>IF(U160="základní",P160,0)</f>
        <v>0</v>
      </c>
      <c r="BF160" s="155">
        <f>IF(U160="snížená",P160,0)</f>
        <v>0</v>
      </c>
      <c r="BG160" s="155">
        <f>IF(U160="zákl. přenesená",P160,0)</f>
        <v>0</v>
      </c>
      <c r="BH160" s="155">
        <f>IF(U160="sníž. přenesená",P160,0)</f>
        <v>0</v>
      </c>
      <c r="BI160" s="155">
        <f>IF(U160="nulová",P160,0)</f>
        <v>0</v>
      </c>
      <c r="BJ160" s="21" t="s">
        <v>26</v>
      </c>
      <c r="BK160" s="155">
        <f>ROUND(V160*K160,2)</f>
        <v>0</v>
      </c>
      <c r="BL160" s="21" t="s">
        <v>184</v>
      </c>
      <c r="BM160" s="21" t="s">
        <v>396</v>
      </c>
    </row>
    <row r="161" s="1" customFormat="1" ht="25.5" customHeight="1">
      <c r="B161" s="46"/>
      <c r="C161" s="244" t="s">
        <v>397</v>
      </c>
      <c r="D161" s="244" t="s">
        <v>181</v>
      </c>
      <c r="E161" s="245" t="s">
        <v>398</v>
      </c>
      <c r="F161" s="246" t="s">
        <v>399</v>
      </c>
      <c r="G161" s="246"/>
      <c r="H161" s="246"/>
      <c r="I161" s="246"/>
      <c r="J161" s="247" t="s">
        <v>179</v>
      </c>
      <c r="K161" s="248">
        <v>4</v>
      </c>
      <c r="L161" s="249">
        <v>0</v>
      </c>
      <c r="M161" s="250"/>
      <c r="N161" s="250"/>
      <c r="O161" s="198"/>
      <c r="P161" s="240">
        <f>ROUND(V161*K161,2)</f>
        <v>0</v>
      </c>
      <c r="Q161" s="240"/>
      <c r="R161" s="48"/>
      <c r="T161" s="241" t="s">
        <v>24</v>
      </c>
      <c r="U161" s="56" t="s">
        <v>48</v>
      </c>
      <c r="V161" s="174">
        <f>L161+M161</f>
        <v>0</v>
      </c>
      <c r="W161" s="174">
        <f>ROUND(L161*K161,2)</f>
        <v>0</v>
      </c>
      <c r="X161" s="174">
        <f>ROUND(M161*K161,2)</f>
        <v>0</v>
      </c>
      <c r="Y161" s="47"/>
      <c r="Z161" s="242">
        <f>Y161*K161</f>
        <v>0</v>
      </c>
      <c r="AA161" s="242">
        <v>0</v>
      </c>
      <c r="AB161" s="242">
        <f>AA161*K161</f>
        <v>0</v>
      </c>
      <c r="AC161" s="242">
        <v>0</v>
      </c>
      <c r="AD161" s="243">
        <f>AC161*K161</f>
        <v>0</v>
      </c>
      <c r="AR161" s="21" t="s">
        <v>97</v>
      </c>
      <c r="AT161" s="21" t="s">
        <v>181</v>
      </c>
      <c r="AU161" s="21" t="s">
        <v>97</v>
      </c>
      <c r="AY161" s="21" t="s">
        <v>175</v>
      </c>
      <c r="BE161" s="155">
        <f>IF(U161="základní",P161,0)</f>
        <v>0</v>
      </c>
      <c r="BF161" s="155">
        <f>IF(U161="snížená",P161,0)</f>
        <v>0</v>
      </c>
      <c r="BG161" s="155">
        <f>IF(U161="zákl. přenesená",P161,0)</f>
        <v>0</v>
      </c>
      <c r="BH161" s="155">
        <f>IF(U161="sníž. přenesená",P161,0)</f>
        <v>0</v>
      </c>
      <c r="BI161" s="155">
        <f>IF(U161="nulová",P161,0)</f>
        <v>0</v>
      </c>
      <c r="BJ161" s="21" t="s">
        <v>26</v>
      </c>
      <c r="BK161" s="155">
        <f>ROUND(V161*K161,2)</f>
        <v>0</v>
      </c>
      <c r="BL161" s="21" t="s">
        <v>26</v>
      </c>
      <c r="BM161" s="21" t="s">
        <v>400</v>
      </c>
    </row>
    <row r="162" s="1" customFormat="1" ht="16.5" customHeight="1">
      <c r="B162" s="46"/>
      <c r="C162" s="233" t="s">
        <v>401</v>
      </c>
      <c r="D162" s="233" t="s">
        <v>176</v>
      </c>
      <c r="E162" s="234" t="s">
        <v>402</v>
      </c>
      <c r="F162" s="235" t="s">
        <v>403</v>
      </c>
      <c r="G162" s="235"/>
      <c r="H162" s="235"/>
      <c r="I162" s="235"/>
      <c r="J162" s="236" t="s">
        <v>179</v>
      </c>
      <c r="K162" s="237">
        <v>18</v>
      </c>
      <c r="L162" s="238">
        <v>0</v>
      </c>
      <c r="M162" s="238">
        <v>0</v>
      </c>
      <c r="N162" s="239"/>
      <c r="O162" s="239"/>
      <c r="P162" s="240">
        <f>ROUND(V162*K162,2)</f>
        <v>0</v>
      </c>
      <c r="Q162" s="240"/>
      <c r="R162" s="48"/>
      <c r="T162" s="241" t="s">
        <v>24</v>
      </c>
      <c r="U162" s="56" t="s">
        <v>48</v>
      </c>
      <c r="V162" s="174">
        <f>L162+M162</f>
        <v>0</v>
      </c>
      <c r="W162" s="174">
        <f>ROUND(L162*K162,2)</f>
        <v>0</v>
      </c>
      <c r="X162" s="174">
        <f>ROUND(M162*K162,2)</f>
        <v>0</v>
      </c>
      <c r="Y162" s="47"/>
      <c r="Z162" s="242">
        <f>Y162*K162</f>
        <v>0</v>
      </c>
      <c r="AA162" s="242">
        <v>0</v>
      </c>
      <c r="AB162" s="242">
        <f>AA162*K162</f>
        <v>0</v>
      </c>
      <c r="AC162" s="242">
        <v>0</v>
      </c>
      <c r="AD162" s="243">
        <f>AC162*K162</f>
        <v>0</v>
      </c>
      <c r="AR162" s="21" t="s">
        <v>26</v>
      </c>
      <c r="AT162" s="21" t="s">
        <v>176</v>
      </c>
      <c r="AU162" s="21" t="s">
        <v>97</v>
      </c>
      <c r="AY162" s="21" t="s">
        <v>175</v>
      </c>
      <c r="BE162" s="155">
        <f>IF(U162="základní",P162,0)</f>
        <v>0</v>
      </c>
      <c r="BF162" s="155">
        <f>IF(U162="snížená",P162,0)</f>
        <v>0</v>
      </c>
      <c r="BG162" s="155">
        <f>IF(U162="zákl. přenesená",P162,0)</f>
        <v>0</v>
      </c>
      <c r="BH162" s="155">
        <f>IF(U162="sníž. přenesená",P162,0)</f>
        <v>0</v>
      </c>
      <c r="BI162" s="155">
        <f>IF(U162="nulová",P162,0)</f>
        <v>0</v>
      </c>
      <c r="BJ162" s="21" t="s">
        <v>26</v>
      </c>
      <c r="BK162" s="155">
        <f>ROUND(V162*K162,2)</f>
        <v>0</v>
      </c>
      <c r="BL162" s="21" t="s">
        <v>26</v>
      </c>
      <c r="BM162" s="21" t="s">
        <v>404</v>
      </c>
    </row>
    <row r="163" s="1" customFormat="1" ht="25.5" customHeight="1">
      <c r="B163" s="46"/>
      <c r="C163" s="244" t="s">
        <v>405</v>
      </c>
      <c r="D163" s="244" t="s">
        <v>181</v>
      </c>
      <c r="E163" s="245" t="s">
        <v>406</v>
      </c>
      <c r="F163" s="246" t="s">
        <v>407</v>
      </c>
      <c r="G163" s="246"/>
      <c r="H163" s="246"/>
      <c r="I163" s="246"/>
      <c r="J163" s="247" t="s">
        <v>179</v>
      </c>
      <c r="K163" s="248">
        <v>11</v>
      </c>
      <c r="L163" s="249">
        <v>0</v>
      </c>
      <c r="M163" s="250"/>
      <c r="N163" s="250"/>
      <c r="O163" s="198"/>
      <c r="P163" s="240">
        <f>ROUND(V163*K163,2)</f>
        <v>0</v>
      </c>
      <c r="Q163" s="240"/>
      <c r="R163" s="48"/>
      <c r="T163" s="241" t="s">
        <v>24</v>
      </c>
      <c r="U163" s="56" t="s">
        <v>48</v>
      </c>
      <c r="V163" s="174">
        <f>L163+M163</f>
        <v>0</v>
      </c>
      <c r="W163" s="174">
        <f>ROUND(L163*K163,2)</f>
        <v>0</v>
      </c>
      <c r="X163" s="174">
        <f>ROUND(M163*K163,2)</f>
        <v>0</v>
      </c>
      <c r="Y163" s="47"/>
      <c r="Z163" s="242">
        <f>Y163*K163</f>
        <v>0</v>
      </c>
      <c r="AA163" s="242">
        <v>0</v>
      </c>
      <c r="AB163" s="242">
        <f>AA163*K163</f>
        <v>0</v>
      </c>
      <c r="AC163" s="242">
        <v>0</v>
      </c>
      <c r="AD163" s="243">
        <f>AC163*K163</f>
        <v>0</v>
      </c>
      <c r="AR163" s="21" t="s">
        <v>184</v>
      </c>
      <c r="AT163" s="21" t="s">
        <v>181</v>
      </c>
      <c r="AU163" s="21" t="s">
        <v>97</v>
      </c>
      <c r="AY163" s="21" t="s">
        <v>175</v>
      </c>
      <c r="BE163" s="155">
        <f>IF(U163="základní",P163,0)</f>
        <v>0</v>
      </c>
      <c r="BF163" s="155">
        <f>IF(U163="snížená",P163,0)</f>
        <v>0</v>
      </c>
      <c r="BG163" s="155">
        <f>IF(U163="zákl. přenesená",P163,0)</f>
        <v>0</v>
      </c>
      <c r="BH163" s="155">
        <f>IF(U163="sníž. přenesená",P163,0)</f>
        <v>0</v>
      </c>
      <c r="BI163" s="155">
        <f>IF(U163="nulová",P163,0)</f>
        <v>0</v>
      </c>
      <c r="BJ163" s="21" t="s">
        <v>26</v>
      </c>
      <c r="BK163" s="155">
        <f>ROUND(V163*K163,2)</f>
        <v>0</v>
      </c>
      <c r="BL163" s="21" t="s">
        <v>184</v>
      </c>
      <c r="BM163" s="21" t="s">
        <v>408</v>
      </c>
    </row>
    <row r="164" s="1" customFormat="1" ht="25.5" customHeight="1">
      <c r="B164" s="46"/>
      <c r="C164" s="244" t="s">
        <v>409</v>
      </c>
      <c r="D164" s="244" t="s">
        <v>181</v>
      </c>
      <c r="E164" s="245" t="s">
        <v>410</v>
      </c>
      <c r="F164" s="246" t="s">
        <v>411</v>
      </c>
      <c r="G164" s="246"/>
      <c r="H164" s="246"/>
      <c r="I164" s="246"/>
      <c r="J164" s="247" t="s">
        <v>179</v>
      </c>
      <c r="K164" s="248">
        <v>1</v>
      </c>
      <c r="L164" s="249">
        <v>0</v>
      </c>
      <c r="M164" s="250"/>
      <c r="N164" s="250"/>
      <c r="O164" s="198"/>
      <c r="P164" s="240">
        <f>ROUND(V164*K164,2)</f>
        <v>0</v>
      </c>
      <c r="Q164" s="240"/>
      <c r="R164" s="48"/>
      <c r="T164" s="241" t="s">
        <v>24</v>
      </c>
      <c r="U164" s="56" t="s">
        <v>48</v>
      </c>
      <c r="V164" s="174">
        <f>L164+M164</f>
        <v>0</v>
      </c>
      <c r="W164" s="174">
        <f>ROUND(L164*K164,2)</f>
        <v>0</v>
      </c>
      <c r="X164" s="174">
        <f>ROUND(M164*K164,2)</f>
        <v>0</v>
      </c>
      <c r="Y164" s="47"/>
      <c r="Z164" s="242">
        <f>Y164*K164</f>
        <v>0</v>
      </c>
      <c r="AA164" s="242">
        <v>0</v>
      </c>
      <c r="AB164" s="242">
        <f>AA164*K164</f>
        <v>0</v>
      </c>
      <c r="AC164" s="242">
        <v>0</v>
      </c>
      <c r="AD164" s="243">
        <f>AC164*K164</f>
        <v>0</v>
      </c>
      <c r="AR164" s="21" t="s">
        <v>97</v>
      </c>
      <c r="AT164" s="21" t="s">
        <v>181</v>
      </c>
      <c r="AU164" s="21" t="s">
        <v>97</v>
      </c>
      <c r="AY164" s="21" t="s">
        <v>175</v>
      </c>
      <c r="BE164" s="155">
        <f>IF(U164="základní",P164,0)</f>
        <v>0</v>
      </c>
      <c r="BF164" s="155">
        <f>IF(U164="snížená",P164,0)</f>
        <v>0</v>
      </c>
      <c r="BG164" s="155">
        <f>IF(U164="zákl. přenesená",P164,0)</f>
        <v>0</v>
      </c>
      <c r="BH164" s="155">
        <f>IF(U164="sníž. přenesená",P164,0)</f>
        <v>0</v>
      </c>
      <c r="BI164" s="155">
        <f>IF(U164="nulová",P164,0)</f>
        <v>0</v>
      </c>
      <c r="BJ164" s="21" t="s">
        <v>26</v>
      </c>
      <c r="BK164" s="155">
        <f>ROUND(V164*K164,2)</f>
        <v>0</v>
      </c>
      <c r="BL164" s="21" t="s">
        <v>26</v>
      </c>
      <c r="BM164" s="21" t="s">
        <v>412</v>
      </c>
    </row>
    <row r="165" s="1" customFormat="1" ht="25.5" customHeight="1">
      <c r="B165" s="46"/>
      <c r="C165" s="244" t="s">
        <v>413</v>
      </c>
      <c r="D165" s="244" t="s">
        <v>181</v>
      </c>
      <c r="E165" s="245" t="s">
        <v>414</v>
      </c>
      <c r="F165" s="246" t="s">
        <v>415</v>
      </c>
      <c r="G165" s="246"/>
      <c r="H165" s="246"/>
      <c r="I165" s="246"/>
      <c r="J165" s="247" t="s">
        <v>179</v>
      </c>
      <c r="K165" s="248">
        <v>3</v>
      </c>
      <c r="L165" s="249">
        <v>0</v>
      </c>
      <c r="M165" s="250"/>
      <c r="N165" s="250"/>
      <c r="O165" s="198"/>
      <c r="P165" s="240">
        <f>ROUND(V165*K165,2)</f>
        <v>0</v>
      </c>
      <c r="Q165" s="240"/>
      <c r="R165" s="48"/>
      <c r="T165" s="241" t="s">
        <v>24</v>
      </c>
      <c r="U165" s="56" t="s">
        <v>48</v>
      </c>
      <c r="V165" s="174">
        <f>L165+M165</f>
        <v>0</v>
      </c>
      <c r="W165" s="174">
        <f>ROUND(L165*K165,2)</f>
        <v>0</v>
      </c>
      <c r="X165" s="174">
        <f>ROUND(M165*K165,2)</f>
        <v>0</v>
      </c>
      <c r="Y165" s="47"/>
      <c r="Z165" s="242">
        <f>Y165*K165</f>
        <v>0</v>
      </c>
      <c r="AA165" s="242">
        <v>0</v>
      </c>
      <c r="AB165" s="242">
        <f>AA165*K165</f>
        <v>0</v>
      </c>
      <c r="AC165" s="242">
        <v>0</v>
      </c>
      <c r="AD165" s="243">
        <f>AC165*K165</f>
        <v>0</v>
      </c>
      <c r="AR165" s="21" t="s">
        <v>97</v>
      </c>
      <c r="AT165" s="21" t="s">
        <v>181</v>
      </c>
      <c r="AU165" s="21" t="s">
        <v>97</v>
      </c>
      <c r="AY165" s="21" t="s">
        <v>175</v>
      </c>
      <c r="BE165" s="155">
        <f>IF(U165="základní",P165,0)</f>
        <v>0</v>
      </c>
      <c r="BF165" s="155">
        <f>IF(U165="snížená",P165,0)</f>
        <v>0</v>
      </c>
      <c r="BG165" s="155">
        <f>IF(U165="zákl. přenesená",P165,0)</f>
        <v>0</v>
      </c>
      <c r="BH165" s="155">
        <f>IF(U165="sníž. přenesená",P165,0)</f>
        <v>0</v>
      </c>
      <c r="BI165" s="155">
        <f>IF(U165="nulová",P165,0)</f>
        <v>0</v>
      </c>
      <c r="BJ165" s="21" t="s">
        <v>26</v>
      </c>
      <c r="BK165" s="155">
        <f>ROUND(V165*K165,2)</f>
        <v>0</v>
      </c>
      <c r="BL165" s="21" t="s">
        <v>26</v>
      </c>
      <c r="BM165" s="21" t="s">
        <v>416</v>
      </c>
    </row>
    <row r="166" s="1" customFormat="1" ht="25.5" customHeight="1">
      <c r="B166" s="46"/>
      <c r="C166" s="244" t="s">
        <v>417</v>
      </c>
      <c r="D166" s="244" t="s">
        <v>181</v>
      </c>
      <c r="E166" s="245" t="s">
        <v>418</v>
      </c>
      <c r="F166" s="246" t="s">
        <v>419</v>
      </c>
      <c r="G166" s="246"/>
      <c r="H166" s="246"/>
      <c r="I166" s="246"/>
      <c r="J166" s="247" t="s">
        <v>179</v>
      </c>
      <c r="K166" s="248">
        <v>1</v>
      </c>
      <c r="L166" s="249">
        <v>0</v>
      </c>
      <c r="M166" s="250"/>
      <c r="N166" s="250"/>
      <c r="O166" s="198"/>
      <c r="P166" s="240">
        <f>ROUND(V166*K166,2)</f>
        <v>0</v>
      </c>
      <c r="Q166" s="240"/>
      <c r="R166" s="48"/>
      <c r="T166" s="241" t="s">
        <v>24</v>
      </c>
      <c r="U166" s="56" t="s">
        <v>48</v>
      </c>
      <c r="V166" s="174">
        <f>L166+M166</f>
        <v>0</v>
      </c>
      <c r="W166" s="174">
        <f>ROUND(L166*K166,2)</f>
        <v>0</v>
      </c>
      <c r="X166" s="174">
        <f>ROUND(M166*K166,2)</f>
        <v>0</v>
      </c>
      <c r="Y166" s="47"/>
      <c r="Z166" s="242">
        <f>Y166*K166</f>
        <v>0</v>
      </c>
      <c r="AA166" s="242">
        <v>0</v>
      </c>
      <c r="AB166" s="242">
        <f>AA166*K166</f>
        <v>0</v>
      </c>
      <c r="AC166" s="242">
        <v>0</v>
      </c>
      <c r="AD166" s="243">
        <f>AC166*K166</f>
        <v>0</v>
      </c>
      <c r="AR166" s="21" t="s">
        <v>97</v>
      </c>
      <c r="AT166" s="21" t="s">
        <v>181</v>
      </c>
      <c r="AU166" s="21" t="s">
        <v>97</v>
      </c>
      <c r="AY166" s="21" t="s">
        <v>175</v>
      </c>
      <c r="BE166" s="155">
        <f>IF(U166="základní",P166,0)</f>
        <v>0</v>
      </c>
      <c r="BF166" s="155">
        <f>IF(U166="snížená",P166,0)</f>
        <v>0</v>
      </c>
      <c r="BG166" s="155">
        <f>IF(U166="zákl. přenesená",P166,0)</f>
        <v>0</v>
      </c>
      <c r="BH166" s="155">
        <f>IF(U166="sníž. přenesená",P166,0)</f>
        <v>0</v>
      </c>
      <c r="BI166" s="155">
        <f>IF(U166="nulová",P166,0)</f>
        <v>0</v>
      </c>
      <c r="BJ166" s="21" t="s">
        <v>26</v>
      </c>
      <c r="BK166" s="155">
        <f>ROUND(V166*K166,2)</f>
        <v>0</v>
      </c>
      <c r="BL166" s="21" t="s">
        <v>26</v>
      </c>
      <c r="BM166" s="21" t="s">
        <v>420</v>
      </c>
    </row>
    <row r="167" s="1" customFormat="1" ht="25.5" customHeight="1">
      <c r="B167" s="46"/>
      <c r="C167" s="244" t="s">
        <v>421</v>
      </c>
      <c r="D167" s="244" t="s">
        <v>181</v>
      </c>
      <c r="E167" s="245" t="s">
        <v>422</v>
      </c>
      <c r="F167" s="246" t="s">
        <v>423</v>
      </c>
      <c r="G167" s="246"/>
      <c r="H167" s="246"/>
      <c r="I167" s="246"/>
      <c r="J167" s="247" t="s">
        <v>179</v>
      </c>
      <c r="K167" s="248">
        <v>9</v>
      </c>
      <c r="L167" s="249">
        <v>0</v>
      </c>
      <c r="M167" s="250"/>
      <c r="N167" s="250"/>
      <c r="O167" s="198"/>
      <c r="P167" s="240">
        <f>ROUND(V167*K167,2)</f>
        <v>0</v>
      </c>
      <c r="Q167" s="240"/>
      <c r="R167" s="48"/>
      <c r="T167" s="241" t="s">
        <v>24</v>
      </c>
      <c r="U167" s="56" t="s">
        <v>48</v>
      </c>
      <c r="V167" s="174">
        <f>L167+M167</f>
        <v>0</v>
      </c>
      <c r="W167" s="174">
        <f>ROUND(L167*K167,2)</f>
        <v>0</v>
      </c>
      <c r="X167" s="174">
        <f>ROUND(M167*K167,2)</f>
        <v>0</v>
      </c>
      <c r="Y167" s="47"/>
      <c r="Z167" s="242">
        <f>Y167*K167</f>
        <v>0</v>
      </c>
      <c r="AA167" s="242">
        <v>0</v>
      </c>
      <c r="AB167" s="242">
        <f>AA167*K167</f>
        <v>0</v>
      </c>
      <c r="AC167" s="242">
        <v>0</v>
      </c>
      <c r="AD167" s="243">
        <f>AC167*K167</f>
        <v>0</v>
      </c>
      <c r="AR167" s="21" t="s">
        <v>184</v>
      </c>
      <c r="AT167" s="21" t="s">
        <v>181</v>
      </c>
      <c r="AU167" s="21" t="s">
        <v>97</v>
      </c>
      <c r="AY167" s="21" t="s">
        <v>175</v>
      </c>
      <c r="BE167" s="155">
        <f>IF(U167="základní",P167,0)</f>
        <v>0</v>
      </c>
      <c r="BF167" s="155">
        <f>IF(U167="snížená",P167,0)</f>
        <v>0</v>
      </c>
      <c r="BG167" s="155">
        <f>IF(U167="zákl. přenesená",P167,0)</f>
        <v>0</v>
      </c>
      <c r="BH167" s="155">
        <f>IF(U167="sníž. přenesená",P167,0)</f>
        <v>0</v>
      </c>
      <c r="BI167" s="155">
        <f>IF(U167="nulová",P167,0)</f>
        <v>0</v>
      </c>
      <c r="BJ167" s="21" t="s">
        <v>26</v>
      </c>
      <c r="BK167" s="155">
        <f>ROUND(V167*K167,2)</f>
        <v>0</v>
      </c>
      <c r="BL167" s="21" t="s">
        <v>184</v>
      </c>
      <c r="BM167" s="21" t="s">
        <v>424</v>
      </c>
    </row>
    <row r="168" s="1" customFormat="1" ht="25.5" customHeight="1">
      <c r="B168" s="46"/>
      <c r="C168" s="233" t="s">
        <v>425</v>
      </c>
      <c r="D168" s="233" t="s">
        <v>176</v>
      </c>
      <c r="E168" s="234" t="s">
        <v>215</v>
      </c>
      <c r="F168" s="235" t="s">
        <v>216</v>
      </c>
      <c r="G168" s="235"/>
      <c r="H168" s="235"/>
      <c r="I168" s="235"/>
      <c r="J168" s="236" t="s">
        <v>179</v>
      </c>
      <c r="K168" s="237">
        <v>3</v>
      </c>
      <c r="L168" s="238">
        <v>0</v>
      </c>
      <c r="M168" s="238">
        <v>0</v>
      </c>
      <c r="N168" s="239"/>
      <c r="O168" s="239"/>
      <c r="P168" s="240">
        <f>ROUND(V168*K168,2)</f>
        <v>0</v>
      </c>
      <c r="Q168" s="240"/>
      <c r="R168" s="48"/>
      <c r="T168" s="241" t="s">
        <v>24</v>
      </c>
      <c r="U168" s="56" t="s">
        <v>48</v>
      </c>
      <c r="V168" s="174">
        <f>L168+M168</f>
        <v>0</v>
      </c>
      <c r="W168" s="174">
        <f>ROUND(L168*K168,2)</f>
        <v>0</v>
      </c>
      <c r="X168" s="174">
        <f>ROUND(M168*K168,2)</f>
        <v>0</v>
      </c>
      <c r="Y168" s="47"/>
      <c r="Z168" s="242">
        <f>Y168*K168</f>
        <v>0</v>
      </c>
      <c r="AA168" s="242">
        <v>0</v>
      </c>
      <c r="AB168" s="242">
        <f>AA168*K168</f>
        <v>0</v>
      </c>
      <c r="AC168" s="242">
        <v>0</v>
      </c>
      <c r="AD168" s="243">
        <f>AC168*K168</f>
        <v>0</v>
      </c>
      <c r="AR168" s="21" t="s">
        <v>26</v>
      </c>
      <c r="AT168" s="21" t="s">
        <v>176</v>
      </c>
      <c r="AU168" s="21" t="s">
        <v>97</v>
      </c>
      <c r="AY168" s="21" t="s">
        <v>175</v>
      </c>
      <c r="BE168" s="155">
        <f>IF(U168="základní",P168,0)</f>
        <v>0</v>
      </c>
      <c r="BF168" s="155">
        <f>IF(U168="snížená",P168,0)</f>
        <v>0</v>
      </c>
      <c r="BG168" s="155">
        <f>IF(U168="zákl. přenesená",P168,0)</f>
        <v>0</v>
      </c>
      <c r="BH168" s="155">
        <f>IF(U168="sníž. přenesená",P168,0)</f>
        <v>0</v>
      </c>
      <c r="BI168" s="155">
        <f>IF(U168="nulová",P168,0)</f>
        <v>0</v>
      </c>
      <c r="BJ168" s="21" t="s">
        <v>26</v>
      </c>
      <c r="BK168" s="155">
        <f>ROUND(V168*K168,2)</f>
        <v>0</v>
      </c>
      <c r="BL168" s="21" t="s">
        <v>26</v>
      </c>
      <c r="BM168" s="21" t="s">
        <v>426</v>
      </c>
    </row>
    <row r="169" s="1" customFormat="1" ht="38.25" customHeight="1">
      <c r="B169" s="46"/>
      <c r="C169" s="244" t="s">
        <v>427</v>
      </c>
      <c r="D169" s="244" t="s">
        <v>181</v>
      </c>
      <c r="E169" s="245" t="s">
        <v>428</v>
      </c>
      <c r="F169" s="246" t="s">
        <v>429</v>
      </c>
      <c r="G169" s="246"/>
      <c r="H169" s="246"/>
      <c r="I169" s="246"/>
      <c r="J169" s="247" t="s">
        <v>179</v>
      </c>
      <c r="K169" s="248">
        <v>1</v>
      </c>
      <c r="L169" s="249">
        <v>0</v>
      </c>
      <c r="M169" s="250"/>
      <c r="N169" s="250"/>
      <c r="O169" s="198"/>
      <c r="P169" s="240">
        <f>ROUND(V169*K169,2)</f>
        <v>0</v>
      </c>
      <c r="Q169" s="240"/>
      <c r="R169" s="48"/>
      <c r="T169" s="241" t="s">
        <v>24</v>
      </c>
      <c r="U169" s="56" t="s">
        <v>48</v>
      </c>
      <c r="V169" s="174">
        <f>L169+M169</f>
        <v>0</v>
      </c>
      <c r="W169" s="174">
        <f>ROUND(L169*K169,2)</f>
        <v>0</v>
      </c>
      <c r="X169" s="174">
        <f>ROUND(M169*K169,2)</f>
        <v>0</v>
      </c>
      <c r="Y169" s="47"/>
      <c r="Z169" s="242">
        <f>Y169*K169</f>
        <v>0</v>
      </c>
      <c r="AA169" s="242">
        <v>0</v>
      </c>
      <c r="AB169" s="242">
        <f>AA169*K169</f>
        <v>0</v>
      </c>
      <c r="AC169" s="242">
        <v>0</v>
      </c>
      <c r="AD169" s="243">
        <f>AC169*K169</f>
        <v>0</v>
      </c>
      <c r="AR169" s="21" t="s">
        <v>184</v>
      </c>
      <c r="AT169" s="21" t="s">
        <v>181</v>
      </c>
      <c r="AU169" s="21" t="s">
        <v>97</v>
      </c>
      <c r="AY169" s="21" t="s">
        <v>175</v>
      </c>
      <c r="BE169" s="155">
        <f>IF(U169="základní",P169,0)</f>
        <v>0</v>
      </c>
      <c r="BF169" s="155">
        <f>IF(U169="snížená",P169,0)</f>
        <v>0</v>
      </c>
      <c r="BG169" s="155">
        <f>IF(U169="zákl. přenesená",P169,0)</f>
        <v>0</v>
      </c>
      <c r="BH169" s="155">
        <f>IF(U169="sníž. přenesená",P169,0)</f>
        <v>0</v>
      </c>
      <c r="BI169" s="155">
        <f>IF(U169="nulová",P169,0)</f>
        <v>0</v>
      </c>
      <c r="BJ169" s="21" t="s">
        <v>26</v>
      </c>
      <c r="BK169" s="155">
        <f>ROUND(V169*K169,2)</f>
        <v>0</v>
      </c>
      <c r="BL169" s="21" t="s">
        <v>184</v>
      </c>
      <c r="BM169" s="21" t="s">
        <v>430</v>
      </c>
    </row>
    <row r="170" s="1" customFormat="1" ht="38.25" customHeight="1">
      <c r="B170" s="46"/>
      <c r="C170" s="244" t="s">
        <v>431</v>
      </c>
      <c r="D170" s="244" t="s">
        <v>181</v>
      </c>
      <c r="E170" s="245" t="s">
        <v>432</v>
      </c>
      <c r="F170" s="246" t="s">
        <v>433</v>
      </c>
      <c r="G170" s="246"/>
      <c r="H170" s="246"/>
      <c r="I170" s="246"/>
      <c r="J170" s="247" t="s">
        <v>179</v>
      </c>
      <c r="K170" s="248">
        <v>1</v>
      </c>
      <c r="L170" s="249">
        <v>0</v>
      </c>
      <c r="M170" s="250"/>
      <c r="N170" s="250"/>
      <c r="O170" s="198"/>
      <c r="P170" s="240">
        <f>ROUND(V170*K170,2)</f>
        <v>0</v>
      </c>
      <c r="Q170" s="240"/>
      <c r="R170" s="48"/>
      <c r="T170" s="241" t="s">
        <v>24</v>
      </c>
      <c r="U170" s="56" t="s">
        <v>48</v>
      </c>
      <c r="V170" s="174">
        <f>L170+M170</f>
        <v>0</v>
      </c>
      <c r="W170" s="174">
        <f>ROUND(L170*K170,2)</f>
        <v>0</v>
      </c>
      <c r="X170" s="174">
        <f>ROUND(M170*K170,2)</f>
        <v>0</v>
      </c>
      <c r="Y170" s="47"/>
      <c r="Z170" s="242">
        <f>Y170*K170</f>
        <v>0</v>
      </c>
      <c r="AA170" s="242">
        <v>0</v>
      </c>
      <c r="AB170" s="242">
        <f>AA170*K170</f>
        <v>0</v>
      </c>
      <c r="AC170" s="242">
        <v>0</v>
      </c>
      <c r="AD170" s="243">
        <f>AC170*K170</f>
        <v>0</v>
      </c>
      <c r="AR170" s="21" t="s">
        <v>97</v>
      </c>
      <c r="AT170" s="21" t="s">
        <v>181</v>
      </c>
      <c r="AU170" s="21" t="s">
        <v>97</v>
      </c>
      <c r="AY170" s="21" t="s">
        <v>175</v>
      </c>
      <c r="BE170" s="155">
        <f>IF(U170="základní",P170,0)</f>
        <v>0</v>
      </c>
      <c r="BF170" s="155">
        <f>IF(U170="snížená",P170,0)</f>
        <v>0</v>
      </c>
      <c r="BG170" s="155">
        <f>IF(U170="zákl. přenesená",P170,0)</f>
        <v>0</v>
      </c>
      <c r="BH170" s="155">
        <f>IF(U170="sníž. přenesená",P170,0)</f>
        <v>0</v>
      </c>
      <c r="BI170" s="155">
        <f>IF(U170="nulová",P170,0)</f>
        <v>0</v>
      </c>
      <c r="BJ170" s="21" t="s">
        <v>26</v>
      </c>
      <c r="BK170" s="155">
        <f>ROUND(V170*K170,2)</f>
        <v>0</v>
      </c>
      <c r="BL170" s="21" t="s">
        <v>26</v>
      </c>
      <c r="BM170" s="21" t="s">
        <v>434</v>
      </c>
    </row>
    <row r="171" s="1" customFormat="1" ht="38.25" customHeight="1">
      <c r="B171" s="46"/>
      <c r="C171" s="244" t="s">
        <v>435</v>
      </c>
      <c r="D171" s="244" t="s">
        <v>181</v>
      </c>
      <c r="E171" s="245" t="s">
        <v>211</v>
      </c>
      <c r="F171" s="246" t="s">
        <v>212</v>
      </c>
      <c r="G171" s="246"/>
      <c r="H171" s="246"/>
      <c r="I171" s="246"/>
      <c r="J171" s="247" t="s">
        <v>179</v>
      </c>
      <c r="K171" s="248">
        <v>1</v>
      </c>
      <c r="L171" s="249">
        <v>0</v>
      </c>
      <c r="M171" s="250"/>
      <c r="N171" s="250"/>
      <c r="O171" s="198"/>
      <c r="P171" s="240">
        <f>ROUND(V171*K171,2)</f>
        <v>0</v>
      </c>
      <c r="Q171" s="240"/>
      <c r="R171" s="48"/>
      <c r="T171" s="241" t="s">
        <v>24</v>
      </c>
      <c r="U171" s="56" t="s">
        <v>48</v>
      </c>
      <c r="V171" s="174">
        <f>L171+M171</f>
        <v>0</v>
      </c>
      <c r="W171" s="174">
        <f>ROUND(L171*K171,2)</f>
        <v>0</v>
      </c>
      <c r="X171" s="174">
        <f>ROUND(M171*K171,2)</f>
        <v>0</v>
      </c>
      <c r="Y171" s="47"/>
      <c r="Z171" s="242">
        <f>Y171*K171</f>
        <v>0</v>
      </c>
      <c r="AA171" s="242">
        <v>0</v>
      </c>
      <c r="AB171" s="242">
        <f>AA171*K171</f>
        <v>0</v>
      </c>
      <c r="AC171" s="242">
        <v>0</v>
      </c>
      <c r="AD171" s="243">
        <f>AC171*K171</f>
        <v>0</v>
      </c>
      <c r="AR171" s="21" t="s">
        <v>97</v>
      </c>
      <c r="AT171" s="21" t="s">
        <v>181</v>
      </c>
      <c r="AU171" s="21" t="s">
        <v>97</v>
      </c>
      <c r="AY171" s="21" t="s">
        <v>175</v>
      </c>
      <c r="BE171" s="155">
        <f>IF(U171="základní",P171,0)</f>
        <v>0</v>
      </c>
      <c r="BF171" s="155">
        <f>IF(U171="snížená",P171,0)</f>
        <v>0</v>
      </c>
      <c r="BG171" s="155">
        <f>IF(U171="zákl. přenesená",P171,0)</f>
        <v>0</v>
      </c>
      <c r="BH171" s="155">
        <f>IF(U171="sníž. přenesená",P171,0)</f>
        <v>0</v>
      </c>
      <c r="BI171" s="155">
        <f>IF(U171="nulová",P171,0)</f>
        <v>0</v>
      </c>
      <c r="BJ171" s="21" t="s">
        <v>26</v>
      </c>
      <c r="BK171" s="155">
        <f>ROUND(V171*K171,2)</f>
        <v>0</v>
      </c>
      <c r="BL171" s="21" t="s">
        <v>26</v>
      </c>
      <c r="BM171" s="21" t="s">
        <v>436</v>
      </c>
    </row>
    <row r="172" s="1" customFormat="1" ht="16.5" customHeight="1">
      <c r="B172" s="46"/>
      <c r="C172" s="233" t="s">
        <v>437</v>
      </c>
      <c r="D172" s="233" t="s">
        <v>176</v>
      </c>
      <c r="E172" s="234" t="s">
        <v>438</v>
      </c>
      <c r="F172" s="235" t="s">
        <v>439</v>
      </c>
      <c r="G172" s="235"/>
      <c r="H172" s="235"/>
      <c r="I172" s="235"/>
      <c r="J172" s="236" t="s">
        <v>179</v>
      </c>
      <c r="K172" s="237">
        <v>2</v>
      </c>
      <c r="L172" s="238">
        <v>0</v>
      </c>
      <c r="M172" s="238">
        <v>0</v>
      </c>
      <c r="N172" s="239"/>
      <c r="O172" s="239"/>
      <c r="P172" s="240">
        <f>ROUND(V172*K172,2)</f>
        <v>0</v>
      </c>
      <c r="Q172" s="240"/>
      <c r="R172" s="48"/>
      <c r="T172" s="241" t="s">
        <v>24</v>
      </c>
      <c r="U172" s="56" t="s">
        <v>48</v>
      </c>
      <c r="V172" s="174">
        <f>L172+M172</f>
        <v>0</v>
      </c>
      <c r="W172" s="174">
        <f>ROUND(L172*K172,2)</f>
        <v>0</v>
      </c>
      <c r="X172" s="174">
        <f>ROUND(M172*K172,2)</f>
        <v>0</v>
      </c>
      <c r="Y172" s="47"/>
      <c r="Z172" s="242">
        <f>Y172*K172</f>
        <v>0</v>
      </c>
      <c r="AA172" s="242">
        <v>0</v>
      </c>
      <c r="AB172" s="242">
        <f>AA172*K172</f>
        <v>0</v>
      </c>
      <c r="AC172" s="242">
        <v>0</v>
      </c>
      <c r="AD172" s="243">
        <f>AC172*K172</f>
        <v>0</v>
      </c>
      <c r="AR172" s="21" t="s">
        <v>26</v>
      </c>
      <c r="AT172" s="21" t="s">
        <v>176</v>
      </c>
      <c r="AU172" s="21" t="s">
        <v>97</v>
      </c>
      <c r="AY172" s="21" t="s">
        <v>175</v>
      </c>
      <c r="BE172" s="155">
        <f>IF(U172="základní",P172,0)</f>
        <v>0</v>
      </c>
      <c r="BF172" s="155">
        <f>IF(U172="snížená",P172,0)</f>
        <v>0</v>
      </c>
      <c r="BG172" s="155">
        <f>IF(U172="zákl. přenesená",P172,0)</f>
        <v>0</v>
      </c>
      <c r="BH172" s="155">
        <f>IF(U172="sníž. přenesená",P172,0)</f>
        <v>0</v>
      </c>
      <c r="BI172" s="155">
        <f>IF(U172="nulová",P172,0)</f>
        <v>0</v>
      </c>
      <c r="BJ172" s="21" t="s">
        <v>26</v>
      </c>
      <c r="BK172" s="155">
        <f>ROUND(V172*K172,2)</f>
        <v>0</v>
      </c>
      <c r="BL172" s="21" t="s">
        <v>26</v>
      </c>
      <c r="BM172" s="21" t="s">
        <v>440</v>
      </c>
    </row>
    <row r="173" s="1" customFormat="1" ht="25.5" customHeight="1">
      <c r="B173" s="46"/>
      <c r="C173" s="233" t="s">
        <v>441</v>
      </c>
      <c r="D173" s="233" t="s">
        <v>176</v>
      </c>
      <c r="E173" s="234" t="s">
        <v>199</v>
      </c>
      <c r="F173" s="235" t="s">
        <v>200</v>
      </c>
      <c r="G173" s="235"/>
      <c r="H173" s="235"/>
      <c r="I173" s="235"/>
      <c r="J173" s="236" t="s">
        <v>179</v>
      </c>
      <c r="K173" s="237">
        <v>800</v>
      </c>
      <c r="L173" s="238">
        <v>0</v>
      </c>
      <c r="M173" s="238">
        <v>0</v>
      </c>
      <c r="N173" s="239"/>
      <c r="O173" s="239"/>
      <c r="P173" s="240">
        <f>ROUND(V173*K173,2)</f>
        <v>0</v>
      </c>
      <c r="Q173" s="240"/>
      <c r="R173" s="48"/>
      <c r="T173" s="241" t="s">
        <v>24</v>
      </c>
      <c r="U173" s="56" t="s">
        <v>48</v>
      </c>
      <c r="V173" s="174">
        <f>L173+M173</f>
        <v>0</v>
      </c>
      <c r="W173" s="174">
        <f>ROUND(L173*K173,2)</f>
        <v>0</v>
      </c>
      <c r="X173" s="174">
        <f>ROUND(M173*K173,2)</f>
        <v>0</v>
      </c>
      <c r="Y173" s="47"/>
      <c r="Z173" s="242">
        <f>Y173*K173</f>
        <v>0</v>
      </c>
      <c r="AA173" s="242">
        <v>0</v>
      </c>
      <c r="AB173" s="242">
        <f>AA173*K173</f>
        <v>0</v>
      </c>
      <c r="AC173" s="242">
        <v>0</v>
      </c>
      <c r="AD173" s="243">
        <f>AC173*K173</f>
        <v>0</v>
      </c>
      <c r="AR173" s="21" t="s">
        <v>26</v>
      </c>
      <c r="AT173" s="21" t="s">
        <v>176</v>
      </c>
      <c r="AU173" s="21" t="s">
        <v>97</v>
      </c>
      <c r="AY173" s="21" t="s">
        <v>175</v>
      </c>
      <c r="BE173" s="155">
        <f>IF(U173="základní",P173,0)</f>
        <v>0</v>
      </c>
      <c r="BF173" s="155">
        <f>IF(U173="snížená",P173,0)</f>
        <v>0</v>
      </c>
      <c r="BG173" s="155">
        <f>IF(U173="zákl. přenesená",P173,0)</f>
        <v>0</v>
      </c>
      <c r="BH173" s="155">
        <f>IF(U173="sníž. přenesená",P173,0)</f>
        <v>0</v>
      </c>
      <c r="BI173" s="155">
        <f>IF(U173="nulová",P173,0)</f>
        <v>0</v>
      </c>
      <c r="BJ173" s="21" t="s">
        <v>26</v>
      </c>
      <c r="BK173" s="155">
        <f>ROUND(V173*K173,2)</f>
        <v>0</v>
      </c>
      <c r="BL173" s="21" t="s">
        <v>26</v>
      </c>
      <c r="BM173" s="21" t="s">
        <v>201</v>
      </c>
    </row>
    <row r="174" s="1" customFormat="1" ht="38.25" customHeight="1">
      <c r="B174" s="46"/>
      <c r="C174" s="244" t="s">
        <v>442</v>
      </c>
      <c r="D174" s="244" t="s">
        <v>181</v>
      </c>
      <c r="E174" s="245" t="s">
        <v>202</v>
      </c>
      <c r="F174" s="246" t="s">
        <v>203</v>
      </c>
      <c r="G174" s="246"/>
      <c r="H174" s="246"/>
      <c r="I174" s="246"/>
      <c r="J174" s="247" t="s">
        <v>204</v>
      </c>
      <c r="K174" s="248">
        <v>1000</v>
      </c>
      <c r="L174" s="249">
        <v>0</v>
      </c>
      <c r="M174" s="250"/>
      <c r="N174" s="250"/>
      <c r="O174" s="198"/>
      <c r="P174" s="240">
        <f>ROUND(V174*K174,2)</f>
        <v>0</v>
      </c>
      <c r="Q174" s="240"/>
      <c r="R174" s="48"/>
      <c r="T174" s="241" t="s">
        <v>24</v>
      </c>
      <c r="U174" s="56" t="s">
        <v>48</v>
      </c>
      <c r="V174" s="174">
        <f>L174+M174</f>
        <v>0</v>
      </c>
      <c r="W174" s="174">
        <f>ROUND(L174*K174,2)</f>
        <v>0</v>
      </c>
      <c r="X174" s="174">
        <f>ROUND(M174*K174,2)</f>
        <v>0</v>
      </c>
      <c r="Y174" s="47"/>
      <c r="Z174" s="242">
        <f>Y174*K174</f>
        <v>0</v>
      </c>
      <c r="AA174" s="242">
        <v>0</v>
      </c>
      <c r="AB174" s="242">
        <f>AA174*K174</f>
        <v>0</v>
      </c>
      <c r="AC174" s="242">
        <v>0</v>
      </c>
      <c r="AD174" s="243">
        <f>AC174*K174</f>
        <v>0</v>
      </c>
      <c r="AR174" s="21" t="s">
        <v>184</v>
      </c>
      <c r="AT174" s="21" t="s">
        <v>181</v>
      </c>
      <c r="AU174" s="21" t="s">
        <v>97</v>
      </c>
      <c r="AY174" s="21" t="s">
        <v>175</v>
      </c>
      <c r="BE174" s="155">
        <f>IF(U174="základní",P174,0)</f>
        <v>0</v>
      </c>
      <c r="BF174" s="155">
        <f>IF(U174="snížená",P174,0)</f>
        <v>0</v>
      </c>
      <c r="BG174" s="155">
        <f>IF(U174="zákl. přenesená",P174,0)</f>
        <v>0</v>
      </c>
      <c r="BH174" s="155">
        <f>IF(U174="sníž. přenesená",P174,0)</f>
        <v>0</v>
      </c>
      <c r="BI174" s="155">
        <f>IF(U174="nulová",P174,0)</f>
        <v>0</v>
      </c>
      <c r="BJ174" s="21" t="s">
        <v>26</v>
      </c>
      <c r="BK174" s="155">
        <f>ROUND(V174*K174,2)</f>
        <v>0</v>
      </c>
      <c r="BL174" s="21" t="s">
        <v>184</v>
      </c>
      <c r="BM174" s="21" t="s">
        <v>205</v>
      </c>
    </row>
    <row r="175" s="1" customFormat="1" ht="16.5" customHeight="1">
      <c r="B175" s="46"/>
      <c r="C175" s="233" t="s">
        <v>443</v>
      </c>
      <c r="D175" s="233" t="s">
        <v>176</v>
      </c>
      <c r="E175" s="234" t="s">
        <v>444</v>
      </c>
      <c r="F175" s="235" t="s">
        <v>445</v>
      </c>
      <c r="G175" s="235"/>
      <c r="H175" s="235"/>
      <c r="I175" s="235"/>
      <c r="J175" s="236" t="s">
        <v>179</v>
      </c>
      <c r="K175" s="237">
        <v>1</v>
      </c>
      <c r="L175" s="238">
        <v>0</v>
      </c>
      <c r="M175" s="238">
        <v>0</v>
      </c>
      <c r="N175" s="239"/>
      <c r="O175" s="239"/>
      <c r="P175" s="240">
        <f>ROUND(V175*K175,2)</f>
        <v>0</v>
      </c>
      <c r="Q175" s="240"/>
      <c r="R175" s="48"/>
      <c r="T175" s="241" t="s">
        <v>24</v>
      </c>
      <c r="U175" s="56" t="s">
        <v>48</v>
      </c>
      <c r="V175" s="174">
        <f>L175+M175</f>
        <v>0</v>
      </c>
      <c r="W175" s="174">
        <f>ROUND(L175*K175,2)</f>
        <v>0</v>
      </c>
      <c r="X175" s="174">
        <f>ROUND(M175*K175,2)</f>
        <v>0</v>
      </c>
      <c r="Y175" s="47"/>
      <c r="Z175" s="242">
        <f>Y175*K175</f>
        <v>0</v>
      </c>
      <c r="AA175" s="242">
        <v>0</v>
      </c>
      <c r="AB175" s="242">
        <f>AA175*K175</f>
        <v>0</v>
      </c>
      <c r="AC175" s="242">
        <v>0</v>
      </c>
      <c r="AD175" s="243">
        <f>AC175*K175</f>
        <v>0</v>
      </c>
      <c r="AR175" s="21" t="s">
        <v>26</v>
      </c>
      <c r="AT175" s="21" t="s">
        <v>176</v>
      </c>
      <c r="AU175" s="21" t="s">
        <v>97</v>
      </c>
      <c r="AY175" s="21" t="s">
        <v>175</v>
      </c>
      <c r="BE175" s="155">
        <f>IF(U175="základní",P175,0)</f>
        <v>0</v>
      </c>
      <c r="BF175" s="155">
        <f>IF(U175="snížená",P175,0)</f>
        <v>0</v>
      </c>
      <c r="BG175" s="155">
        <f>IF(U175="zákl. přenesená",P175,0)</f>
        <v>0</v>
      </c>
      <c r="BH175" s="155">
        <f>IF(U175="sníž. přenesená",P175,0)</f>
        <v>0</v>
      </c>
      <c r="BI175" s="155">
        <f>IF(U175="nulová",P175,0)</f>
        <v>0</v>
      </c>
      <c r="BJ175" s="21" t="s">
        <v>26</v>
      </c>
      <c r="BK175" s="155">
        <f>ROUND(V175*K175,2)</f>
        <v>0</v>
      </c>
      <c r="BL175" s="21" t="s">
        <v>26</v>
      </c>
      <c r="BM175" s="21" t="s">
        <v>446</v>
      </c>
    </row>
    <row r="176" s="1" customFormat="1" ht="25.5" customHeight="1">
      <c r="B176" s="46"/>
      <c r="C176" s="244" t="s">
        <v>447</v>
      </c>
      <c r="D176" s="244" t="s">
        <v>181</v>
      </c>
      <c r="E176" s="245" t="s">
        <v>448</v>
      </c>
      <c r="F176" s="246" t="s">
        <v>449</v>
      </c>
      <c r="G176" s="246"/>
      <c r="H176" s="246"/>
      <c r="I176" s="246"/>
      <c r="J176" s="247" t="s">
        <v>179</v>
      </c>
      <c r="K176" s="248">
        <v>1</v>
      </c>
      <c r="L176" s="249">
        <v>0</v>
      </c>
      <c r="M176" s="250"/>
      <c r="N176" s="250"/>
      <c r="O176" s="198"/>
      <c r="P176" s="240">
        <f>ROUND(V176*K176,2)</f>
        <v>0</v>
      </c>
      <c r="Q176" s="240"/>
      <c r="R176" s="48"/>
      <c r="T176" s="241" t="s">
        <v>24</v>
      </c>
      <c r="U176" s="56" t="s">
        <v>48</v>
      </c>
      <c r="V176" s="174">
        <f>L176+M176</f>
        <v>0</v>
      </c>
      <c r="W176" s="174">
        <f>ROUND(L176*K176,2)</f>
        <v>0</v>
      </c>
      <c r="X176" s="174">
        <f>ROUND(M176*K176,2)</f>
        <v>0</v>
      </c>
      <c r="Y176" s="47"/>
      <c r="Z176" s="242">
        <f>Y176*K176</f>
        <v>0</v>
      </c>
      <c r="AA176" s="242">
        <v>0</v>
      </c>
      <c r="AB176" s="242">
        <f>AA176*K176</f>
        <v>0</v>
      </c>
      <c r="AC176" s="242">
        <v>0</v>
      </c>
      <c r="AD176" s="243">
        <f>AC176*K176</f>
        <v>0</v>
      </c>
      <c r="AR176" s="21" t="s">
        <v>184</v>
      </c>
      <c r="AT176" s="21" t="s">
        <v>181</v>
      </c>
      <c r="AU176" s="21" t="s">
        <v>97</v>
      </c>
      <c r="AY176" s="21" t="s">
        <v>175</v>
      </c>
      <c r="BE176" s="155">
        <f>IF(U176="základní",P176,0)</f>
        <v>0</v>
      </c>
      <c r="BF176" s="155">
        <f>IF(U176="snížená",P176,0)</f>
        <v>0</v>
      </c>
      <c r="BG176" s="155">
        <f>IF(U176="zákl. přenesená",P176,0)</f>
        <v>0</v>
      </c>
      <c r="BH176" s="155">
        <f>IF(U176="sníž. přenesená",P176,0)</f>
        <v>0</v>
      </c>
      <c r="BI176" s="155">
        <f>IF(U176="nulová",P176,0)</f>
        <v>0</v>
      </c>
      <c r="BJ176" s="21" t="s">
        <v>26</v>
      </c>
      <c r="BK176" s="155">
        <f>ROUND(V176*K176,2)</f>
        <v>0</v>
      </c>
      <c r="BL176" s="21" t="s">
        <v>184</v>
      </c>
      <c r="BM176" s="21" t="s">
        <v>450</v>
      </c>
    </row>
    <row r="177" s="1" customFormat="1" ht="38.25" customHeight="1">
      <c r="B177" s="46"/>
      <c r="C177" s="233" t="s">
        <v>451</v>
      </c>
      <c r="D177" s="233" t="s">
        <v>176</v>
      </c>
      <c r="E177" s="234" t="s">
        <v>452</v>
      </c>
      <c r="F177" s="235" t="s">
        <v>453</v>
      </c>
      <c r="G177" s="235"/>
      <c r="H177" s="235"/>
      <c r="I177" s="235"/>
      <c r="J177" s="236" t="s">
        <v>179</v>
      </c>
      <c r="K177" s="237">
        <v>2</v>
      </c>
      <c r="L177" s="238">
        <v>0</v>
      </c>
      <c r="M177" s="238">
        <v>0</v>
      </c>
      <c r="N177" s="239"/>
      <c r="O177" s="239"/>
      <c r="P177" s="240">
        <f>ROUND(V177*K177,2)</f>
        <v>0</v>
      </c>
      <c r="Q177" s="240"/>
      <c r="R177" s="48"/>
      <c r="T177" s="241" t="s">
        <v>24</v>
      </c>
      <c r="U177" s="56" t="s">
        <v>48</v>
      </c>
      <c r="V177" s="174">
        <f>L177+M177</f>
        <v>0</v>
      </c>
      <c r="W177" s="174">
        <f>ROUND(L177*K177,2)</f>
        <v>0</v>
      </c>
      <c r="X177" s="174">
        <f>ROUND(M177*K177,2)</f>
        <v>0</v>
      </c>
      <c r="Y177" s="47"/>
      <c r="Z177" s="242">
        <f>Y177*K177</f>
        <v>0</v>
      </c>
      <c r="AA177" s="242">
        <v>0</v>
      </c>
      <c r="AB177" s="242">
        <f>AA177*K177</f>
        <v>0</v>
      </c>
      <c r="AC177" s="242">
        <v>0</v>
      </c>
      <c r="AD177" s="243">
        <f>AC177*K177</f>
        <v>0</v>
      </c>
      <c r="AR177" s="21" t="s">
        <v>26</v>
      </c>
      <c r="AT177" s="21" t="s">
        <v>176</v>
      </c>
      <c r="AU177" s="21" t="s">
        <v>97</v>
      </c>
      <c r="AY177" s="21" t="s">
        <v>175</v>
      </c>
      <c r="BE177" s="155">
        <f>IF(U177="základní",P177,0)</f>
        <v>0</v>
      </c>
      <c r="BF177" s="155">
        <f>IF(U177="snížená",P177,0)</f>
        <v>0</v>
      </c>
      <c r="BG177" s="155">
        <f>IF(U177="zákl. přenesená",P177,0)</f>
        <v>0</v>
      </c>
      <c r="BH177" s="155">
        <f>IF(U177="sníž. přenesená",P177,0)</f>
        <v>0</v>
      </c>
      <c r="BI177" s="155">
        <f>IF(U177="nulová",P177,0)</f>
        <v>0</v>
      </c>
      <c r="BJ177" s="21" t="s">
        <v>26</v>
      </c>
      <c r="BK177" s="155">
        <f>ROUND(V177*K177,2)</f>
        <v>0</v>
      </c>
      <c r="BL177" s="21" t="s">
        <v>26</v>
      </c>
      <c r="BM177" s="21" t="s">
        <v>454</v>
      </c>
    </row>
    <row r="178" s="1" customFormat="1" ht="38.25" customHeight="1">
      <c r="B178" s="46"/>
      <c r="C178" s="244" t="s">
        <v>455</v>
      </c>
      <c r="D178" s="244" t="s">
        <v>181</v>
      </c>
      <c r="E178" s="245" t="s">
        <v>456</v>
      </c>
      <c r="F178" s="246" t="s">
        <v>457</v>
      </c>
      <c r="G178" s="246"/>
      <c r="H178" s="246"/>
      <c r="I178" s="246"/>
      <c r="J178" s="247" t="s">
        <v>179</v>
      </c>
      <c r="K178" s="248">
        <v>2</v>
      </c>
      <c r="L178" s="249">
        <v>0</v>
      </c>
      <c r="M178" s="250"/>
      <c r="N178" s="250"/>
      <c r="O178" s="198"/>
      <c r="P178" s="240">
        <f>ROUND(V178*K178,2)</f>
        <v>0</v>
      </c>
      <c r="Q178" s="240"/>
      <c r="R178" s="48"/>
      <c r="T178" s="241" t="s">
        <v>24</v>
      </c>
      <c r="U178" s="56" t="s">
        <v>48</v>
      </c>
      <c r="V178" s="174">
        <f>L178+M178</f>
        <v>0</v>
      </c>
      <c r="W178" s="174">
        <f>ROUND(L178*K178,2)</f>
        <v>0</v>
      </c>
      <c r="X178" s="174">
        <f>ROUND(M178*K178,2)</f>
        <v>0</v>
      </c>
      <c r="Y178" s="47"/>
      <c r="Z178" s="242">
        <f>Y178*K178</f>
        <v>0</v>
      </c>
      <c r="AA178" s="242">
        <v>0</v>
      </c>
      <c r="AB178" s="242">
        <f>AA178*K178</f>
        <v>0</v>
      </c>
      <c r="AC178" s="242">
        <v>0</v>
      </c>
      <c r="AD178" s="243">
        <f>AC178*K178</f>
        <v>0</v>
      </c>
      <c r="AR178" s="21" t="s">
        <v>184</v>
      </c>
      <c r="AT178" s="21" t="s">
        <v>181</v>
      </c>
      <c r="AU178" s="21" t="s">
        <v>97</v>
      </c>
      <c r="AY178" s="21" t="s">
        <v>175</v>
      </c>
      <c r="BE178" s="155">
        <f>IF(U178="základní",P178,0)</f>
        <v>0</v>
      </c>
      <c r="BF178" s="155">
        <f>IF(U178="snížená",P178,0)</f>
        <v>0</v>
      </c>
      <c r="BG178" s="155">
        <f>IF(U178="zákl. přenesená",P178,0)</f>
        <v>0</v>
      </c>
      <c r="BH178" s="155">
        <f>IF(U178="sníž. přenesená",P178,0)</f>
        <v>0</v>
      </c>
      <c r="BI178" s="155">
        <f>IF(U178="nulová",P178,0)</f>
        <v>0</v>
      </c>
      <c r="BJ178" s="21" t="s">
        <v>26</v>
      </c>
      <c r="BK178" s="155">
        <f>ROUND(V178*K178,2)</f>
        <v>0</v>
      </c>
      <c r="BL178" s="21" t="s">
        <v>184</v>
      </c>
      <c r="BM178" s="21" t="s">
        <v>458</v>
      </c>
    </row>
    <row r="179" s="1" customFormat="1" ht="16.5" customHeight="1">
      <c r="B179" s="46"/>
      <c r="C179" s="233" t="s">
        <v>459</v>
      </c>
      <c r="D179" s="233" t="s">
        <v>176</v>
      </c>
      <c r="E179" s="234" t="s">
        <v>460</v>
      </c>
      <c r="F179" s="235" t="s">
        <v>461</v>
      </c>
      <c r="G179" s="235"/>
      <c r="H179" s="235"/>
      <c r="I179" s="235"/>
      <c r="J179" s="236" t="s">
        <v>179</v>
      </c>
      <c r="K179" s="237">
        <v>4</v>
      </c>
      <c r="L179" s="238">
        <v>0</v>
      </c>
      <c r="M179" s="238">
        <v>0</v>
      </c>
      <c r="N179" s="239"/>
      <c r="O179" s="239"/>
      <c r="P179" s="240">
        <f>ROUND(V179*K179,2)</f>
        <v>0</v>
      </c>
      <c r="Q179" s="240"/>
      <c r="R179" s="48"/>
      <c r="T179" s="241" t="s">
        <v>24</v>
      </c>
      <c r="U179" s="56" t="s">
        <v>48</v>
      </c>
      <c r="V179" s="174">
        <f>L179+M179</f>
        <v>0</v>
      </c>
      <c r="W179" s="174">
        <f>ROUND(L179*K179,2)</f>
        <v>0</v>
      </c>
      <c r="X179" s="174">
        <f>ROUND(M179*K179,2)</f>
        <v>0</v>
      </c>
      <c r="Y179" s="47"/>
      <c r="Z179" s="242">
        <f>Y179*K179</f>
        <v>0</v>
      </c>
      <c r="AA179" s="242">
        <v>0</v>
      </c>
      <c r="AB179" s="242">
        <f>AA179*K179</f>
        <v>0</v>
      </c>
      <c r="AC179" s="242">
        <v>0</v>
      </c>
      <c r="AD179" s="243">
        <f>AC179*K179</f>
        <v>0</v>
      </c>
      <c r="AR179" s="21" t="s">
        <v>26</v>
      </c>
      <c r="AT179" s="21" t="s">
        <v>176</v>
      </c>
      <c r="AU179" s="21" t="s">
        <v>97</v>
      </c>
      <c r="AY179" s="21" t="s">
        <v>175</v>
      </c>
      <c r="BE179" s="155">
        <f>IF(U179="základní",P179,0)</f>
        <v>0</v>
      </c>
      <c r="BF179" s="155">
        <f>IF(U179="snížená",P179,0)</f>
        <v>0</v>
      </c>
      <c r="BG179" s="155">
        <f>IF(U179="zákl. přenesená",P179,0)</f>
        <v>0</v>
      </c>
      <c r="BH179" s="155">
        <f>IF(U179="sníž. přenesená",P179,0)</f>
        <v>0</v>
      </c>
      <c r="BI179" s="155">
        <f>IF(U179="nulová",P179,0)</f>
        <v>0</v>
      </c>
      <c r="BJ179" s="21" t="s">
        <v>26</v>
      </c>
      <c r="BK179" s="155">
        <f>ROUND(V179*K179,2)</f>
        <v>0</v>
      </c>
      <c r="BL179" s="21" t="s">
        <v>26</v>
      </c>
      <c r="BM179" s="21" t="s">
        <v>462</v>
      </c>
    </row>
    <row r="180" s="1" customFormat="1" ht="25.5" customHeight="1">
      <c r="B180" s="46"/>
      <c r="C180" s="244" t="s">
        <v>463</v>
      </c>
      <c r="D180" s="244" t="s">
        <v>181</v>
      </c>
      <c r="E180" s="245" t="s">
        <v>464</v>
      </c>
      <c r="F180" s="246" t="s">
        <v>465</v>
      </c>
      <c r="G180" s="246"/>
      <c r="H180" s="246"/>
      <c r="I180" s="246"/>
      <c r="J180" s="247" t="s">
        <v>179</v>
      </c>
      <c r="K180" s="248">
        <v>4</v>
      </c>
      <c r="L180" s="249">
        <v>0</v>
      </c>
      <c r="M180" s="250"/>
      <c r="N180" s="250"/>
      <c r="O180" s="198"/>
      <c r="P180" s="240">
        <f>ROUND(V180*K180,2)</f>
        <v>0</v>
      </c>
      <c r="Q180" s="240"/>
      <c r="R180" s="48"/>
      <c r="T180" s="241" t="s">
        <v>24</v>
      </c>
      <c r="U180" s="56" t="s">
        <v>48</v>
      </c>
      <c r="V180" s="174">
        <f>L180+M180</f>
        <v>0</v>
      </c>
      <c r="W180" s="174">
        <f>ROUND(L180*K180,2)</f>
        <v>0</v>
      </c>
      <c r="X180" s="174">
        <f>ROUND(M180*K180,2)</f>
        <v>0</v>
      </c>
      <c r="Y180" s="47"/>
      <c r="Z180" s="242">
        <f>Y180*K180</f>
        <v>0</v>
      </c>
      <c r="AA180" s="242">
        <v>0</v>
      </c>
      <c r="AB180" s="242">
        <f>AA180*K180</f>
        <v>0</v>
      </c>
      <c r="AC180" s="242">
        <v>0</v>
      </c>
      <c r="AD180" s="243">
        <f>AC180*K180</f>
        <v>0</v>
      </c>
      <c r="AR180" s="21" t="s">
        <v>184</v>
      </c>
      <c r="AT180" s="21" t="s">
        <v>181</v>
      </c>
      <c r="AU180" s="21" t="s">
        <v>97</v>
      </c>
      <c r="AY180" s="21" t="s">
        <v>175</v>
      </c>
      <c r="BE180" s="155">
        <f>IF(U180="základní",P180,0)</f>
        <v>0</v>
      </c>
      <c r="BF180" s="155">
        <f>IF(U180="snížená",P180,0)</f>
        <v>0</v>
      </c>
      <c r="BG180" s="155">
        <f>IF(U180="zákl. přenesená",P180,0)</f>
        <v>0</v>
      </c>
      <c r="BH180" s="155">
        <f>IF(U180="sníž. přenesená",P180,0)</f>
        <v>0</v>
      </c>
      <c r="BI180" s="155">
        <f>IF(U180="nulová",P180,0)</f>
        <v>0</v>
      </c>
      <c r="BJ180" s="21" t="s">
        <v>26</v>
      </c>
      <c r="BK180" s="155">
        <f>ROUND(V180*K180,2)</f>
        <v>0</v>
      </c>
      <c r="BL180" s="21" t="s">
        <v>184</v>
      </c>
      <c r="BM180" s="21" t="s">
        <v>466</v>
      </c>
    </row>
    <row r="181" s="1" customFormat="1" ht="25.5" customHeight="1">
      <c r="B181" s="46"/>
      <c r="C181" s="233" t="s">
        <v>467</v>
      </c>
      <c r="D181" s="233" t="s">
        <v>176</v>
      </c>
      <c r="E181" s="234" t="s">
        <v>207</v>
      </c>
      <c r="F181" s="235" t="s">
        <v>208</v>
      </c>
      <c r="G181" s="235"/>
      <c r="H181" s="235"/>
      <c r="I181" s="235"/>
      <c r="J181" s="236" t="s">
        <v>179</v>
      </c>
      <c r="K181" s="237">
        <v>10</v>
      </c>
      <c r="L181" s="238">
        <v>0</v>
      </c>
      <c r="M181" s="238">
        <v>0</v>
      </c>
      <c r="N181" s="239"/>
      <c r="O181" s="239"/>
      <c r="P181" s="240">
        <f>ROUND(V181*K181,2)</f>
        <v>0</v>
      </c>
      <c r="Q181" s="240"/>
      <c r="R181" s="48"/>
      <c r="T181" s="241" t="s">
        <v>24</v>
      </c>
      <c r="U181" s="56" t="s">
        <v>48</v>
      </c>
      <c r="V181" s="174">
        <f>L181+M181</f>
        <v>0</v>
      </c>
      <c r="W181" s="174">
        <f>ROUND(L181*K181,2)</f>
        <v>0</v>
      </c>
      <c r="X181" s="174">
        <f>ROUND(M181*K181,2)</f>
        <v>0</v>
      </c>
      <c r="Y181" s="47"/>
      <c r="Z181" s="242">
        <f>Y181*K181</f>
        <v>0</v>
      </c>
      <c r="AA181" s="242">
        <v>0</v>
      </c>
      <c r="AB181" s="242">
        <f>AA181*K181</f>
        <v>0</v>
      </c>
      <c r="AC181" s="242">
        <v>0</v>
      </c>
      <c r="AD181" s="243">
        <f>AC181*K181</f>
        <v>0</v>
      </c>
      <c r="AR181" s="21" t="s">
        <v>26</v>
      </c>
      <c r="AT181" s="21" t="s">
        <v>176</v>
      </c>
      <c r="AU181" s="21" t="s">
        <v>97</v>
      </c>
      <c r="AY181" s="21" t="s">
        <v>175</v>
      </c>
      <c r="BE181" s="155">
        <f>IF(U181="základní",P181,0)</f>
        <v>0</v>
      </c>
      <c r="BF181" s="155">
        <f>IF(U181="snížená",P181,0)</f>
        <v>0</v>
      </c>
      <c r="BG181" s="155">
        <f>IF(U181="zákl. přenesená",P181,0)</f>
        <v>0</v>
      </c>
      <c r="BH181" s="155">
        <f>IF(U181="sníž. přenesená",P181,0)</f>
        <v>0</v>
      </c>
      <c r="BI181" s="155">
        <f>IF(U181="nulová",P181,0)</f>
        <v>0</v>
      </c>
      <c r="BJ181" s="21" t="s">
        <v>26</v>
      </c>
      <c r="BK181" s="155">
        <f>ROUND(V181*K181,2)</f>
        <v>0</v>
      </c>
      <c r="BL181" s="21" t="s">
        <v>26</v>
      </c>
      <c r="BM181" s="21" t="s">
        <v>209</v>
      </c>
    </row>
    <row r="182" s="1" customFormat="1" ht="25.5" customHeight="1">
      <c r="B182" s="46"/>
      <c r="C182" s="244" t="s">
        <v>468</v>
      </c>
      <c r="D182" s="244" t="s">
        <v>181</v>
      </c>
      <c r="E182" s="245" t="s">
        <v>219</v>
      </c>
      <c r="F182" s="246" t="s">
        <v>220</v>
      </c>
      <c r="G182" s="246"/>
      <c r="H182" s="246"/>
      <c r="I182" s="246"/>
      <c r="J182" s="247" t="s">
        <v>179</v>
      </c>
      <c r="K182" s="248">
        <v>10</v>
      </c>
      <c r="L182" s="249">
        <v>0</v>
      </c>
      <c r="M182" s="250"/>
      <c r="N182" s="250"/>
      <c r="O182" s="198"/>
      <c r="P182" s="240">
        <f>ROUND(V182*K182,2)</f>
        <v>0</v>
      </c>
      <c r="Q182" s="240"/>
      <c r="R182" s="48"/>
      <c r="T182" s="241" t="s">
        <v>24</v>
      </c>
      <c r="U182" s="56" t="s">
        <v>48</v>
      </c>
      <c r="V182" s="174">
        <f>L182+M182</f>
        <v>0</v>
      </c>
      <c r="W182" s="174">
        <f>ROUND(L182*K182,2)</f>
        <v>0</v>
      </c>
      <c r="X182" s="174">
        <f>ROUND(M182*K182,2)</f>
        <v>0</v>
      </c>
      <c r="Y182" s="47"/>
      <c r="Z182" s="242">
        <f>Y182*K182</f>
        <v>0</v>
      </c>
      <c r="AA182" s="242">
        <v>0</v>
      </c>
      <c r="AB182" s="242">
        <f>AA182*K182</f>
        <v>0</v>
      </c>
      <c r="AC182" s="242">
        <v>0</v>
      </c>
      <c r="AD182" s="243">
        <f>AC182*K182</f>
        <v>0</v>
      </c>
      <c r="AR182" s="21" t="s">
        <v>97</v>
      </c>
      <c r="AT182" s="21" t="s">
        <v>181</v>
      </c>
      <c r="AU182" s="21" t="s">
        <v>97</v>
      </c>
      <c r="AY182" s="21" t="s">
        <v>175</v>
      </c>
      <c r="BE182" s="155">
        <f>IF(U182="základní",P182,0)</f>
        <v>0</v>
      </c>
      <c r="BF182" s="155">
        <f>IF(U182="snížená",P182,0)</f>
        <v>0</v>
      </c>
      <c r="BG182" s="155">
        <f>IF(U182="zákl. přenesená",P182,0)</f>
        <v>0</v>
      </c>
      <c r="BH182" s="155">
        <f>IF(U182="sníž. přenesená",P182,0)</f>
        <v>0</v>
      </c>
      <c r="BI182" s="155">
        <f>IF(U182="nulová",P182,0)</f>
        <v>0</v>
      </c>
      <c r="BJ182" s="21" t="s">
        <v>26</v>
      </c>
      <c r="BK182" s="155">
        <f>ROUND(V182*K182,2)</f>
        <v>0</v>
      </c>
      <c r="BL182" s="21" t="s">
        <v>26</v>
      </c>
      <c r="BM182" s="21" t="s">
        <v>221</v>
      </c>
    </row>
    <row r="183" s="1" customFormat="1" ht="25.5" customHeight="1">
      <c r="B183" s="46"/>
      <c r="C183" s="244" t="s">
        <v>469</v>
      </c>
      <c r="D183" s="244" t="s">
        <v>181</v>
      </c>
      <c r="E183" s="245" t="s">
        <v>223</v>
      </c>
      <c r="F183" s="246" t="s">
        <v>224</v>
      </c>
      <c r="G183" s="246"/>
      <c r="H183" s="246"/>
      <c r="I183" s="246"/>
      <c r="J183" s="247" t="s">
        <v>179</v>
      </c>
      <c r="K183" s="248">
        <v>10</v>
      </c>
      <c r="L183" s="249">
        <v>0</v>
      </c>
      <c r="M183" s="250"/>
      <c r="N183" s="250"/>
      <c r="O183" s="198"/>
      <c r="P183" s="240">
        <f>ROUND(V183*K183,2)</f>
        <v>0</v>
      </c>
      <c r="Q183" s="240"/>
      <c r="R183" s="48"/>
      <c r="T183" s="241" t="s">
        <v>24</v>
      </c>
      <c r="U183" s="56" t="s">
        <v>48</v>
      </c>
      <c r="V183" s="174">
        <f>L183+M183</f>
        <v>0</v>
      </c>
      <c r="W183" s="174">
        <f>ROUND(L183*K183,2)</f>
        <v>0</v>
      </c>
      <c r="X183" s="174">
        <f>ROUND(M183*K183,2)</f>
        <v>0</v>
      </c>
      <c r="Y183" s="47"/>
      <c r="Z183" s="242">
        <f>Y183*K183</f>
        <v>0</v>
      </c>
      <c r="AA183" s="242">
        <v>0</v>
      </c>
      <c r="AB183" s="242">
        <f>AA183*K183</f>
        <v>0</v>
      </c>
      <c r="AC183" s="242">
        <v>0</v>
      </c>
      <c r="AD183" s="243">
        <f>AC183*K183</f>
        <v>0</v>
      </c>
      <c r="AR183" s="21" t="s">
        <v>97</v>
      </c>
      <c r="AT183" s="21" t="s">
        <v>181</v>
      </c>
      <c r="AU183" s="21" t="s">
        <v>97</v>
      </c>
      <c r="AY183" s="21" t="s">
        <v>175</v>
      </c>
      <c r="BE183" s="155">
        <f>IF(U183="základní",P183,0)</f>
        <v>0</v>
      </c>
      <c r="BF183" s="155">
        <f>IF(U183="snížená",P183,0)</f>
        <v>0</v>
      </c>
      <c r="BG183" s="155">
        <f>IF(U183="zákl. přenesená",P183,0)</f>
        <v>0</v>
      </c>
      <c r="BH183" s="155">
        <f>IF(U183="sníž. přenesená",P183,0)</f>
        <v>0</v>
      </c>
      <c r="BI183" s="155">
        <f>IF(U183="nulová",P183,0)</f>
        <v>0</v>
      </c>
      <c r="BJ183" s="21" t="s">
        <v>26</v>
      </c>
      <c r="BK183" s="155">
        <f>ROUND(V183*K183,2)</f>
        <v>0</v>
      </c>
      <c r="BL183" s="21" t="s">
        <v>26</v>
      </c>
      <c r="BM183" s="21" t="s">
        <v>225</v>
      </c>
    </row>
    <row r="184" s="1" customFormat="1" ht="25.5" customHeight="1">
      <c r="B184" s="46"/>
      <c r="C184" s="244" t="s">
        <v>470</v>
      </c>
      <c r="D184" s="244" t="s">
        <v>181</v>
      </c>
      <c r="E184" s="245" t="s">
        <v>227</v>
      </c>
      <c r="F184" s="246" t="s">
        <v>228</v>
      </c>
      <c r="G184" s="246"/>
      <c r="H184" s="246"/>
      <c r="I184" s="246"/>
      <c r="J184" s="247" t="s">
        <v>179</v>
      </c>
      <c r="K184" s="248">
        <v>14</v>
      </c>
      <c r="L184" s="249">
        <v>0</v>
      </c>
      <c r="M184" s="250"/>
      <c r="N184" s="250"/>
      <c r="O184" s="198"/>
      <c r="P184" s="240">
        <f>ROUND(V184*K184,2)</f>
        <v>0</v>
      </c>
      <c r="Q184" s="240"/>
      <c r="R184" s="48"/>
      <c r="T184" s="241" t="s">
        <v>24</v>
      </c>
      <c r="U184" s="56" t="s">
        <v>48</v>
      </c>
      <c r="V184" s="174">
        <f>L184+M184</f>
        <v>0</v>
      </c>
      <c r="W184" s="174">
        <f>ROUND(L184*K184,2)</f>
        <v>0</v>
      </c>
      <c r="X184" s="174">
        <f>ROUND(M184*K184,2)</f>
        <v>0</v>
      </c>
      <c r="Y184" s="47"/>
      <c r="Z184" s="242">
        <f>Y184*K184</f>
        <v>0</v>
      </c>
      <c r="AA184" s="242">
        <v>0</v>
      </c>
      <c r="AB184" s="242">
        <f>AA184*K184</f>
        <v>0</v>
      </c>
      <c r="AC184" s="242">
        <v>0</v>
      </c>
      <c r="AD184" s="243">
        <f>AC184*K184</f>
        <v>0</v>
      </c>
      <c r="AR184" s="21" t="s">
        <v>97</v>
      </c>
      <c r="AT184" s="21" t="s">
        <v>181</v>
      </c>
      <c r="AU184" s="21" t="s">
        <v>97</v>
      </c>
      <c r="AY184" s="21" t="s">
        <v>175</v>
      </c>
      <c r="BE184" s="155">
        <f>IF(U184="základní",P184,0)</f>
        <v>0</v>
      </c>
      <c r="BF184" s="155">
        <f>IF(U184="snížená",P184,0)</f>
        <v>0</v>
      </c>
      <c r="BG184" s="155">
        <f>IF(U184="zákl. přenesená",P184,0)</f>
        <v>0</v>
      </c>
      <c r="BH184" s="155">
        <f>IF(U184="sníž. přenesená",P184,0)</f>
        <v>0</v>
      </c>
      <c r="BI184" s="155">
        <f>IF(U184="nulová",P184,0)</f>
        <v>0</v>
      </c>
      <c r="BJ184" s="21" t="s">
        <v>26</v>
      </c>
      <c r="BK184" s="155">
        <f>ROUND(V184*K184,2)</f>
        <v>0</v>
      </c>
      <c r="BL184" s="21" t="s">
        <v>26</v>
      </c>
      <c r="BM184" s="21" t="s">
        <v>229</v>
      </c>
    </row>
    <row r="185" s="1" customFormat="1" ht="38.25" customHeight="1">
      <c r="B185" s="46"/>
      <c r="C185" s="244" t="s">
        <v>471</v>
      </c>
      <c r="D185" s="244" t="s">
        <v>181</v>
      </c>
      <c r="E185" s="245" t="s">
        <v>230</v>
      </c>
      <c r="F185" s="246" t="s">
        <v>231</v>
      </c>
      <c r="G185" s="246"/>
      <c r="H185" s="246"/>
      <c r="I185" s="246"/>
      <c r="J185" s="247" t="s">
        <v>179</v>
      </c>
      <c r="K185" s="248">
        <v>9</v>
      </c>
      <c r="L185" s="249">
        <v>0</v>
      </c>
      <c r="M185" s="250"/>
      <c r="N185" s="250"/>
      <c r="O185" s="198"/>
      <c r="P185" s="240">
        <f>ROUND(V185*K185,2)</f>
        <v>0</v>
      </c>
      <c r="Q185" s="240"/>
      <c r="R185" s="48"/>
      <c r="T185" s="241" t="s">
        <v>24</v>
      </c>
      <c r="U185" s="56" t="s">
        <v>48</v>
      </c>
      <c r="V185" s="174">
        <f>L185+M185</f>
        <v>0</v>
      </c>
      <c r="W185" s="174">
        <f>ROUND(L185*K185,2)</f>
        <v>0</v>
      </c>
      <c r="X185" s="174">
        <f>ROUND(M185*K185,2)</f>
        <v>0</v>
      </c>
      <c r="Y185" s="47"/>
      <c r="Z185" s="242">
        <f>Y185*K185</f>
        <v>0</v>
      </c>
      <c r="AA185" s="242">
        <v>0</v>
      </c>
      <c r="AB185" s="242">
        <f>AA185*K185</f>
        <v>0</v>
      </c>
      <c r="AC185" s="242">
        <v>0</v>
      </c>
      <c r="AD185" s="243">
        <f>AC185*K185</f>
        <v>0</v>
      </c>
      <c r="AR185" s="21" t="s">
        <v>184</v>
      </c>
      <c r="AT185" s="21" t="s">
        <v>181</v>
      </c>
      <c r="AU185" s="21" t="s">
        <v>97</v>
      </c>
      <c r="AY185" s="21" t="s">
        <v>175</v>
      </c>
      <c r="BE185" s="155">
        <f>IF(U185="základní",P185,0)</f>
        <v>0</v>
      </c>
      <c r="BF185" s="155">
        <f>IF(U185="snížená",P185,0)</f>
        <v>0</v>
      </c>
      <c r="BG185" s="155">
        <f>IF(U185="zákl. přenesená",P185,0)</f>
        <v>0</v>
      </c>
      <c r="BH185" s="155">
        <f>IF(U185="sníž. přenesená",P185,0)</f>
        <v>0</v>
      </c>
      <c r="BI185" s="155">
        <f>IF(U185="nulová",P185,0)</f>
        <v>0</v>
      </c>
      <c r="BJ185" s="21" t="s">
        <v>26</v>
      </c>
      <c r="BK185" s="155">
        <f>ROUND(V185*K185,2)</f>
        <v>0</v>
      </c>
      <c r="BL185" s="21" t="s">
        <v>184</v>
      </c>
      <c r="BM185" s="21" t="s">
        <v>232</v>
      </c>
    </row>
    <row r="186" s="1" customFormat="1" ht="38.25" customHeight="1">
      <c r="B186" s="46"/>
      <c r="C186" s="244" t="s">
        <v>472</v>
      </c>
      <c r="D186" s="244" t="s">
        <v>181</v>
      </c>
      <c r="E186" s="245" t="s">
        <v>473</v>
      </c>
      <c r="F186" s="246" t="s">
        <v>474</v>
      </c>
      <c r="G186" s="246"/>
      <c r="H186" s="246"/>
      <c r="I186" s="246"/>
      <c r="J186" s="247" t="s">
        <v>179</v>
      </c>
      <c r="K186" s="248">
        <v>1</v>
      </c>
      <c r="L186" s="249">
        <v>0</v>
      </c>
      <c r="M186" s="250"/>
      <c r="N186" s="250"/>
      <c r="O186" s="198"/>
      <c r="P186" s="240">
        <f>ROUND(V186*K186,2)</f>
        <v>0</v>
      </c>
      <c r="Q186" s="240"/>
      <c r="R186" s="48"/>
      <c r="T186" s="241" t="s">
        <v>24</v>
      </c>
      <c r="U186" s="56" t="s">
        <v>48</v>
      </c>
      <c r="V186" s="174">
        <f>L186+M186</f>
        <v>0</v>
      </c>
      <c r="W186" s="174">
        <f>ROUND(L186*K186,2)</f>
        <v>0</v>
      </c>
      <c r="X186" s="174">
        <f>ROUND(M186*K186,2)</f>
        <v>0</v>
      </c>
      <c r="Y186" s="47"/>
      <c r="Z186" s="242">
        <f>Y186*K186</f>
        <v>0</v>
      </c>
      <c r="AA186" s="242">
        <v>0</v>
      </c>
      <c r="AB186" s="242">
        <f>AA186*K186</f>
        <v>0</v>
      </c>
      <c r="AC186" s="242">
        <v>0</v>
      </c>
      <c r="AD186" s="243">
        <f>AC186*K186</f>
        <v>0</v>
      </c>
      <c r="AR186" s="21" t="s">
        <v>97</v>
      </c>
      <c r="AT186" s="21" t="s">
        <v>181</v>
      </c>
      <c r="AU186" s="21" t="s">
        <v>97</v>
      </c>
      <c r="AY186" s="21" t="s">
        <v>175</v>
      </c>
      <c r="BE186" s="155">
        <f>IF(U186="základní",P186,0)</f>
        <v>0</v>
      </c>
      <c r="BF186" s="155">
        <f>IF(U186="snížená",P186,0)</f>
        <v>0</v>
      </c>
      <c r="BG186" s="155">
        <f>IF(U186="zákl. přenesená",P186,0)</f>
        <v>0</v>
      </c>
      <c r="BH186" s="155">
        <f>IF(U186="sníž. přenesená",P186,0)</f>
        <v>0</v>
      </c>
      <c r="BI186" s="155">
        <f>IF(U186="nulová",P186,0)</f>
        <v>0</v>
      </c>
      <c r="BJ186" s="21" t="s">
        <v>26</v>
      </c>
      <c r="BK186" s="155">
        <f>ROUND(V186*K186,2)</f>
        <v>0</v>
      </c>
      <c r="BL186" s="21" t="s">
        <v>26</v>
      </c>
      <c r="BM186" s="21" t="s">
        <v>475</v>
      </c>
    </row>
    <row r="187" s="1" customFormat="1" ht="25.5" customHeight="1">
      <c r="B187" s="46"/>
      <c r="C187" s="233" t="s">
        <v>476</v>
      </c>
      <c r="D187" s="233" t="s">
        <v>176</v>
      </c>
      <c r="E187" s="234" t="s">
        <v>234</v>
      </c>
      <c r="F187" s="235" t="s">
        <v>235</v>
      </c>
      <c r="G187" s="235"/>
      <c r="H187" s="235"/>
      <c r="I187" s="235"/>
      <c r="J187" s="236" t="s">
        <v>179</v>
      </c>
      <c r="K187" s="237">
        <v>2</v>
      </c>
      <c r="L187" s="238">
        <v>0</v>
      </c>
      <c r="M187" s="238">
        <v>0</v>
      </c>
      <c r="N187" s="239"/>
      <c r="O187" s="239"/>
      <c r="P187" s="240">
        <f>ROUND(V187*K187,2)</f>
        <v>0</v>
      </c>
      <c r="Q187" s="240"/>
      <c r="R187" s="48"/>
      <c r="T187" s="241" t="s">
        <v>24</v>
      </c>
      <c r="U187" s="56" t="s">
        <v>48</v>
      </c>
      <c r="V187" s="174">
        <f>L187+M187</f>
        <v>0</v>
      </c>
      <c r="W187" s="174">
        <f>ROUND(L187*K187,2)</f>
        <v>0</v>
      </c>
      <c r="X187" s="174">
        <f>ROUND(M187*K187,2)</f>
        <v>0</v>
      </c>
      <c r="Y187" s="47"/>
      <c r="Z187" s="242">
        <f>Y187*K187</f>
        <v>0</v>
      </c>
      <c r="AA187" s="242">
        <v>0</v>
      </c>
      <c r="AB187" s="242">
        <f>AA187*K187</f>
        <v>0</v>
      </c>
      <c r="AC187" s="242">
        <v>0</v>
      </c>
      <c r="AD187" s="243">
        <f>AC187*K187</f>
        <v>0</v>
      </c>
      <c r="AR187" s="21" t="s">
        <v>26</v>
      </c>
      <c r="AT187" s="21" t="s">
        <v>176</v>
      </c>
      <c r="AU187" s="21" t="s">
        <v>97</v>
      </c>
      <c r="AY187" s="21" t="s">
        <v>175</v>
      </c>
      <c r="BE187" s="155">
        <f>IF(U187="základní",P187,0)</f>
        <v>0</v>
      </c>
      <c r="BF187" s="155">
        <f>IF(U187="snížená",P187,0)</f>
        <v>0</v>
      </c>
      <c r="BG187" s="155">
        <f>IF(U187="zákl. přenesená",P187,0)</f>
        <v>0</v>
      </c>
      <c r="BH187" s="155">
        <f>IF(U187="sníž. přenesená",P187,0)</f>
        <v>0</v>
      </c>
      <c r="BI187" s="155">
        <f>IF(U187="nulová",P187,0)</f>
        <v>0</v>
      </c>
      <c r="BJ187" s="21" t="s">
        <v>26</v>
      </c>
      <c r="BK187" s="155">
        <f>ROUND(V187*K187,2)</f>
        <v>0</v>
      </c>
      <c r="BL187" s="21" t="s">
        <v>26</v>
      </c>
      <c r="BM187" s="21" t="s">
        <v>236</v>
      </c>
    </row>
    <row r="188" s="1" customFormat="1" ht="25.5" customHeight="1">
      <c r="B188" s="46"/>
      <c r="C188" s="244" t="s">
        <v>477</v>
      </c>
      <c r="D188" s="244" t="s">
        <v>181</v>
      </c>
      <c r="E188" s="245" t="s">
        <v>238</v>
      </c>
      <c r="F188" s="246" t="s">
        <v>239</v>
      </c>
      <c r="G188" s="246"/>
      <c r="H188" s="246"/>
      <c r="I188" s="246"/>
      <c r="J188" s="247" t="s">
        <v>179</v>
      </c>
      <c r="K188" s="248">
        <v>2</v>
      </c>
      <c r="L188" s="249">
        <v>0</v>
      </c>
      <c r="M188" s="250"/>
      <c r="N188" s="250"/>
      <c r="O188" s="198"/>
      <c r="P188" s="240">
        <f>ROUND(V188*K188,2)</f>
        <v>0</v>
      </c>
      <c r="Q188" s="240"/>
      <c r="R188" s="48"/>
      <c r="T188" s="241" t="s">
        <v>24</v>
      </c>
      <c r="U188" s="56" t="s">
        <v>48</v>
      </c>
      <c r="V188" s="174">
        <f>L188+M188</f>
        <v>0</v>
      </c>
      <c r="W188" s="174">
        <f>ROUND(L188*K188,2)</f>
        <v>0</v>
      </c>
      <c r="X188" s="174">
        <f>ROUND(M188*K188,2)</f>
        <v>0</v>
      </c>
      <c r="Y188" s="47"/>
      <c r="Z188" s="242">
        <f>Y188*K188</f>
        <v>0</v>
      </c>
      <c r="AA188" s="242">
        <v>0</v>
      </c>
      <c r="AB188" s="242">
        <f>AA188*K188</f>
        <v>0</v>
      </c>
      <c r="AC188" s="242">
        <v>0</v>
      </c>
      <c r="AD188" s="243">
        <f>AC188*K188</f>
        <v>0</v>
      </c>
      <c r="AR188" s="21" t="s">
        <v>184</v>
      </c>
      <c r="AT188" s="21" t="s">
        <v>181</v>
      </c>
      <c r="AU188" s="21" t="s">
        <v>97</v>
      </c>
      <c r="AY188" s="21" t="s">
        <v>175</v>
      </c>
      <c r="BE188" s="155">
        <f>IF(U188="základní",P188,0)</f>
        <v>0</v>
      </c>
      <c r="BF188" s="155">
        <f>IF(U188="snížená",P188,0)</f>
        <v>0</v>
      </c>
      <c r="BG188" s="155">
        <f>IF(U188="zákl. přenesená",P188,0)</f>
        <v>0</v>
      </c>
      <c r="BH188" s="155">
        <f>IF(U188="sníž. přenesená",P188,0)</f>
        <v>0</v>
      </c>
      <c r="BI188" s="155">
        <f>IF(U188="nulová",P188,0)</f>
        <v>0</v>
      </c>
      <c r="BJ188" s="21" t="s">
        <v>26</v>
      </c>
      <c r="BK188" s="155">
        <f>ROUND(V188*K188,2)</f>
        <v>0</v>
      </c>
      <c r="BL188" s="21" t="s">
        <v>184</v>
      </c>
      <c r="BM188" s="21" t="s">
        <v>240</v>
      </c>
    </row>
    <row r="189" s="1" customFormat="1" ht="25.5" customHeight="1">
      <c r="B189" s="46"/>
      <c r="C189" s="233" t="s">
        <v>478</v>
      </c>
      <c r="D189" s="233" t="s">
        <v>176</v>
      </c>
      <c r="E189" s="234" t="s">
        <v>242</v>
      </c>
      <c r="F189" s="235" t="s">
        <v>243</v>
      </c>
      <c r="G189" s="235"/>
      <c r="H189" s="235"/>
      <c r="I189" s="235"/>
      <c r="J189" s="236" t="s">
        <v>179</v>
      </c>
      <c r="K189" s="237">
        <v>13</v>
      </c>
      <c r="L189" s="238">
        <v>0</v>
      </c>
      <c r="M189" s="238">
        <v>0</v>
      </c>
      <c r="N189" s="239"/>
      <c r="O189" s="239"/>
      <c r="P189" s="240">
        <f>ROUND(V189*K189,2)</f>
        <v>0</v>
      </c>
      <c r="Q189" s="240"/>
      <c r="R189" s="48"/>
      <c r="T189" s="241" t="s">
        <v>24</v>
      </c>
      <c r="U189" s="56" t="s">
        <v>48</v>
      </c>
      <c r="V189" s="174">
        <f>L189+M189</f>
        <v>0</v>
      </c>
      <c r="W189" s="174">
        <f>ROUND(L189*K189,2)</f>
        <v>0</v>
      </c>
      <c r="X189" s="174">
        <f>ROUND(M189*K189,2)</f>
        <v>0</v>
      </c>
      <c r="Y189" s="47"/>
      <c r="Z189" s="242">
        <f>Y189*K189</f>
        <v>0</v>
      </c>
      <c r="AA189" s="242">
        <v>0</v>
      </c>
      <c r="AB189" s="242">
        <f>AA189*K189</f>
        <v>0</v>
      </c>
      <c r="AC189" s="242">
        <v>0</v>
      </c>
      <c r="AD189" s="243">
        <f>AC189*K189</f>
        <v>0</v>
      </c>
      <c r="AR189" s="21" t="s">
        <v>26</v>
      </c>
      <c r="AT189" s="21" t="s">
        <v>176</v>
      </c>
      <c r="AU189" s="21" t="s">
        <v>97</v>
      </c>
      <c r="AY189" s="21" t="s">
        <v>175</v>
      </c>
      <c r="BE189" s="155">
        <f>IF(U189="základní",P189,0)</f>
        <v>0</v>
      </c>
      <c r="BF189" s="155">
        <f>IF(U189="snížená",P189,0)</f>
        <v>0</v>
      </c>
      <c r="BG189" s="155">
        <f>IF(U189="zákl. přenesená",P189,0)</f>
        <v>0</v>
      </c>
      <c r="BH189" s="155">
        <f>IF(U189="sníž. přenesená",P189,0)</f>
        <v>0</v>
      </c>
      <c r="BI189" s="155">
        <f>IF(U189="nulová",P189,0)</f>
        <v>0</v>
      </c>
      <c r="BJ189" s="21" t="s">
        <v>26</v>
      </c>
      <c r="BK189" s="155">
        <f>ROUND(V189*K189,2)</f>
        <v>0</v>
      </c>
      <c r="BL189" s="21" t="s">
        <v>26</v>
      </c>
      <c r="BM189" s="21" t="s">
        <v>244</v>
      </c>
    </row>
    <row r="190" s="1" customFormat="1" ht="25.5" customHeight="1">
      <c r="B190" s="46"/>
      <c r="C190" s="244" t="s">
        <v>479</v>
      </c>
      <c r="D190" s="244" t="s">
        <v>181</v>
      </c>
      <c r="E190" s="245" t="s">
        <v>246</v>
      </c>
      <c r="F190" s="246" t="s">
        <v>247</v>
      </c>
      <c r="G190" s="246"/>
      <c r="H190" s="246"/>
      <c r="I190" s="246"/>
      <c r="J190" s="247" t="s">
        <v>179</v>
      </c>
      <c r="K190" s="248">
        <v>13</v>
      </c>
      <c r="L190" s="249">
        <v>0</v>
      </c>
      <c r="M190" s="250"/>
      <c r="N190" s="250"/>
      <c r="O190" s="198"/>
      <c r="P190" s="240">
        <f>ROUND(V190*K190,2)</f>
        <v>0</v>
      </c>
      <c r="Q190" s="240"/>
      <c r="R190" s="48"/>
      <c r="T190" s="241" t="s">
        <v>24</v>
      </c>
      <c r="U190" s="56" t="s">
        <v>48</v>
      </c>
      <c r="V190" s="174">
        <f>L190+M190</f>
        <v>0</v>
      </c>
      <c r="W190" s="174">
        <f>ROUND(L190*K190,2)</f>
        <v>0</v>
      </c>
      <c r="X190" s="174">
        <f>ROUND(M190*K190,2)</f>
        <v>0</v>
      </c>
      <c r="Y190" s="47"/>
      <c r="Z190" s="242">
        <f>Y190*K190</f>
        <v>0</v>
      </c>
      <c r="AA190" s="242">
        <v>0</v>
      </c>
      <c r="AB190" s="242">
        <f>AA190*K190</f>
        <v>0</v>
      </c>
      <c r="AC190" s="242">
        <v>0</v>
      </c>
      <c r="AD190" s="243">
        <f>AC190*K190</f>
        <v>0</v>
      </c>
      <c r="AR190" s="21" t="s">
        <v>184</v>
      </c>
      <c r="AT190" s="21" t="s">
        <v>181</v>
      </c>
      <c r="AU190" s="21" t="s">
        <v>97</v>
      </c>
      <c r="AY190" s="21" t="s">
        <v>175</v>
      </c>
      <c r="BE190" s="155">
        <f>IF(U190="základní",P190,0)</f>
        <v>0</v>
      </c>
      <c r="BF190" s="155">
        <f>IF(U190="snížená",P190,0)</f>
        <v>0</v>
      </c>
      <c r="BG190" s="155">
        <f>IF(U190="zákl. přenesená",P190,0)</f>
        <v>0</v>
      </c>
      <c r="BH190" s="155">
        <f>IF(U190="sníž. přenesená",P190,0)</f>
        <v>0</v>
      </c>
      <c r="BI190" s="155">
        <f>IF(U190="nulová",P190,0)</f>
        <v>0</v>
      </c>
      <c r="BJ190" s="21" t="s">
        <v>26</v>
      </c>
      <c r="BK190" s="155">
        <f>ROUND(V190*K190,2)</f>
        <v>0</v>
      </c>
      <c r="BL190" s="21" t="s">
        <v>184</v>
      </c>
      <c r="BM190" s="21" t="s">
        <v>248</v>
      </c>
    </row>
    <row r="191" s="1" customFormat="1" ht="25.5" customHeight="1">
      <c r="B191" s="46"/>
      <c r="C191" s="233" t="s">
        <v>480</v>
      </c>
      <c r="D191" s="233" t="s">
        <v>176</v>
      </c>
      <c r="E191" s="234" t="s">
        <v>481</v>
      </c>
      <c r="F191" s="235" t="s">
        <v>482</v>
      </c>
      <c r="G191" s="235"/>
      <c r="H191" s="235"/>
      <c r="I191" s="235"/>
      <c r="J191" s="236" t="s">
        <v>179</v>
      </c>
      <c r="K191" s="237">
        <v>2</v>
      </c>
      <c r="L191" s="238">
        <v>0</v>
      </c>
      <c r="M191" s="238">
        <v>0</v>
      </c>
      <c r="N191" s="239"/>
      <c r="O191" s="239"/>
      <c r="P191" s="240">
        <f>ROUND(V191*K191,2)</f>
        <v>0</v>
      </c>
      <c r="Q191" s="240"/>
      <c r="R191" s="48"/>
      <c r="T191" s="241" t="s">
        <v>24</v>
      </c>
      <c r="U191" s="56" t="s">
        <v>48</v>
      </c>
      <c r="V191" s="174">
        <f>L191+M191</f>
        <v>0</v>
      </c>
      <c r="W191" s="174">
        <f>ROUND(L191*K191,2)</f>
        <v>0</v>
      </c>
      <c r="X191" s="174">
        <f>ROUND(M191*K191,2)</f>
        <v>0</v>
      </c>
      <c r="Y191" s="47"/>
      <c r="Z191" s="242">
        <f>Y191*K191</f>
        <v>0</v>
      </c>
      <c r="AA191" s="242">
        <v>0</v>
      </c>
      <c r="AB191" s="242">
        <f>AA191*K191</f>
        <v>0</v>
      </c>
      <c r="AC191" s="242">
        <v>0</v>
      </c>
      <c r="AD191" s="243">
        <f>AC191*K191</f>
        <v>0</v>
      </c>
      <c r="AR191" s="21" t="s">
        <v>26</v>
      </c>
      <c r="AT191" s="21" t="s">
        <v>176</v>
      </c>
      <c r="AU191" s="21" t="s">
        <v>97</v>
      </c>
      <c r="AY191" s="21" t="s">
        <v>175</v>
      </c>
      <c r="BE191" s="155">
        <f>IF(U191="základní",P191,0)</f>
        <v>0</v>
      </c>
      <c r="BF191" s="155">
        <f>IF(U191="snížená",P191,0)</f>
        <v>0</v>
      </c>
      <c r="BG191" s="155">
        <f>IF(U191="zákl. přenesená",P191,0)</f>
        <v>0</v>
      </c>
      <c r="BH191" s="155">
        <f>IF(U191="sníž. přenesená",P191,0)</f>
        <v>0</v>
      </c>
      <c r="BI191" s="155">
        <f>IF(U191="nulová",P191,0)</f>
        <v>0</v>
      </c>
      <c r="BJ191" s="21" t="s">
        <v>26</v>
      </c>
      <c r="BK191" s="155">
        <f>ROUND(V191*K191,2)</f>
        <v>0</v>
      </c>
      <c r="BL191" s="21" t="s">
        <v>26</v>
      </c>
      <c r="BM191" s="21" t="s">
        <v>483</v>
      </c>
    </row>
    <row r="192" s="1" customFormat="1" ht="38.25" customHeight="1">
      <c r="B192" s="46"/>
      <c r="C192" s="244" t="s">
        <v>484</v>
      </c>
      <c r="D192" s="244" t="s">
        <v>181</v>
      </c>
      <c r="E192" s="245" t="s">
        <v>485</v>
      </c>
      <c r="F192" s="246" t="s">
        <v>486</v>
      </c>
      <c r="G192" s="246"/>
      <c r="H192" s="246"/>
      <c r="I192" s="246"/>
      <c r="J192" s="247" t="s">
        <v>179</v>
      </c>
      <c r="K192" s="248">
        <v>2</v>
      </c>
      <c r="L192" s="249">
        <v>0</v>
      </c>
      <c r="M192" s="250"/>
      <c r="N192" s="250"/>
      <c r="O192" s="198"/>
      <c r="P192" s="240">
        <f>ROUND(V192*K192,2)</f>
        <v>0</v>
      </c>
      <c r="Q192" s="240"/>
      <c r="R192" s="48"/>
      <c r="T192" s="241" t="s">
        <v>24</v>
      </c>
      <c r="U192" s="56" t="s">
        <v>48</v>
      </c>
      <c r="V192" s="174">
        <f>L192+M192</f>
        <v>0</v>
      </c>
      <c r="W192" s="174">
        <f>ROUND(L192*K192,2)</f>
        <v>0</v>
      </c>
      <c r="X192" s="174">
        <f>ROUND(M192*K192,2)</f>
        <v>0</v>
      </c>
      <c r="Y192" s="47"/>
      <c r="Z192" s="242">
        <f>Y192*K192</f>
        <v>0</v>
      </c>
      <c r="AA192" s="242">
        <v>0</v>
      </c>
      <c r="AB192" s="242">
        <f>AA192*K192</f>
        <v>0</v>
      </c>
      <c r="AC192" s="242">
        <v>0</v>
      </c>
      <c r="AD192" s="243">
        <f>AC192*K192</f>
        <v>0</v>
      </c>
      <c r="AR192" s="21" t="s">
        <v>184</v>
      </c>
      <c r="AT192" s="21" t="s">
        <v>181</v>
      </c>
      <c r="AU192" s="21" t="s">
        <v>97</v>
      </c>
      <c r="AY192" s="21" t="s">
        <v>175</v>
      </c>
      <c r="BE192" s="155">
        <f>IF(U192="základní",P192,0)</f>
        <v>0</v>
      </c>
      <c r="BF192" s="155">
        <f>IF(U192="snížená",P192,0)</f>
        <v>0</v>
      </c>
      <c r="BG192" s="155">
        <f>IF(U192="zákl. přenesená",P192,0)</f>
        <v>0</v>
      </c>
      <c r="BH192" s="155">
        <f>IF(U192="sníž. přenesená",P192,0)</f>
        <v>0</v>
      </c>
      <c r="BI192" s="155">
        <f>IF(U192="nulová",P192,0)</f>
        <v>0</v>
      </c>
      <c r="BJ192" s="21" t="s">
        <v>26</v>
      </c>
      <c r="BK192" s="155">
        <f>ROUND(V192*K192,2)</f>
        <v>0</v>
      </c>
      <c r="BL192" s="21" t="s">
        <v>184</v>
      </c>
      <c r="BM192" s="21" t="s">
        <v>487</v>
      </c>
    </row>
    <row r="193" s="1" customFormat="1" ht="25.5" customHeight="1">
      <c r="B193" s="46"/>
      <c r="C193" s="233" t="s">
        <v>488</v>
      </c>
      <c r="D193" s="233" t="s">
        <v>176</v>
      </c>
      <c r="E193" s="234" t="s">
        <v>489</v>
      </c>
      <c r="F193" s="235" t="s">
        <v>490</v>
      </c>
      <c r="G193" s="235"/>
      <c r="H193" s="235"/>
      <c r="I193" s="235"/>
      <c r="J193" s="236" t="s">
        <v>179</v>
      </c>
      <c r="K193" s="237">
        <v>2</v>
      </c>
      <c r="L193" s="238">
        <v>0</v>
      </c>
      <c r="M193" s="238">
        <v>0</v>
      </c>
      <c r="N193" s="239"/>
      <c r="O193" s="239"/>
      <c r="P193" s="240">
        <f>ROUND(V193*K193,2)</f>
        <v>0</v>
      </c>
      <c r="Q193" s="240"/>
      <c r="R193" s="48"/>
      <c r="T193" s="241" t="s">
        <v>24</v>
      </c>
      <c r="U193" s="56" t="s">
        <v>48</v>
      </c>
      <c r="V193" s="174">
        <f>L193+M193</f>
        <v>0</v>
      </c>
      <c r="W193" s="174">
        <f>ROUND(L193*K193,2)</f>
        <v>0</v>
      </c>
      <c r="X193" s="174">
        <f>ROUND(M193*K193,2)</f>
        <v>0</v>
      </c>
      <c r="Y193" s="47"/>
      <c r="Z193" s="242">
        <f>Y193*K193</f>
        <v>0</v>
      </c>
      <c r="AA193" s="242">
        <v>0</v>
      </c>
      <c r="AB193" s="242">
        <f>AA193*K193</f>
        <v>0</v>
      </c>
      <c r="AC193" s="242">
        <v>0</v>
      </c>
      <c r="AD193" s="243">
        <f>AC193*K193</f>
        <v>0</v>
      </c>
      <c r="AR193" s="21" t="s">
        <v>26</v>
      </c>
      <c r="AT193" s="21" t="s">
        <v>176</v>
      </c>
      <c r="AU193" s="21" t="s">
        <v>97</v>
      </c>
      <c r="AY193" s="21" t="s">
        <v>175</v>
      </c>
      <c r="BE193" s="155">
        <f>IF(U193="základní",P193,0)</f>
        <v>0</v>
      </c>
      <c r="BF193" s="155">
        <f>IF(U193="snížená",P193,0)</f>
        <v>0</v>
      </c>
      <c r="BG193" s="155">
        <f>IF(U193="zákl. přenesená",P193,0)</f>
        <v>0</v>
      </c>
      <c r="BH193" s="155">
        <f>IF(U193="sníž. přenesená",P193,0)</f>
        <v>0</v>
      </c>
      <c r="BI193" s="155">
        <f>IF(U193="nulová",P193,0)</f>
        <v>0</v>
      </c>
      <c r="BJ193" s="21" t="s">
        <v>26</v>
      </c>
      <c r="BK193" s="155">
        <f>ROUND(V193*K193,2)</f>
        <v>0</v>
      </c>
      <c r="BL193" s="21" t="s">
        <v>26</v>
      </c>
      <c r="BM193" s="21" t="s">
        <v>491</v>
      </c>
    </row>
    <row r="194" s="1" customFormat="1" ht="16.5" customHeight="1">
      <c r="B194" s="46"/>
      <c r="C194" s="233" t="s">
        <v>492</v>
      </c>
      <c r="D194" s="233" t="s">
        <v>176</v>
      </c>
      <c r="E194" s="234" t="s">
        <v>269</v>
      </c>
      <c r="F194" s="235" t="s">
        <v>270</v>
      </c>
      <c r="G194" s="235"/>
      <c r="H194" s="235"/>
      <c r="I194" s="235"/>
      <c r="J194" s="236" t="s">
        <v>179</v>
      </c>
      <c r="K194" s="237">
        <v>2</v>
      </c>
      <c r="L194" s="238">
        <v>0</v>
      </c>
      <c r="M194" s="238">
        <v>0</v>
      </c>
      <c r="N194" s="239"/>
      <c r="O194" s="239"/>
      <c r="P194" s="240">
        <f>ROUND(V194*K194,2)</f>
        <v>0</v>
      </c>
      <c r="Q194" s="240"/>
      <c r="R194" s="48"/>
      <c r="T194" s="241" t="s">
        <v>24</v>
      </c>
      <c r="U194" s="56" t="s">
        <v>48</v>
      </c>
      <c r="V194" s="174">
        <f>L194+M194</f>
        <v>0</v>
      </c>
      <c r="W194" s="174">
        <f>ROUND(L194*K194,2)</f>
        <v>0</v>
      </c>
      <c r="X194" s="174">
        <f>ROUND(M194*K194,2)</f>
        <v>0</v>
      </c>
      <c r="Y194" s="47"/>
      <c r="Z194" s="242">
        <f>Y194*K194</f>
        <v>0</v>
      </c>
      <c r="AA194" s="242">
        <v>0</v>
      </c>
      <c r="AB194" s="242">
        <f>AA194*K194</f>
        <v>0</v>
      </c>
      <c r="AC194" s="242">
        <v>0</v>
      </c>
      <c r="AD194" s="243">
        <f>AC194*K194</f>
        <v>0</v>
      </c>
      <c r="AR194" s="21" t="s">
        <v>26</v>
      </c>
      <c r="AT194" s="21" t="s">
        <v>176</v>
      </c>
      <c r="AU194" s="21" t="s">
        <v>97</v>
      </c>
      <c r="AY194" s="21" t="s">
        <v>175</v>
      </c>
      <c r="BE194" s="155">
        <f>IF(U194="základní",P194,0)</f>
        <v>0</v>
      </c>
      <c r="BF194" s="155">
        <f>IF(U194="snížená",P194,0)</f>
        <v>0</v>
      </c>
      <c r="BG194" s="155">
        <f>IF(U194="zákl. přenesená",P194,0)</f>
        <v>0</v>
      </c>
      <c r="BH194" s="155">
        <f>IF(U194="sníž. přenesená",P194,0)</f>
        <v>0</v>
      </c>
      <c r="BI194" s="155">
        <f>IF(U194="nulová",P194,0)</f>
        <v>0</v>
      </c>
      <c r="BJ194" s="21" t="s">
        <v>26</v>
      </c>
      <c r="BK194" s="155">
        <f>ROUND(V194*K194,2)</f>
        <v>0</v>
      </c>
      <c r="BL194" s="21" t="s">
        <v>26</v>
      </c>
      <c r="BM194" s="21" t="s">
        <v>271</v>
      </c>
    </row>
    <row r="195" s="1" customFormat="1" ht="25.5" customHeight="1">
      <c r="B195" s="46"/>
      <c r="C195" s="244" t="s">
        <v>493</v>
      </c>
      <c r="D195" s="244" t="s">
        <v>181</v>
      </c>
      <c r="E195" s="245" t="s">
        <v>273</v>
      </c>
      <c r="F195" s="246" t="s">
        <v>274</v>
      </c>
      <c r="G195" s="246"/>
      <c r="H195" s="246"/>
      <c r="I195" s="246"/>
      <c r="J195" s="247" t="s">
        <v>179</v>
      </c>
      <c r="K195" s="248">
        <v>2</v>
      </c>
      <c r="L195" s="249">
        <v>0</v>
      </c>
      <c r="M195" s="250"/>
      <c r="N195" s="250"/>
      <c r="O195" s="198"/>
      <c r="P195" s="240">
        <f>ROUND(V195*K195,2)</f>
        <v>0</v>
      </c>
      <c r="Q195" s="240"/>
      <c r="R195" s="48"/>
      <c r="T195" s="241" t="s">
        <v>24</v>
      </c>
      <c r="U195" s="56" t="s">
        <v>48</v>
      </c>
      <c r="V195" s="174">
        <f>L195+M195</f>
        <v>0</v>
      </c>
      <c r="W195" s="174">
        <f>ROUND(L195*K195,2)</f>
        <v>0</v>
      </c>
      <c r="X195" s="174">
        <f>ROUND(M195*K195,2)</f>
        <v>0</v>
      </c>
      <c r="Y195" s="47"/>
      <c r="Z195" s="242">
        <f>Y195*K195</f>
        <v>0</v>
      </c>
      <c r="AA195" s="242">
        <v>0</v>
      </c>
      <c r="AB195" s="242">
        <f>AA195*K195</f>
        <v>0</v>
      </c>
      <c r="AC195" s="242">
        <v>0</v>
      </c>
      <c r="AD195" s="243">
        <f>AC195*K195</f>
        <v>0</v>
      </c>
      <c r="AR195" s="21" t="s">
        <v>184</v>
      </c>
      <c r="AT195" s="21" t="s">
        <v>181</v>
      </c>
      <c r="AU195" s="21" t="s">
        <v>97</v>
      </c>
      <c r="AY195" s="21" t="s">
        <v>175</v>
      </c>
      <c r="BE195" s="155">
        <f>IF(U195="základní",P195,0)</f>
        <v>0</v>
      </c>
      <c r="BF195" s="155">
        <f>IF(U195="snížená",P195,0)</f>
        <v>0</v>
      </c>
      <c r="BG195" s="155">
        <f>IF(U195="zákl. přenesená",P195,0)</f>
        <v>0</v>
      </c>
      <c r="BH195" s="155">
        <f>IF(U195="sníž. přenesená",P195,0)</f>
        <v>0</v>
      </c>
      <c r="BI195" s="155">
        <f>IF(U195="nulová",P195,0)</f>
        <v>0</v>
      </c>
      <c r="BJ195" s="21" t="s">
        <v>26</v>
      </c>
      <c r="BK195" s="155">
        <f>ROUND(V195*K195,2)</f>
        <v>0</v>
      </c>
      <c r="BL195" s="21" t="s">
        <v>184</v>
      </c>
      <c r="BM195" s="21" t="s">
        <v>275</v>
      </c>
    </row>
    <row r="196" s="1" customFormat="1" ht="25.5" customHeight="1">
      <c r="B196" s="46"/>
      <c r="C196" s="233" t="s">
        <v>494</v>
      </c>
      <c r="D196" s="233" t="s">
        <v>176</v>
      </c>
      <c r="E196" s="234" t="s">
        <v>495</v>
      </c>
      <c r="F196" s="235" t="s">
        <v>496</v>
      </c>
      <c r="G196" s="235"/>
      <c r="H196" s="235"/>
      <c r="I196" s="235"/>
      <c r="J196" s="236" t="s">
        <v>179</v>
      </c>
      <c r="K196" s="237">
        <v>1</v>
      </c>
      <c r="L196" s="238">
        <v>0</v>
      </c>
      <c r="M196" s="238">
        <v>0</v>
      </c>
      <c r="N196" s="239"/>
      <c r="O196" s="239"/>
      <c r="P196" s="240">
        <f>ROUND(V196*K196,2)</f>
        <v>0</v>
      </c>
      <c r="Q196" s="240"/>
      <c r="R196" s="48"/>
      <c r="T196" s="241" t="s">
        <v>24</v>
      </c>
      <c r="U196" s="56" t="s">
        <v>48</v>
      </c>
      <c r="V196" s="174">
        <f>L196+M196</f>
        <v>0</v>
      </c>
      <c r="W196" s="174">
        <f>ROUND(L196*K196,2)</f>
        <v>0</v>
      </c>
      <c r="X196" s="174">
        <f>ROUND(M196*K196,2)</f>
        <v>0</v>
      </c>
      <c r="Y196" s="47"/>
      <c r="Z196" s="242">
        <f>Y196*K196</f>
        <v>0</v>
      </c>
      <c r="AA196" s="242">
        <v>0</v>
      </c>
      <c r="AB196" s="242">
        <f>AA196*K196</f>
        <v>0</v>
      </c>
      <c r="AC196" s="242">
        <v>0</v>
      </c>
      <c r="AD196" s="243">
        <f>AC196*K196</f>
        <v>0</v>
      </c>
      <c r="AR196" s="21" t="s">
        <v>26</v>
      </c>
      <c r="AT196" s="21" t="s">
        <v>176</v>
      </c>
      <c r="AU196" s="21" t="s">
        <v>97</v>
      </c>
      <c r="AY196" s="21" t="s">
        <v>175</v>
      </c>
      <c r="BE196" s="155">
        <f>IF(U196="základní",P196,0)</f>
        <v>0</v>
      </c>
      <c r="BF196" s="155">
        <f>IF(U196="snížená",P196,0)</f>
        <v>0</v>
      </c>
      <c r="BG196" s="155">
        <f>IF(U196="zákl. přenesená",P196,0)</f>
        <v>0</v>
      </c>
      <c r="BH196" s="155">
        <f>IF(U196="sníž. přenesená",P196,0)</f>
        <v>0</v>
      </c>
      <c r="BI196" s="155">
        <f>IF(U196="nulová",P196,0)</f>
        <v>0</v>
      </c>
      <c r="BJ196" s="21" t="s">
        <v>26</v>
      </c>
      <c r="BK196" s="155">
        <f>ROUND(V196*K196,2)</f>
        <v>0</v>
      </c>
      <c r="BL196" s="21" t="s">
        <v>26</v>
      </c>
      <c r="BM196" s="21" t="s">
        <v>497</v>
      </c>
    </row>
    <row r="197" s="1" customFormat="1" ht="25.5" customHeight="1">
      <c r="B197" s="46"/>
      <c r="C197" s="233" t="s">
        <v>498</v>
      </c>
      <c r="D197" s="233" t="s">
        <v>176</v>
      </c>
      <c r="E197" s="234" t="s">
        <v>499</v>
      </c>
      <c r="F197" s="235" t="s">
        <v>500</v>
      </c>
      <c r="G197" s="235"/>
      <c r="H197" s="235"/>
      <c r="I197" s="235"/>
      <c r="J197" s="236" t="s">
        <v>179</v>
      </c>
      <c r="K197" s="237">
        <v>6</v>
      </c>
      <c r="L197" s="238">
        <v>0</v>
      </c>
      <c r="M197" s="238">
        <v>0</v>
      </c>
      <c r="N197" s="239"/>
      <c r="O197" s="239"/>
      <c r="P197" s="240">
        <f>ROUND(V197*K197,2)</f>
        <v>0</v>
      </c>
      <c r="Q197" s="240"/>
      <c r="R197" s="48"/>
      <c r="T197" s="241" t="s">
        <v>24</v>
      </c>
      <c r="U197" s="56" t="s">
        <v>48</v>
      </c>
      <c r="V197" s="174">
        <f>L197+M197</f>
        <v>0</v>
      </c>
      <c r="W197" s="174">
        <f>ROUND(L197*K197,2)</f>
        <v>0</v>
      </c>
      <c r="X197" s="174">
        <f>ROUND(M197*K197,2)</f>
        <v>0</v>
      </c>
      <c r="Y197" s="47"/>
      <c r="Z197" s="242">
        <f>Y197*K197</f>
        <v>0</v>
      </c>
      <c r="AA197" s="242">
        <v>0</v>
      </c>
      <c r="AB197" s="242">
        <f>AA197*K197</f>
        <v>0</v>
      </c>
      <c r="AC197" s="242">
        <v>0</v>
      </c>
      <c r="AD197" s="243">
        <f>AC197*K197</f>
        <v>0</v>
      </c>
      <c r="AR197" s="21" t="s">
        <v>26</v>
      </c>
      <c r="AT197" s="21" t="s">
        <v>176</v>
      </c>
      <c r="AU197" s="21" t="s">
        <v>97</v>
      </c>
      <c r="AY197" s="21" t="s">
        <v>175</v>
      </c>
      <c r="BE197" s="155">
        <f>IF(U197="základní",P197,0)</f>
        <v>0</v>
      </c>
      <c r="BF197" s="155">
        <f>IF(U197="snížená",P197,0)</f>
        <v>0</v>
      </c>
      <c r="BG197" s="155">
        <f>IF(U197="zákl. přenesená",P197,0)</f>
        <v>0</v>
      </c>
      <c r="BH197" s="155">
        <f>IF(U197="sníž. přenesená",P197,0)</f>
        <v>0</v>
      </c>
      <c r="BI197" s="155">
        <f>IF(U197="nulová",P197,0)</f>
        <v>0</v>
      </c>
      <c r="BJ197" s="21" t="s">
        <v>26</v>
      </c>
      <c r="BK197" s="155">
        <f>ROUND(V197*K197,2)</f>
        <v>0</v>
      </c>
      <c r="BL197" s="21" t="s">
        <v>26</v>
      </c>
      <c r="BM197" s="21" t="s">
        <v>501</v>
      </c>
    </row>
    <row r="198" s="10" customFormat="1" ht="29.88" customHeight="1">
      <c r="B198" s="218"/>
      <c r="C198" s="219"/>
      <c r="D198" s="230" t="s">
        <v>145</v>
      </c>
      <c r="E198" s="230"/>
      <c r="F198" s="230"/>
      <c r="G198" s="230"/>
      <c r="H198" s="230"/>
      <c r="I198" s="230"/>
      <c r="J198" s="230"/>
      <c r="K198" s="230"/>
      <c r="L198" s="230"/>
      <c r="M198" s="251">
        <f>BK198</f>
        <v>0</v>
      </c>
      <c r="N198" s="252"/>
      <c r="O198" s="252"/>
      <c r="P198" s="252"/>
      <c r="Q198" s="252"/>
      <c r="R198" s="222"/>
      <c r="T198" s="223"/>
      <c r="U198" s="219"/>
      <c r="V198" s="219"/>
      <c r="W198" s="224">
        <f>SUM(W199:W212)</f>
        <v>0</v>
      </c>
      <c r="X198" s="224">
        <f>SUM(X199:X212)</f>
        <v>0</v>
      </c>
      <c r="Y198" s="219"/>
      <c r="Z198" s="225">
        <f>SUM(Z199:Z212)</f>
        <v>0</v>
      </c>
      <c r="AA198" s="219"/>
      <c r="AB198" s="225">
        <f>SUM(AB199:AB212)</f>
        <v>0</v>
      </c>
      <c r="AC198" s="219"/>
      <c r="AD198" s="226">
        <f>SUM(AD199:AD212)</f>
        <v>0</v>
      </c>
      <c r="AR198" s="227" t="s">
        <v>26</v>
      </c>
      <c r="AT198" s="228" t="s">
        <v>84</v>
      </c>
      <c r="AU198" s="228" t="s">
        <v>26</v>
      </c>
      <c r="AY198" s="227" t="s">
        <v>175</v>
      </c>
      <c r="BK198" s="229">
        <f>SUM(BK199:BK212)</f>
        <v>0</v>
      </c>
    </row>
    <row r="199" s="1" customFormat="1" ht="16.5" customHeight="1">
      <c r="B199" s="46"/>
      <c r="C199" s="233" t="s">
        <v>502</v>
      </c>
      <c r="D199" s="233" t="s">
        <v>176</v>
      </c>
      <c r="E199" s="234" t="s">
        <v>503</v>
      </c>
      <c r="F199" s="235" t="s">
        <v>504</v>
      </c>
      <c r="G199" s="235"/>
      <c r="H199" s="235"/>
      <c r="I199" s="235"/>
      <c r="J199" s="236" t="s">
        <v>179</v>
      </c>
      <c r="K199" s="237">
        <v>2</v>
      </c>
      <c r="L199" s="238">
        <v>0</v>
      </c>
      <c r="M199" s="238">
        <v>0</v>
      </c>
      <c r="N199" s="239"/>
      <c r="O199" s="239"/>
      <c r="P199" s="240">
        <f>ROUND(V199*K199,2)</f>
        <v>0</v>
      </c>
      <c r="Q199" s="240"/>
      <c r="R199" s="48"/>
      <c r="T199" s="241" t="s">
        <v>24</v>
      </c>
      <c r="U199" s="56" t="s">
        <v>48</v>
      </c>
      <c r="V199" s="174">
        <f>L199+M199</f>
        <v>0</v>
      </c>
      <c r="W199" s="174">
        <f>ROUND(L199*K199,2)</f>
        <v>0</v>
      </c>
      <c r="X199" s="174">
        <f>ROUND(M199*K199,2)</f>
        <v>0</v>
      </c>
      <c r="Y199" s="47"/>
      <c r="Z199" s="242">
        <f>Y199*K199</f>
        <v>0</v>
      </c>
      <c r="AA199" s="242">
        <v>0</v>
      </c>
      <c r="AB199" s="242">
        <f>AA199*K199</f>
        <v>0</v>
      </c>
      <c r="AC199" s="242">
        <v>0</v>
      </c>
      <c r="AD199" s="243">
        <f>AC199*K199</f>
        <v>0</v>
      </c>
      <c r="AR199" s="21" t="s">
        <v>26</v>
      </c>
      <c r="AT199" s="21" t="s">
        <v>176</v>
      </c>
      <c r="AU199" s="21" t="s">
        <v>97</v>
      </c>
      <c r="AY199" s="21" t="s">
        <v>175</v>
      </c>
      <c r="BE199" s="155">
        <f>IF(U199="základní",P199,0)</f>
        <v>0</v>
      </c>
      <c r="BF199" s="155">
        <f>IF(U199="snížená",P199,0)</f>
        <v>0</v>
      </c>
      <c r="BG199" s="155">
        <f>IF(U199="zákl. přenesená",P199,0)</f>
        <v>0</v>
      </c>
      <c r="BH199" s="155">
        <f>IF(U199="sníž. přenesená",P199,0)</f>
        <v>0</v>
      </c>
      <c r="BI199" s="155">
        <f>IF(U199="nulová",P199,0)</f>
        <v>0</v>
      </c>
      <c r="BJ199" s="21" t="s">
        <v>26</v>
      </c>
      <c r="BK199" s="155">
        <f>ROUND(V199*K199,2)</f>
        <v>0</v>
      </c>
      <c r="BL199" s="21" t="s">
        <v>26</v>
      </c>
      <c r="BM199" s="21" t="s">
        <v>505</v>
      </c>
    </row>
    <row r="200" s="1" customFormat="1" ht="25.5" customHeight="1">
      <c r="B200" s="46"/>
      <c r="C200" s="244" t="s">
        <v>506</v>
      </c>
      <c r="D200" s="244" t="s">
        <v>181</v>
      </c>
      <c r="E200" s="245" t="s">
        <v>507</v>
      </c>
      <c r="F200" s="246" t="s">
        <v>508</v>
      </c>
      <c r="G200" s="246"/>
      <c r="H200" s="246"/>
      <c r="I200" s="246"/>
      <c r="J200" s="247" t="s">
        <v>179</v>
      </c>
      <c r="K200" s="248">
        <v>2</v>
      </c>
      <c r="L200" s="249">
        <v>0</v>
      </c>
      <c r="M200" s="250"/>
      <c r="N200" s="250"/>
      <c r="O200" s="198"/>
      <c r="P200" s="240">
        <f>ROUND(V200*K200,2)</f>
        <v>0</v>
      </c>
      <c r="Q200" s="240"/>
      <c r="R200" s="48"/>
      <c r="T200" s="241" t="s">
        <v>24</v>
      </c>
      <c r="U200" s="56" t="s">
        <v>48</v>
      </c>
      <c r="V200" s="174">
        <f>L200+M200</f>
        <v>0</v>
      </c>
      <c r="W200" s="174">
        <f>ROUND(L200*K200,2)</f>
        <v>0</v>
      </c>
      <c r="X200" s="174">
        <f>ROUND(M200*K200,2)</f>
        <v>0</v>
      </c>
      <c r="Y200" s="47"/>
      <c r="Z200" s="242">
        <f>Y200*K200</f>
        <v>0</v>
      </c>
      <c r="AA200" s="242">
        <v>0</v>
      </c>
      <c r="AB200" s="242">
        <f>AA200*K200</f>
        <v>0</v>
      </c>
      <c r="AC200" s="242">
        <v>0</v>
      </c>
      <c r="AD200" s="243">
        <f>AC200*K200</f>
        <v>0</v>
      </c>
      <c r="AR200" s="21" t="s">
        <v>184</v>
      </c>
      <c r="AT200" s="21" t="s">
        <v>181</v>
      </c>
      <c r="AU200" s="21" t="s">
        <v>97</v>
      </c>
      <c r="AY200" s="21" t="s">
        <v>175</v>
      </c>
      <c r="BE200" s="155">
        <f>IF(U200="základní",P200,0)</f>
        <v>0</v>
      </c>
      <c r="BF200" s="155">
        <f>IF(U200="snížená",P200,0)</f>
        <v>0</v>
      </c>
      <c r="BG200" s="155">
        <f>IF(U200="zákl. přenesená",P200,0)</f>
        <v>0</v>
      </c>
      <c r="BH200" s="155">
        <f>IF(U200="sníž. přenesená",P200,0)</f>
        <v>0</v>
      </c>
      <c r="BI200" s="155">
        <f>IF(U200="nulová",P200,0)</f>
        <v>0</v>
      </c>
      <c r="BJ200" s="21" t="s">
        <v>26</v>
      </c>
      <c r="BK200" s="155">
        <f>ROUND(V200*K200,2)</f>
        <v>0</v>
      </c>
      <c r="BL200" s="21" t="s">
        <v>184</v>
      </c>
      <c r="BM200" s="21" t="s">
        <v>509</v>
      </c>
    </row>
    <row r="201" s="1" customFormat="1" ht="25.5" customHeight="1">
      <c r="B201" s="46"/>
      <c r="C201" s="233" t="s">
        <v>510</v>
      </c>
      <c r="D201" s="233" t="s">
        <v>176</v>
      </c>
      <c r="E201" s="234" t="s">
        <v>511</v>
      </c>
      <c r="F201" s="235" t="s">
        <v>512</v>
      </c>
      <c r="G201" s="235"/>
      <c r="H201" s="235"/>
      <c r="I201" s="235"/>
      <c r="J201" s="236" t="s">
        <v>179</v>
      </c>
      <c r="K201" s="237">
        <v>13</v>
      </c>
      <c r="L201" s="238">
        <v>0</v>
      </c>
      <c r="M201" s="238">
        <v>0</v>
      </c>
      <c r="N201" s="239"/>
      <c r="O201" s="239"/>
      <c r="P201" s="240">
        <f>ROUND(V201*K201,2)</f>
        <v>0</v>
      </c>
      <c r="Q201" s="240"/>
      <c r="R201" s="48"/>
      <c r="T201" s="241" t="s">
        <v>24</v>
      </c>
      <c r="U201" s="56" t="s">
        <v>48</v>
      </c>
      <c r="V201" s="174">
        <f>L201+M201</f>
        <v>0</v>
      </c>
      <c r="W201" s="174">
        <f>ROUND(L201*K201,2)</f>
        <v>0</v>
      </c>
      <c r="X201" s="174">
        <f>ROUND(M201*K201,2)</f>
        <v>0</v>
      </c>
      <c r="Y201" s="47"/>
      <c r="Z201" s="242">
        <f>Y201*K201</f>
        <v>0</v>
      </c>
      <c r="AA201" s="242">
        <v>0</v>
      </c>
      <c r="AB201" s="242">
        <f>AA201*K201</f>
        <v>0</v>
      </c>
      <c r="AC201" s="242">
        <v>0</v>
      </c>
      <c r="AD201" s="243">
        <f>AC201*K201</f>
        <v>0</v>
      </c>
      <c r="AR201" s="21" t="s">
        <v>26</v>
      </c>
      <c r="AT201" s="21" t="s">
        <v>176</v>
      </c>
      <c r="AU201" s="21" t="s">
        <v>97</v>
      </c>
      <c r="AY201" s="21" t="s">
        <v>175</v>
      </c>
      <c r="BE201" s="155">
        <f>IF(U201="základní",P201,0)</f>
        <v>0</v>
      </c>
      <c r="BF201" s="155">
        <f>IF(U201="snížená",P201,0)</f>
        <v>0</v>
      </c>
      <c r="BG201" s="155">
        <f>IF(U201="zákl. přenesená",P201,0)</f>
        <v>0</v>
      </c>
      <c r="BH201" s="155">
        <f>IF(U201="sníž. přenesená",P201,0)</f>
        <v>0</v>
      </c>
      <c r="BI201" s="155">
        <f>IF(U201="nulová",P201,0)</f>
        <v>0</v>
      </c>
      <c r="BJ201" s="21" t="s">
        <v>26</v>
      </c>
      <c r="BK201" s="155">
        <f>ROUND(V201*K201,2)</f>
        <v>0</v>
      </c>
      <c r="BL201" s="21" t="s">
        <v>26</v>
      </c>
      <c r="BM201" s="21" t="s">
        <v>513</v>
      </c>
    </row>
    <row r="202" s="1" customFormat="1" ht="25.5" customHeight="1">
      <c r="B202" s="46"/>
      <c r="C202" s="244" t="s">
        <v>514</v>
      </c>
      <c r="D202" s="244" t="s">
        <v>181</v>
      </c>
      <c r="E202" s="245" t="s">
        <v>515</v>
      </c>
      <c r="F202" s="246" t="s">
        <v>516</v>
      </c>
      <c r="G202" s="246"/>
      <c r="H202" s="246"/>
      <c r="I202" s="246"/>
      <c r="J202" s="247" t="s">
        <v>179</v>
      </c>
      <c r="K202" s="248">
        <v>13</v>
      </c>
      <c r="L202" s="249">
        <v>0</v>
      </c>
      <c r="M202" s="250"/>
      <c r="N202" s="250"/>
      <c r="O202" s="198"/>
      <c r="P202" s="240">
        <f>ROUND(V202*K202,2)</f>
        <v>0</v>
      </c>
      <c r="Q202" s="240"/>
      <c r="R202" s="48"/>
      <c r="T202" s="241" t="s">
        <v>24</v>
      </c>
      <c r="U202" s="56" t="s">
        <v>48</v>
      </c>
      <c r="V202" s="174">
        <f>L202+M202</f>
        <v>0</v>
      </c>
      <c r="W202" s="174">
        <f>ROUND(L202*K202,2)</f>
        <v>0</v>
      </c>
      <c r="X202" s="174">
        <f>ROUND(M202*K202,2)</f>
        <v>0</v>
      </c>
      <c r="Y202" s="47"/>
      <c r="Z202" s="242">
        <f>Y202*K202</f>
        <v>0</v>
      </c>
      <c r="AA202" s="242">
        <v>0</v>
      </c>
      <c r="AB202" s="242">
        <f>AA202*K202</f>
        <v>0</v>
      </c>
      <c r="AC202" s="242">
        <v>0</v>
      </c>
      <c r="AD202" s="243">
        <f>AC202*K202</f>
        <v>0</v>
      </c>
      <c r="AR202" s="21" t="s">
        <v>97</v>
      </c>
      <c r="AT202" s="21" t="s">
        <v>181</v>
      </c>
      <c r="AU202" s="21" t="s">
        <v>97</v>
      </c>
      <c r="AY202" s="21" t="s">
        <v>175</v>
      </c>
      <c r="BE202" s="155">
        <f>IF(U202="základní",P202,0)</f>
        <v>0</v>
      </c>
      <c r="BF202" s="155">
        <f>IF(U202="snížená",P202,0)</f>
        <v>0</v>
      </c>
      <c r="BG202" s="155">
        <f>IF(U202="zákl. přenesená",P202,0)</f>
        <v>0</v>
      </c>
      <c r="BH202" s="155">
        <f>IF(U202="sníž. přenesená",P202,0)</f>
        <v>0</v>
      </c>
      <c r="BI202" s="155">
        <f>IF(U202="nulová",P202,0)</f>
        <v>0</v>
      </c>
      <c r="BJ202" s="21" t="s">
        <v>26</v>
      </c>
      <c r="BK202" s="155">
        <f>ROUND(V202*K202,2)</f>
        <v>0</v>
      </c>
      <c r="BL202" s="21" t="s">
        <v>26</v>
      </c>
      <c r="BM202" s="21" t="s">
        <v>517</v>
      </c>
    </row>
    <row r="203" s="1" customFormat="1" ht="25.5" customHeight="1">
      <c r="B203" s="46"/>
      <c r="C203" s="244" t="s">
        <v>518</v>
      </c>
      <c r="D203" s="244" t="s">
        <v>181</v>
      </c>
      <c r="E203" s="245" t="s">
        <v>519</v>
      </c>
      <c r="F203" s="246" t="s">
        <v>520</v>
      </c>
      <c r="G203" s="246"/>
      <c r="H203" s="246"/>
      <c r="I203" s="246"/>
      <c r="J203" s="247" t="s">
        <v>179</v>
      </c>
      <c r="K203" s="248">
        <v>13</v>
      </c>
      <c r="L203" s="249">
        <v>0</v>
      </c>
      <c r="M203" s="250"/>
      <c r="N203" s="250"/>
      <c r="O203" s="198"/>
      <c r="P203" s="240">
        <f>ROUND(V203*K203,2)</f>
        <v>0</v>
      </c>
      <c r="Q203" s="240"/>
      <c r="R203" s="48"/>
      <c r="T203" s="241" t="s">
        <v>24</v>
      </c>
      <c r="U203" s="56" t="s">
        <v>48</v>
      </c>
      <c r="V203" s="174">
        <f>L203+M203</f>
        <v>0</v>
      </c>
      <c r="W203" s="174">
        <f>ROUND(L203*K203,2)</f>
        <v>0</v>
      </c>
      <c r="X203" s="174">
        <f>ROUND(M203*K203,2)</f>
        <v>0</v>
      </c>
      <c r="Y203" s="47"/>
      <c r="Z203" s="242">
        <f>Y203*K203</f>
        <v>0</v>
      </c>
      <c r="AA203" s="242">
        <v>0</v>
      </c>
      <c r="AB203" s="242">
        <f>AA203*K203</f>
        <v>0</v>
      </c>
      <c r="AC203" s="242">
        <v>0</v>
      </c>
      <c r="AD203" s="243">
        <f>AC203*K203</f>
        <v>0</v>
      </c>
      <c r="AR203" s="21" t="s">
        <v>97</v>
      </c>
      <c r="AT203" s="21" t="s">
        <v>181</v>
      </c>
      <c r="AU203" s="21" t="s">
        <v>97</v>
      </c>
      <c r="AY203" s="21" t="s">
        <v>175</v>
      </c>
      <c r="BE203" s="155">
        <f>IF(U203="základní",P203,0)</f>
        <v>0</v>
      </c>
      <c r="BF203" s="155">
        <f>IF(U203="snížená",P203,0)</f>
        <v>0</v>
      </c>
      <c r="BG203" s="155">
        <f>IF(U203="zákl. přenesená",P203,0)</f>
        <v>0</v>
      </c>
      <c r="BH203" s="155">
        <f>IF(U203="sníž. přenesená",P203,0)</f>
        <v>0</v>
      </c>
      <c r="BI203" s="155">
        <f>IF(U203="nulová",P203,0)</f>
        <v>0</v>
      </c>
      <c r="BJ203" s="21" t="s">
        <v>26</v>
      </c>
      <c r="BK203" s="155">
        <f>ROUND(V203*K203,2)</f>
        <v>0</v>
      </c>
      <c r="BL203" s="21" t="s">
        <v>26</v>
      </c>
      <c r="BM203" s="21" t="s">
        <v>521</v>
      </c>
    </row>
    <row r="204" s="1" customFormat="1" ht="16.5" customHeight="1">
      <c r="B204" s="46"/>
      <c r="C204" s="233" t="s">
        <v>522</v>
      </c>
      <c r="D204" s="233" t="s">
        <v>176</v>
      </c>
      <c r="E204" s="234" t="s">
        <v>523</v>
      </c>
      <c r="F204" s="235" t="s">
        <v>524</v>
      </c>
      <c r="G204" s="235"/>
      <c r="H204" s="235"/>
      <c r="I204" s="235"/>
      <c r="J204" s="236" t="s">
        <v>179</v>
      </c>
      <c r="K204" s="237">
        <v>13</v>
      </c>
      <c r="L204" s="238">
        <v>0</v>
      </c>
      <c r="M204" s="238">
        <v>0</v>
      </c>
      <c r="N204" s="239"/>
      <c r="O204" s="239"/>
      <c r="P204" s="240">
        <f>ROUND(V204*K204,2)</f>
        <v>0</v>
      </c>
      <c r="Q204" s="240"/>
      <c r="R204" s="48"/>
      <c r="T204" s="241" t="s">
        <v>24</v>
      </c>
      <c r="U204" s="56" t="s">
        <v>48</v>
      </c>
      <c r="V204" s="174">
        <f>L204+M204</f>
        <v>0</v>
      </c>
      <c r="W204" s="174">
        <f>ROUND(L204*K204,2)</f>
        <v>0</v>
      </c>
      <c r="X204" s="174">
        <f>ROUND(M204*K204,2)</f>
        <v>0</v>
      </c>
      <c r="Y204" s="47"/>
      <c r="Z204" s="242">
        <f>Y204*K204</f>
        <v>0</v>
      </c>
      <c r="AA204" s="242">
        <v>0</v>
      </c>
      <c r="AB204" s="242">
        <f>AA204*K204</f>
        <v>0</v>
      </c>
      <c r="AC204" s="242">
        <v>0</v>
      </c>
      <c r="AD204" s="243">
        <f>AC204*K204</f>
        <v>0</v>
      </c>
      <c r="AR204" s="21" t="s">
        <v>26</v>
      </c>
      <c r="AT204" s="21" t="s">
        <v>176</v>
      </c>
      <c r="AU204" s="21" t="s">
        <v>97</v>
      </c>
      <c r="AY204" s="21" t="s">
        <v>175</v>
      </c>
      <c r="BE204" s="155">
        <f>IF(U204="základní",P204,0)</f>
        <v>0</v>
      </c>
      <c r="BF204" s="155">
        <f>IF(U204="snížená",P204,0)</f>
        <v>0</v>
      </c>
      <c r="BG204" s="155">
        <f>IF(U204="zákl. přenesená",P204,0)</f>
        <v>0</v>
      </c>
      <c r="BH204" s="155">
        <f>IF(U204="sníž. přenesená",P204,0)</f>
        <v>0</v>
      </c>
      <c r="BI204" s="155">
        <f>IF(U204="nulová",P204,0)</f>
        <v>0</v>
      </c>
      <c r="BJ204" s="21" t="s">
        <v>26</v>
      </c>
      <c r="BK204" s="155">
        <f>ROUND(V204*K204,2)</f>
        <v>0</v>
      </c>
      <c r="BL204" s="21" t="s">
        <v>26</v>
      </c>
      <c r="BM204" s="21" t="s">
        <v>525</v>
      </c>
    </row>
    <row r="205" s="1" customFormat="1" ht="25.5" customHeight="1">
      <c r="B205" s="46"/>
      <c r="C205" s="233" t="s">
        <v>526</v>
      </c>
      <c r="D205" s="233" t="s">
        <v>176</v>
      </c>
      <c r="E205" s="234" t="s">
        <v>527</v>
      </c>
      <c r="F205" s="235" t="s">
        <v>528</v>
      </c>
      <c r="G205" s="235"/>
      <c r="H205" s="235"/>
      <c r="I205" s="235"/>
      <c r="J205" s="236" t="s">
        <v>179</v>
      </c>
      <c r="K205" s="237">
        <v>13</v>
      </c>
      <c r="L205" s="238">
        <v>0</v>
      </c>
      <c r="M205" s="238">
        <v>0</v>
      </c>
      <c r="N205" s="239"/>
      <c r="O205" s="239"/>
      <c r="P205" s="240">
        <f>ROUND(V205*K205,2)</f>
        <v>0</v>
      </c>
      <c r="Q205" s="240"/>
      <c r="R205" s="48"/>
      <c r="T205" s="241" t="s">
        <v>24</v>
      </c>
      <c r="U205" s="56" t="s">
        <v>48</v>
      </c>
      <c r="V205" s="174">
        <f>L205+M205</f>
        <v>0</v>
      </c>
      <c r="W205" s="174">
        <f>ROUND(L205*K205,2)</f>
        <v>0</v>
      </c>
      <c r="X205" s="174">
        <f>ROUND(M205*K205,2)</f>
        <v>0</v>
      </c>
      <c r="Y205" s="47"/>
      <c r="Z205" s="242">
        <f>Y205*K205</f>
        <v>0</v>
      </c>
      <c r="AA205" s="242">
        <v>0</v>
      </c>
      <c r="AB205" s="242">
        <f>AA205*K205</f>
        <v>0</v>
      </c>
      <c r="AC205" s="242">
        <v>0</v>
      </c>
      <c r="AD205" s="243">
        <f>AC205*K205</f>
        <v>0</v>
      </c>
      <c r="AR205" s="21" t="s">
        <v>26</v>
      </c>
      <c r="AT205" s="21" t="s">
        <v>176</v>
      </c>
      <c r="AU205" s="21" t="s">
        <v>97</v>
      </c>
      <c r="AY205" s="21" t="s">
        <v>175</v>
      </c>
      <c r="BE205" s="155">
        <f>IF(U205="základní",P205,0)</f>
        <v>0</v>
      </c>
      <c r="BF205" s="155">
        <f>IF(U205="snížená",P205,0)</f>
        <v>0</v>
      </c>
      <c r="BG205" s="155">
        <f>IF(U205="zákl. přenesená",P205,0)</f>
        <v>0</v>
      </c>
      <c r="BH205" s="155">
        <f>IF(U205="sníž. přenesená",P205,0)</f>
        <v>0</v>
      </c>
      <c r="BI205" s="155">
        <f>IF(U205="nulová",P205,0)</f>
        <v>0</v>
      </c>
      <c r="BJ205" s="21" t="s">
        <v>26</v>
      </c>
      <c r="BK205" s="155">
        <f>ROUND(V205*K205,2)</f>
        <v>0</v>
      </c>
      <c r="BL205" s="21" t="s">
        <v>26</v>
      </c>
      <c r="BM205" s="21" t="s">
        <v>529</v>
      </c>
    </row>
    <row r="206" s="1" customFormat="1" ht="38.25" customHeight="1">
      <c r="B206" s="46"/>
      <c r="C206" s="233" t="s">
        <v>530</v>
      </c>
      <c r="D206" s="233" t="s">
        <v>176</v>
      </c>
      <c r="E206" s="234" t="s">
        <v>531</v>
      </c>
      <c r="F206" s="235" t="s">
        <v>532</v>
      </c>
      <c r="G206" s="235"/>
      <c r="H206" s="235"/>
      <c r="I206" s="235"/>
      <c r="J206" s="236" t="s">
        <v>179</v>
      </c>
      <c r="K206" s="237">
        <v>13</v>
      </c>
      <c r="L206" s="238">
        <v>0</v>
      </c>
      <c r="M206" s="238">
        <v>0</v>
      </c>
      <c r="N206" s="239"/>
      <c r="O206" s="239"/>
      <c r="P206" s="240">
        <f>ROUND(V206*K206,2)</f>
        <v>0</v>
      </c>
      <c r="Q206" s="240"/>
      <c r="R206" s="48"/>
      <c r="T206" s="241" t="s">
        <v>24</v>
      </c>
      <c r="U206" s="56" t="s">
        <v>48</v>
      </c>
      <c r="V206" s="174">
        <f>L206+M206</f>
        <v>0</v>
      </c>
      <c r="W206" s="174">
        <f>ROUND(L206*K206,2)</f>
        <v>0</v>
      </c>
      <c r="X206" s="174">
        <f>ROUND(M206*K206,2)</f>
        <v>0</v>
      </c>
      <c r="Y206" s="47"/>
      <c r="Z206" s="242">
        <f>Y206*K206</f>
        <v>0</v>
      </c>
      <c r="AA206" s="242">
        <v>0</v>
      </c>
      <c r="AB206" s="242">
        <f>AA206*K206</f>
        <v>0</v>
      </c>
      <c r="AC206" s="242">
        <v>0</v>
      </c>
      <c r="AD206" s="243">
        <f>AC206*K206</f>
        <v>0</v>
      </c>
      <c r="AR206" s="21" t="s">
        <v>26</v>
      </c>
      <c r="AT206" s="21" t="s">
        <v>176</v>
      </c>
      <c r="AU206" s="21" t="s">
        <v>97</v>
      </c>
      <c r="AY206" s="21" t="s">
        <v>175</v>
      </c>
      <c r="BE206" s="155">
        <f>IF(U206="základní",P206,0)</f>
        <v>0</v>
      </c>
      <c r="BF206" s="155">
        <f>IF(U206="snížená",P206,0)</f>
        <v>0</v>
      </c>
      <c r="BG206" s="155">
        <f>IF(U206="zákl. přenesená",P206,0)</f>
        <v>0</v>
      </c>
      <c r="BH206" s="155">
        <f>IF(U206="sníž. přenesená",P206,0)</f>
        <v>0</v>
      </c>
      <c r="BI206" s="155">
        <f>IF(U206="nulová",P206,0)</f>
        <v>0</v>
      </c>
      <c r="BJ206" s="21" t="s">
        <v>26</v>
      </c>
      <c r="BK206" s="155">
        <f>ROUND(V206*K206,2)</f>
        <v>0</v>
      </c>
      <c r="BL206" s="21" t="s">
        <v>26</v>
      </c>
      <c r="BM206" s="21" t="s">
        <v>533</v>
      </c>
    </row>
    <row r="207" s="1" customFormat="1" ht="25.5" customHeight="1">
      <c r="B207" s="46"/>
      <c r="C207" s="244" t="s">
        <v>534</v>
      </c>
      <c r="D207" s="244" t="s">
        <v>181</v>
      </c>
      <c r="E207" s="245" t="s">
        <v>535</v>
      </c>
      <c r="F207" s="246" t="s">
        <v>536</v>
      </c>
      <c r="G207" s="246"/>
      <c r="H207" s="246"/>
      <c r="I207" s="246"/>
      <c r="J207" s="247" t="s">
        <v>179</v>
      </c>
      <c r="K207" s="248">
        <v>13</v>
      </c>
      <c r="L207" s="249">
        <v>0</v>
      </c>
      <c r="M207" s="250"/>
      <c r="N207" s="250"/>
      <c r="O207" s="198"/>
      <c r="P207" s="240">
        <f>ROUND(V207*K207,2)</f>
        <v>0</v>
      </c>
      <c r="Q207" s="240"/>
      <c r="R207" s="48"/>
      <c r="T207" s="241" t="s">
        <v>24</v>
      </c>
      <c r="U207" s="56" t="s">
        <v>48</v>
      </c>
      <c r="V207" s="174">
        <f>L207+M207</f>
        <v>0</v>
      </c>
      <c r="W207" s="174">
        <f>ROUND(L207*K207,2)</f>
        <v>0</v>
      </c>
      <c r="X207" s="174">
        <f>ROUND(M207*K207,2)</f>
        <v>0</v>
      </c>
      <c r="Y207" s="47"/>
      <c r="Z207" s="242">
        <f>Y207*K207</f>
        <v>0</v>
      </c>
      <c r="AA207" s="242">
        <v>0</v>
      </c>
      <c r="AB207" s="242">
        <f>AA207*K207</f>
        <v>0</v>
      </c>
      <c r="AC207" s="242">
        <v>0</v>
      </c>
      <c r="AD207" s="243">
        <f>AC207*K207</f>
        <v>0</v>
      </c>
      <c r="AR207" s="21" t="s">
        <v>184</v>
      </c>
      <c r="AT207" s="21" t="s">
        <v>181</v>
      </c>
      <c r="AU207" s="21" t="s">
        <v>97</v>
      </c>
      <c r="AY207" s="21" t="s">
        <v>175</v>
      </c>
      <c r="BE207" s="155">
        <f>IF(U207="základní",P207,0)</f>
        <v>0</v>
      </c>
      <c r="BF207" s="155">
        <f>IF(U207="snížená",P207,0)</f>
        <v>0</v>
      </c>
      <c r="BG207" s="155">
        <f>IF(U207="zákl. přenesená",P207,0)</f>
        <v>0</v>
      </c>
      <c r="BH207" s="155">
        <f>IF(U207="sníž. přenesená",P207,0)</f>
        <v>0</v>
      </c>
      <c r="BI207" s="155">
        <f>IF(U207="nulová",P207,0)</f>
        <v>0</v>
      </c>
      <c r="BJ207" s="21" t="s">
        <v>26</v>
      </c>
      <c r="BK207" s="155">
        <f>ROUND(V207*K207,2)</f>
        <v>0</v>
      </c>
      <c r="BL207" s="21" t="s">
        <v>184</v>
      </c>
      <c r="BM207" s="21" t="s">
        <v>537</v>
      </c>
    </row>
    <row r="208" s="1" customFormat="1" ht="25.5" customHeight="1">
      <c r="B208" s="46"/>
      <c r="C208" s="244" t="s">
        <v>538</v>
      </c>
      <c r="D208" s="244" t="s">
        <v>181</v>
      </c>
      <c r="E208" s="245" t="s">
        <v>539</v>
      </c>
      <c r="F208" s="246" t="s">
        <v>540</v>
      </c>
      <c r="G208" s="246"/>
      <c r="H208" s="246"/>
      <c r="I208" s="246"/>
      <c r="J208" s="247" t="s">
        <v>179</v>
      </c>
      <c r="K208" s="248">
        <v>13</v>
      </c>
      <c r="L208" s="249">
        <v>0</v>
      </c>
      <c r="M208" s="250"/>
      <c r="N208" s="250"/>
      <c r="O208" s="198"/>
      <c r="P208" s="240">
        <f>ROUND(V208*K208,2)</f>
        <v>0</v>
      </c>
      <c r="Q208" s="240"/>
      <c r="R208" s="48"/>
      <c r="T208" s="241" t="s">
        <v>24</v>
      </c>
      <c r="U208" s="56" t="s">
        <v>48</v>
      </c>
      <c r="V208" s="174">
        <f>L208+M208</f>
        <v>0</v>
      </c>
      <c r="W208" s="174">
        <f>ROUND(L208*K208,2)</f>
        <v>0</v>
      </c>
      <c r="X208" s="174">
        <f>ROUND(M208*K208,2)</f>
        <v>0</v>
      </c>
      <c r="Y208" s="47"/>
      <c r="Z208" s="242">
        <f>Y208*K208</f>
        <v>0</v>
      </c>
      <c r="AA208" s="242">
        <v>0</v>
      </c>
      <c r="AB208" s="242">
        <f>AA208*K208</f>
        <v>0</v>
      </c>
      <c r="AC208" s="242">
        <v>0</v>
      </c>
      <c r="AD208" s="243">
        <f>AC208*K208</f>
        <v>0</v>
      </c>
      <c r="AR208" s="21" t="s">
        <v>97</v>
      </c>
      <c r="AT208" s="21" t="s">
        <v>181</v>
      </c>
      <c r="AU208" s="21" t="s">
        <v>97</v>
      </c>
      <c r="AY208" s="21" t="s">
        <v>175</v>
      </c>
      <c r="BE208" s="155">
        <f>IF(U208="základní",P208,0)</f>
        <v>0</v>
      </c>
      <c r="BF208" s="155">
        <f>IF(U208="snížená",P208,0)</f>
        <v>0</v>
      </c>
      <c r="BG208" s="155">
        <f>IF(U208="zákl. přenesená",P208,0)</f>
        <v>0</v>
      </c>
      <c r="BH208" s="155">
        <f>IF(U208="sníž. přenesená",P208,0)</f>
        <v>0</v>
      </c>
      <c r="BI208" s="155">
        <f>IF(U208="nulová",P208,0)</f>
        <v>0</v>
      </c>
      <c r="BJ208" s="21" t="s">
        <v>26</v>
      </c>
      <c r="BK208" s="155">
        <f>ROUND(V208*K208,2)</f>
        <v>0</v>
      </c>
      <c r="BL208" s="21" t="s">
        <v>26</v>
      </c>
      <c r="BM208" s="21" t="s">
        <v>541</v>
      </c>
    </row>
    <row r="209" s="1" customFormat="1" ht="25.5" customHeight="1">
      <c r="B209" s="46"/>
      <c r="C209" s="244" t="s">
        <v>542</v>
      </c>
      <c r="D209" s="244" t="s">
        <v>181</v>
      </c>
      <c r="E209" s="245" t="s">
        <v>543</v>
      </c>
      <c r="F209" s="246" t="s">
        <v>544</v>
      </c>
      <c r="G209" s="246"/>
      <c r="H209" s="246"/>
      <c r="I209" s="246"/>
      <c r="J209" s="247" t="s">
        <v>179</v>
      </c>
      <c r="K209" s="248">
        <v>1</v>
      </c>
      <c r="L209" s="249">
        <v>0</v>
      </c>
      <c r="M209" s="250"/>
      <c r="N209" s="250"/>
      <c r="O209" s="198"/>
      <c r="P209" s="240">
        <f>ROUND(V209*K209,2)</f>
        <v>0</v>
      </c>
      <c r="Q209" s="240"/>
      <c r="R209" s="48"/>
      <c r="T209" s="241" t="s">
        <v>24</v>
      </c>
      <c r="U209" s="56" t="s">
        <v>48</v>
      </c>
      <c r="V209" s="174">
        <f>L209+M209</f>
        <v>0</v>
      </c>
      <c r="W209" s="174">
        <f>ROUND(L209*K209,2)</f>
        <v>0</v>
      </c>
      <c r="X209" s="174">
        <f>ROUND(M209*K209,2)</f>
        <v>0</v>
      </c>
      <c r="Y209" s="47"/>
      <c r="Z209" s="242">
        <f>Y209*K209</f>
        <v>0</v>
      </c>
      <c r="AA209" s="242">
        <v>0</v>
      </c>
      <c r="AB209" s="242">
        <f>AA209*K209</f>
        <v>0</v>
      </c>
      <c r="AC209" s="242">
        <v>0</v>
      </c>
      <c r="AD209" s="243">
        <f>AC209*K209</f>
        <v>0</v>
      </c>
      <c r="AR209" s="21" t="s">
        <v>184</v>
      </c>
      <c r="AT209" s="21" t="s">
        <v>181</v>
      </c>
      <c r="AU209" s="21" t="s">
        <v>97</v>
      </c>
      <c r="AY209" s="21" t="s">
        <v>175</v>
      </c>
      <c r="BE209" s="155">
        <f>IF(U209="základní",P209,0)</f>
        <v>0</v>
      </c>
      <c r="BF209" s="155">
        <f>IF(U209="snížená",P209,0)</f>
        <v>0</v>
      </c>
      <c r="BG209" s="155">
        <f>IF(U209="zákl. přenesená",P209,0)</f>
        <v>0</v>
      </c>
      <c r="BH209" s="155">
        <f>IF(U209="sníž. přenesená",P209,0)</f>
        <v>0</v>
      </c>
      <c r="BI209" s="155">
        <f>IF(U209="nulová",P209,0)</f>
        <v>0</v>
      </c>
      <c r="BJ209" s="21" t="s">
        <v>26</v>
      </c>
      <c r="BK209" s="155">
        <f>ROUND(V209*K209,2)</f>
        <v>0</v>
      </c>
      <c r="BL209" s="21" t="s">
        <v>184</v>
      </c>
      <c r="BM209" s="21" t="s">
        <v>545</v>
      </c>
    </row>
    <row r="210" s="1" customFormat="1" ht="25.5" customHeight="1">
      <c r="B210" s="46"/>
      <c r="C210" s="233" t="s">
        <v>546</v>
      </c>
      <c r="D210" s="233" t="s">
        <v>176</v>
      </c>
      <c r="E210" s="234" t="s">
        <v>187</v>
      </c>
      <c r="F210" s="235" t="s">
        <v>188</v>
      </c>
      <c r="G210" s="235"/>
      <c r="H210" s="235"/>
      <c r="I210" s="235"/>
      <c r="J210" s="236" t="s">
        <v>179</v>
      </c>
      <c r="K210" s="237">
        <v>9</v>
      </c>
      <c r="L210" s="238">
        <v>0</v>
      </c>
      <c r="M210" s="238">
        <v>0</v>
      </c>
      <c r="N210" s="239"/>
      <c r="O210" s="239"/>
      <c r="P210" s="240">
        <f>ROUND(V210*K210,2)</f>
        <v>0</v>
      </c>
      <c r="Q210" s="240"/>
      <c r="R210" s="48"/>
      <c r="T210" s="241" t="s">
        <v>24</v>
      </c>
      <c r="U210" s="56" t="s">
        <v>48</v>
      </c>
      <c r="V210" s="174">
        <f>L210+M210</f>
        <v>0</v>
      </c>
      <c r="W210" s="174">
        <f>ROUND(L210*K210,2)</f>
        <v>0</v>
      </c>
      <c r="X210" s="174">
        <f>ROUND(M210*K210,2)</f>
        <v>0</v>
      </c>
      <c r="Y210" s="47"/>
      <c r="Z210" s="242">
        <f>Y210*K210</f>
        <v>0</v>
      </c>
      <c r="AA210" s="242">
        <v>0</v>
      </c>
      <c r="AB210" s="242">
        <f>AA210*K210</f>
        <v>0</v>
      </c>
      <c r="AC210" s="242">
        <v>0</v>
      </c>
      <c r="AD210" s="243">
        <f>AC210*K210</f>
        <v>0</v>
      </c>
      <c r="AR210" s="21" t="s">
        <v>26</v>
      </c>
      <c r="AT210" s="21" t="s">
        <v>176</v>
      </c>
      <c r="AU210" s="21" t="s">
        <v>97</v>
      </c>
      <c r="AY210" s="21" t="s">
        <v>175</v>
      </c>
      <c r="BE210" s="155">
        <f>IF(U210="základní",P210,0)</f>
        <v>0</v>
      </c>
      <c r="BF210" s="155">
        <f>IF(U210="snížená",P210,0)</f>
        <v>0</v>
      </c>
      <c r="BG210" s="155">
        <f>IF(U210="zákl. přenesená",P210,0)</f>
        <v>0</v>
      </c>
      <c r="BH210" s="155">
        <f>IF(U210="sníž. přenesená",P210,0)</f>
        <v>0</v>
      </c>
      <c r="BI210" s="155">
        <f>IF(U210="nulová",P210,0)</f>
        <v>0</v>
      </c>
      <c r="BJ210" s="21" t="s">
        <v>26</v>
      </c>
      <c r="BK210" s="155">
        <f>ROUND(V210*K210,2)</f>
        <v>0</v>
      </c>
      <c r="BL210" s="21" t="s">
        <v>26</v>
      </c>
      <c r="BM210" s="21" t="s">
        <v>547</v>
      </c>
    </row>
    <row r="211" s="1" customFormat="1" ht="25.5" customHeight="1">
      <c r="B211" s="46"/>
      <c r="C211" s="233" t="s">
        <v>548</v>
      </c>
      <c r="D211" s="233" t="s">
        <v>176</v>
      </c>
      <c r="E211" s="234" t="s">
        <v>191</v>
      </c>
      <c r="F211" s="235" t="s">
        <v>192</v>
      </c>
      <c r="G211" s="235"/>
      <c r="H211" s="235"/>
      <c r="I211" s="235"/>
      <c r="J211" s="236" t="s">
        <v>179</v>
      </c>
      <c r="K211" s="237">
        <v>9</v>
      </c>
      <c r="L211" s="238">
        <v>0</v>
      </c>
      <c r="M211" s="238">
        <v>0</v>
      </c>
      <c r="N211" s="239"/>
      <c r="O211" s="239"/>
      <c r="P211" s="240">
        <f>ROUND(V211*K211,2)</f>
        <v>0</v>
      </c>
      <c r="Q211" s="240"/>
      <c r="R211" s="48"/>
      <c r="T211" s="241" t="s">
        <v>24</v>
      </c>
      <c r="U211" s="56" t="s">
        <v>48</v>
      </c>
      <c r="V211" s="174">
        <f>L211+M211</f>
        <v>0</v>
      </c>
      <c r="W211" s="174">
        <f>ROUND(L211*K211,2)</f>
        <v>0</v>
      </c>
      <c r="X211" s="174">
        <f>ROUND(M211*K211,2)</f>
        <v>0</v>
      </c>
      <c r="Y211" s="47"/>
      <c r="Z211" s="242">
        <f>Y211*K211</f>
        <v>0</v>
      </c>
      <c r="AA211" s="242">
        <v>0</v>
      </c>
      <c r="AB211" s="242">
        <f>AA211*K211</f>
        <v>0</v>
      </c>
      <c r="AC211" s="242">
        <v>0</v>
      </c>
      <c r="AD211" s="243">
        <f>AC211*K211</f>
        <v>0</v>
      </c>
      <c r="AR211" s="21" t="s">
        <v>26</v>
      </c>
      <c r="AT211" s="21" t="s">
        <v>176</v>
      </c>
      <c r="AU211" s="21" t="s">
        <v>97</v>
      </c>
      <c r="AY211" s="21" t="s">
        <v>175</v>
      </c>
      <c r="BE211" s="155">
        <f>IF(U211="základní",P211,0)</f>
        <v>0</v>
      </c>
      <c r="BF211" s="155">
        <f>IF(U211="snížená",P211,0)</f>
        <v>0</v>
      </c>
      <c r="BG211" s="155">
        <f>IF(U211="zákl. přenesená",P211,0)</f>
        <v>0</v>
      </c>
      <c r="BH211" s="155">
        <f>IF(U211="sníž. přenesená",P211,0)</f>
        <v>0</v>
      </c>
      <c r="BI211" s="155">
        <f>IF(U211="nulová",P211,0)</f>
        <v>0</v>
      </c>
      <c r="BJ211" s="21" t="s">
        <v>26</v>
      </c>
      <c r="BK211" s="155">
        <f>ROUND(V211*K211,2)</f>
        <v>0</v>
      </c>
      <c r="BL211" s="21" t="s">
        <v>26</v>
      </c>
      <c r="BM211" s="21" t="s">
        <v>549</v>
      </c>
    </row>
    <row r="212" s="1" customFormat="1" ht="25.5" customHeight="1">
      <c r="B212" s="46"/>
      <c r="C212" s="233" t="s">
        <v>550</v>
      </c>
      <c r="D212" s="233" t="s">
        <v>176</v>
      </c>
      <c r="E212" s="234" t="s">
        <v>195</v>
      </c>
      <c r="F212" s="235" t="s">
        <v>196</v>
      </c>
      <c r="G212" s="235"/>
      <c r="H212" s="235"/>
      <c r="I212" s="235"/>
      <c r="J212" s="236" t="s">
        <v>179</v>
      </c>
      <c r="K212" s="237">
        <v>9</v>
      </c>
      <c r="L212" s="238">
        <v>0</v>
      </c>
      <c r="M212" s="238">
        <v>0</v>
      </c>
      <c r="N212" s="239"/>
      <c r="O212" s="239"/>
      <c r="P212" s="240">
        <f>ROUND(V212*K212,2)</f>
        <v>0</v>
      </c>
      <c r="Q212" s="240"/>
      <c r="R212" s="48"/>
      <c r="T212" s="241" t="s">
        <v>24</v>
      </c>
      <c r="U212" s="56" t="s">
        <v>48</v>
      </c>
      <c r="V212" s="174">
        <f>L212+M212</f>
        <v>0</v>
      </c>
      <c r="W212" s="174">
        <f>ROUND(L212*K212,2)</f>
        <v>0</v>
      </c>
      <c r="X212" s="174">
        <f>ROUND(M212*K212,2)</f>
        <v>0</v>
      </c>
      <c r="Y212" s="47"/>
      <c r="Z212" s="242">
        <f>Y212*K212</f>
        <v>0</v>
      </c>
      <c r="AA212" s="242">
        <v>0</v>
      </c>
      <c r="AB212" s="242">
        <f>AA212*K212</f>
        <v>0</v>
      </c>
      <c r="AC212" s="242">
        <v>0</v>
      </c>
      <c r="AD212" s="243">
        <f>AC212*K212</f>
        <v>0</v>
      </c>
      <c r="AR212" s="21" t="s">
        <v>26</v>
      </c>
      <c r="AT212" s="21" t="s">
        <v>176</v>
      </c>
      <c r="AU212" s="21" t="s">
        <v>97</v>
      </c>
      <c r="AY212" s="21" t="s">
        <v>175</v>
      </c>
      <c r="BE212" s="155">
        <f>IF(U212="základní",P212,0)</f>
        <v>0</v>
      </c>
      <c r="BF212" s="155">
        <f>IF(U212="snížená",P212,0)</f>
        <v>0</v>
      </c>
      <c r="BG212" s="155">
        <f>IF(U212="zákl. přenesená",P212,0)</f>
        <v>0</v>
      </c>
      <c r="BH212" s="155">
        <f>IF(U212="sníž. přenesená",P212,0)</f>
        <v>0</v>
      </c>
      <c r="BI212" s="155">
        <f>IF(U212="nulová",P212,0)</f>
        <v>0</v>
      </c>
      <c r="BJ212" s="21" t="s">
        <v>26</v>
      </c>
      <c r="BK212" s="155">
        <f>ROUND(V212*K212,2)</f>
        <v>0</v>
      </c>
      <c r="BL212" s="21" t="s">
        <v>26</v>
      </c>
      <c r="BM212" s="21" t="s">
        <v>551</v>
      </c>
    </row>
    <row r="213" s="10" customFormat="1" ht="37.44" customHeight="1">
      <c r="B213" s="218"/>
      <c r="C213" s="219"/>
      <c r="D213" s="220" t="s">
        <v>147</v>
      </c>
      <c r="E213" s="220"/>
      <c r="F213" s="220"/>
      <c r="G213" s="220"/>
      <c r="H213" s="220"/>
      <c r="I213" s="220"/>
      <c r="J213" s="220"/>
      <c r="K213" s="220"/>
      <c r="L213" s="220"/>
      <c r="M213" s="253">
        <f>BK213</f>
        <v>0</v>
      </c>
      <c r="N213" s="254"/>
      <c r="O213" s="254"/>
      <c r="P213" s="254"/>
      <c r="Q213" s="254"/>
      <c r="R213" s="222"/>
      <c r="T213" s="223"/>
      <c r="U213" s="219"/>
      <c r="V213" s="219"/>
      <c r="W213" s="224">
        <f>SUM(W214:W223)</f>
        <v>0</v>
      </c>
      <c r="X213" s="224">
        <f>SUM(X214:X223)</f>
        <v>0</v>
      </c>
      <c r="Y213" s="219"/>
      <c r="Z213" s="225">
        <f>SUM(Z214:Z223)</f>
        <v>0</v>
      </c>
      <c r="AA213" s="219"/>
      <c r="AB213" s="225">
        <f>SUM(AB214:AB223)</f>
        <v>0</v>
      </c>
      <c r="AC213" s="219"/>
      <c r="AD213" s="226">
        <f>SUM(AD214:AD223)</f>
        <v>0</v>
      </c>
      <c r="AR213" s="227" t="s">
        <v>190</v>
      </c>
      <c r="AT213" s="228" t="s">
        <v>84</v>
      </c>
      <c r="AU213" s="228" t="s">
        <v>85</v>
      </c>
      <c r="AY213" s="227" t="s">
        <v>175</v>
      </c>
      <c r="BK213" s="229">
        <f>SUM(BK214:BK223)</f>
        <v>0</v>
      </c>
    </row>
    <row r="214" s="1" customFormat="1" ht="25.5" customHeight="1">
      <c r="B214" s="46"/>
      <c r="C214" s="233" t="s">
        <v>552</v>
      </c>
      <c r="D214" s="233" t="s">
        <v>176</v>
      </c>
      <c r="E214" s="234" t="s">
        <v>553</v>
      </c>
      <c r="F214" s="235" t="s">
        <v>554</v>
      </c>
      <c r="G214" s="235"/>
      <c r="H214" s="235"/>
      <c r="I214" s="235"/>
      <c r="J214" s="236" t="s">
        <v>179</v>
      </c>
      <c r="K214" s="237">
        <v>13</v>
      </c>
      <c r="L214" s="238">
        <v>0</v>
      </c>
      <c r="M214" s="238">
        <v>0</v>
      </c>
      <c r="N214" s="239"/>
      <c r="O214" s="239"/>
      <c r="P214" s="240">
        <f>ROUND(V214*K214,2)</f>
        <v>0</v>
      </c>
      <c r="Q214" s="240"/>
      <c r="R214" s="48"/>
      <c r="T214" s="241" t="s">
        <v>24</v>
      </c>
      <c r="U214" s="56" t="s">
        <v>48</v>
      </c>
      <c r="V214" s="174">
        <f>L214+M214</f>
        <v>0</v>
      </c>
      <c r="W214" s="174">
        <f>ROUND(L214*K214,2)</f>
        <v>0</v>
      </c>
      <c r="X214" s="174">
        <f>ROUND(M214*K214,2)</f>
        <v>0</v>
      </c>
      <c r="Y214" s="47"/>
      <c r="Z214" s="242">
        <f>Y214*K214</f>
        <v>0</v>
      </c>
      <c r="AA214" s="242">
        <v>0</v>
      </c>
      <c r="AB214" s="242">
        <f>AA214*K214</f>
        <v>0</v>
      </c>
      <c r="AC214" s="242">
        <v>0</v>
      </c>
      <c r="AD214" s="243">
        <f>AC214*K214</f>
        <v>0</v>
      </c>
      <c r="AR214" s="21" t="s">
        <v>26</v>
      </c>
      <c r="AT214" s="21" t="s">
        <v>176</v>
      </c>
      <c r="AU214" s="21" t="s">
        <v>26</v>
      </c>
      <c r="AY214" s="21" t="s">
        <v>175</v>
      </c>
      <c r="BE214" s="155">
        <f>IF(U214="základní",P214,0)</f>
        <v>0</v>
      </c>
      <c r="BF214" s="155">
        <f>IF(U214="snížená",P214,0)</f>
        <v>0</v>
      </c>
      <c r="BG214" s="155">
        <f>IF(U214="zákl. přenesená",P214,0)</f>
        <v>0</v>
      </c>
      <c r="BH214" s="155">
        <f>IF(U214="sníž. přenesená",P214,0)</f>
        <v>0</v>
      </c>
      <c r="BI214" s="155">
        <f>IF(U214="nulová",P214,0)</f>
        <v>0</v>
      </c>
      <c r="BJ214" s="21" t="s">
        <v>26</v>
      </c>
      <c r="BK214" s="155">
        <f>ROUND(V214*K214,2)</f>
        <v>0</v>
      </c>
      <c r="BL214" s="21" t="s">
        <v>26</v>
      </c>
      <c r="BM214" s="21" t="s">
        <v>555</v>
      </c>
    </row>
    <row r="215" s="1" customFormat="1" ht="24" customHeight="1">
      <c r="B215" s="46"/>
      <c r="C215" s="47"/>
      <c r="D215" s="47"/>
      <c r="E215" s="47"/>
      <c r="F215" s="257" t="s">
        <v>556</v>
      </c>
      <c r="G215" s="67"/>
      <c r="H215" s="67"/>
      <c r="I215" s="67"/>
      <c r="J215" s="47"/>
      <c r="K215" s="47"/>
      <c r="L215" s="47"/>
      <c r="M215" s="47"/>
      <c r="N215" s="47"/>
      <c r="O215" s="47"/>
      <c r="P215" s="47"/>
      <c r="Q215" s="47"/>
      <c r="R215" s="48"/>
      <c r="T215" s="201"/>
      <c r="U215" s="47"/>
      <c r="V215" s="47"/>
      <c r="W215" s="47"/>
      <c r="X215" s="47"/>
      <c r="Y215" s="47"/>
      <c r="Z215" s="47"/>
      <c r="AA215" s="47"/>
      <c r="AB215" s="47"/>
      <c r="AC215" s="47"/>
      <c r="AD215" s="100"/>
      <c r="AT215" s="21" t="s">
        <v>557</v>
      </c>
      <c r="AU215" s="21" t="s">
        <v>26</v>
      </c>
    </row>
    <row r="216" s="1" customFormat="1" ht="38.25" customHeight="1">
      <c r="B216" s="46"/>
      <c r="C216" s="233" t="s">
        <v>558</v>
      </c>
      <c r="D216" s="233" t="s">
        <v>176</v>
      </c>
      <c r="E216" s="234" t="s">
        <v>277</v>
      </c>
      <c r="F216" s="235" t="s">
        <v>278</v>
      </c>
      <c r="G216" s="235"/>
      <c r="H216" s="235"/>
      <c r="I216" s="235"/>
      <c r="J216" s="236" t="s">
        <v>179</v>
      </c>
      <c r="K216" s="237">
        <v>1</v>
      </c>
      <c r="L216" s="238">
        <v>0</v>
      </c>
      <c r="M216" s="238">
        <v>0</v>
      </c>
      <c r="N216" s="239"/>
      <c r="O216" s="239"/>
      <c r="P216" s="240">
        <f>ROUND(V216*K216,2)</f>
        <v>0</v>
      </c>
      <c r="Q216" s="240"/>
      <c r="R216" s="48"/>
      <c r="T216" s="241" t="s">
        <v>24</v>
      </c>
      <c r="U216" s="56" t="s">
        <v>48</v>
      </c>
      <c r="V216" s="174">
        <f>L216+M216</f>
        <v>0</v>
      </c>
      <c r="W216" s="174">
        <f>ROUND(L216*K216,2)</f>
        <v>0</v>
      </c>
      <c r="X216" s="174">
        <f>ROUND(M216*K216,2)</f>
        <v>0</v>
      </c>
      <c r="Y216" s="47"/>
      <c r="Z216" s="242">
        <f>Y216*K216</f>
        <v>0</v>
      </c>
      <c r="AA216" s="242">
        <v>0</v>
      </c>
      <c r="AB216" s="242">
        <f>AA216*K216</f>
        <v>0</v>
      </c>
      <c r="AC216" s="242">
        <v>0</v>
      </c>
      <c r="AD216" s="243">
        <f>AC216*K216</f>
        <v>0</v>
      </c>
      <c r="AR216" s="21" t="s">
        <v>26</v>
      </c>
      <c r="AT216" s="21" t="s">
        <v>176</v>
      </c>
      <c r="AU216" s="21" t="s">
        <v>26</v>
      </c>
      <c r="AY216" s="21" t="s">
        <v>175</v>
      </c>
      <c r="BE216" s="155">
        <f>IF(U216="základní",P216,0)</f>
        <v>0</v>
      </c>
      <c r="BF216" s="155">
        <f>IF(U216="snížená",P216,0)</f>
        <v>0</v>
      </c>
      <c r="BG216" s="155">
        <f>IF(U216="zákl. přenesená",P216,0)</f>
        <v>0</v>
      </c>
      <c r="BH216" s="155">
        <f>IF(U216="sníž. přenesená",P216,0)</f>
        <v>0</v>
      </c>
      <c r="BI216" s="155">
        <f>IF(U216="nulová",P216,0)</f>
        <v>0</v>
      </c>
      <c r="BJ216" s="21" t="s">
        <v>26</v>
      </c>
      <c r="BK216" s="155">
        <f>ROUND(V216*K216,2)</f>
        <v>0</v>
      </c>
      <c r="BL216" s="21" t="s">
        <v>26</v>
      </c>
      <c r="BM216" s="21" t="s">
        <v>279</v>
      </c>
    </row>
    <row r="217" s="1" customFormat="1" ht="38.25" customHeight="1">
      <c r="B217" s="46"/>
      <c r="C217" s="233" t="s">
        <v>559</v>
      </c>
      <c r="D217" s="233" t="s">
        <v>176</v>
      </c>
      <c r="E217" s="234" t="s">
        <v>560</v>
      </c>
      <c r="F217" s="235" t="s">
        <v>561</v>
      </c>
      <c r="G217" s="235"/>
      <c r="H217" s="235"/>
      <c r="I217" s="235"/>
      <c r="J217" s="236" t="s">
        <v>179</v>
      </c>
      <c r="K217" s="237">
        <v>15</v>
      </c>
      <c r="L217" s="238">
        <v>0</v>
      </c>
      <c r="M217" s="238">
        <v>0</v>
      </c>
      <c r="N217" s="239"/>
      <c r="O217" s="239"/>
      <c r="P217" s="240">
        <f>ROUND(V217*K217,2)</f>
        <v>0</v>
      </c>
      <c r="Q217" s="240"/>
      <c r="R217" s="48"/>
      <c r="T217" s="241" t="s">
        <v>24</v>
      </c>
      <c r="U217" s="56" t="s">
        <v>48</v>
      </c>
      <c r="V217" s="174">
        <f>L217+M217</f>
        <v>0</v>
      </c>
      <c r="W217" s="174">
        <f>ROUND(L217*K217,2)</f>
        <v>0</v>
      </c>
      <c r="X217" s="174">
        <f>ROUND(M217*K217,2)</f>
        <v>0</v>
      </c>
      <c r="Y217" s="47"/>
      <c r="Z217" s="242">
        <f>Y217*K217</f>
        <v>0</v>
      </c>
      <c r="AA217" s="242">
        <v>0</v>
      </c>
      <c r="AB217" s="242">
        <f>AA217*K217</f>
        <v>0</v>
      </c>
      <c r="AC217" s="242">
        <v>0</v>
      </c>
      <c r="AD217" s="243">
        <f>AC217*K217</f>
        <v>0</v>
      </c>
      <c r="AR217" s="21" t="s">
        <v>26</v>
      </c>
      <c r="AT217" s="21" t="s">
        <v>176</v>
      </c>
      <c r="AU217" s="21" t="s">
        <v>26</v>
      </c>
      <c r="AY217" s="21" t="s">
        <v>175</v>
      </c>
      <c r="BE217" s="155">
        <f>IF(U217="základní",P217,0)</f>
        <v>0</v>
      </c>
      <c r="BF217" s="155">
        <f>IF(U217="snížená",P217,0)</f>
        <v>0</v>
      </c>
      <c r="BG217" s="155">
        <f>IF(U217="zákl. přenesená",P217,0)</f>
        <v>0</v>
      </c>
      <c r="BH217" s="155">
        <f>IF(U217="sníž. přenesená",P217,0)</f>
        <v>0</v>
      </c>
      <c r="BI217" s="155">
        <f>IF(U217="nulová",P217,0)</f>
        <v>0</v>
      </c>
      <c r="BJ217" s="21" t="s">
        <v>26</v>
      </c>
      <c r="BK217" s="155">
        <f>ROUND(V217*K217,2)</f>
        <v>0</v>
      </c>
      <c r="BL217" s="21" t="s">
        <v>26</v>
      </c>
      <c r="BM217" s="21" t="s">
        <v>562</v>
      </c>
    </row>
    <row r="218" s="1" customFormat="1" ht="25.5" customHeight="1">
      <c r="B218" s="46"/>
      <c r="C218" s="233" t="s">
        <v>563</v>
      </c>
      <c r="D218" s="233" t="s">
        <v>176</v>
      </c>
      <c r="E218" s="234" t="s">
        <v>564</v>
      </c>
      <c r="F218" s="235" t="s">
        <v>565</v>
      </c>
      <c r="G218" s="235"/>
      <c r="H218" s="235"/>
      <c r="I218" s="235"/>
      <c r="J218" s="236" t="s">
        <v>179</v>
      </c>
      <c r="K218" s="237">
        <v>10</v>
      </c>
      <c r="L218" s="238">
        <v>0</v>
      </c>
      <c r="M218" s="238">
        <v>0</v>
      </c>
      <c r="N218" s="239"/>
      <c r="O218" s="239"/>
      <c r="P218" s="240">
        <f>ROUND(V218*K218,2)</f>
        <v>0</v>
      </c>
      <c r="Q218" s="240"/>
      <c r="R218" s="48"/>
      <c r="T218" s="241" t="s">
        <v>24</v>
      </c>
      <c r="U218" s="56" t="s">
        <v>48</v>
      </c>
      <c r="V218" s="174">
        <f>L218+M218</f>
        <v>0</v>
      </c>
      <c r="W218" s="174">
        <f>ROUND(L218*K218,2)</f>
        <v>0</v>
      </c>
      <c r="X218" s="174">
        <f>ROUND(M218*K218,2)</f>
        <v>0</v>
      </c>
      <c r="Y218" s="47"/>
      <c r="Z218" s="242">
        <f>Y218*K218</f>
        <v>0</v>
      </c>
      <c r="AA218" s="242">
        <v>0</v>
      </c>
      <c r="AB218" s="242">
        <f>AA218*K218</f>
        <v>0</v>
      </c>
      <c r="AC218" s="242">
        <v>0</v>
      </c>
      <c r="AD218" s="243">
        <f>AC218*K218</f>
        <v>0</v>
      </c>
      <c r="AR218" s="21" t="s">
        <v>26</v>
      </c>
      <c r="AT218" s="21" t="s">
        <v>176</v>
      </c>
      <c r="AU218" s="21" t="s">
        <v>26</v>
      </c>
      <c r="AY218" s="21" t="s">
        <v>175</v>
      </c>
      <c r="BE218" s="155">
        <f>IF(U218="základní",P218,0)</f>
        <v>0</v>
      </c>
      <c r="BF218" s="155">
        <f>IF(U218="snížená",P218,0)</f>
        <v>0</v>
      </c>
      <c r="BG218" s="155">
        <f>IF(U218="zákl. přenesená",P218,0)</f>
        <v>0</v>
      </c>
      <c r="BH218" s="155">
        <f>IF(U218="sníž. přenesená",P218,0)</f>
        <v>0</v>
      </c>
      <c r="BI218" s="155">
        <f>IF(U218="nulová",P218,0)</f>
        <v>0</v>
      </c>
      <c r="BJ218" s="21" t="s">
        <v>26</v>
      </c>
      <c r="BK218" s="155">
        <f>ROUND(V218*K218,2)</f>
        <v>0</v>
      </c>
      <c r="BL218" s="21" t="s">
        <v>26</v>
      </c>
      <c r="BM218" s="21" t="s">
        <v>566</v>
      </c>
    </row>
    <row r="219" s="1" customFormat="1" ht="25.5" customHeight="1">
      <c r="B219" s="46"/>
      <c r="C219" s="233" t="s">
        <v>567</v>
      </c>
      <c r="D219" s="233" t="s">
        <v>176</v>
      </c>
      <c r="E219" s="234" t="s">
        <v>568</v>
      </c>
      <c r="F219" s="235" t="s">
        <v>569</v>
      </c>
      <c r="G219" s="235"/>
      <c r="H219" s="235"/>
      <c r="I219" s="235"/>
      <c r="J219" s="236" t="s">
        <v>179</v>
      </c>
      <c r="K219" s="237">
        <v>3</v>
      </c>
      <c r="L219" s="238">
        <v>0</v>
      </c>
      <c r="M219" s="238">
        <v>0</v>
      </c>
      <c r="N219" s="239"/>
      <c r="O219" s="239"/>
      <c r="P219" s="240">
        <f>ROUND(V219*K219,2)</f>
        <v>0</v>
      </c>
      <c r="Q219" s="240"/>
      <c r="R219" s="48"/>
      <c r="T219" s="241" t="s">
        <v>24</v>
      </c>
      <c r="U219" s="56" t="s">
        <v>48</v>
      </c>
      <c r="V219" s="174">
        <f>L219+M219</f>
        <v>0</v>
      </c>
      <c r="W219" s="174">
        <f>ROUND(L219*K219,2)</f>
        <v>0</v>
      </c>
      <c r="X219" s="174">
        <f>ROUND(M219*K219,2)</f>
        <v>0</v>
      </c>
      <c r="Y219" s="47"/>
      <c r="Z219" s="242">
        <f>Y219*K219</f>
        <v>0</v>
      </c>
      <c r="AA219" s="242">
        <v>0</v>
      </c>
      <c r="AB219" s="242">
        <f>AA219*K219</f>
        <v>0</v>
      </c>
      <c r="AC219" s="242">
        <v>0</v>
      </c>
      <c r="AD219" s="243">
        <f>AC219*K219</f>
        <v>0</v>
      </c>
      <c r="AR219" s="21" t="s">
        <v>26</v>
      </c>
      <c r="AT219" s="21" t="s">
        <v>176</v>
      </c>
      <c r="AU219" s="21" t="s">
        <v>26</v>
      </c>
      <c r="AY219" s="21" t="s">
        <v>175</v>
      </c>
      <c r="BE219" s="155">
        <f>IF(U219="základní",P219,0)</f>
        <v>0</v>
      </c>
      <c r="BF219" s="155">
        <f>IF(U219="snížená",P219,0)</f>
        <v>0</v>
      </c>
      <c r="BG219" s="155">
        <f>IF(U219="zákl. přenesená",P219,0)</f>
        <v>0</v>
      </c>
      <c r="BH219" s="155">
        <f>IF(U219="sníž. přenesená",P219,0)</f>
        <v>0</v>
      </c>
      <c r="BI219" s="155">
        <f>IF(U219="nulová",P219,0)</f>
        <v>0</v>
      </c>
      <c r="BJ219" s="21" t="s">
        <v>26</v>
      </c>
      <c r="BK219" s="155">
        <f>ROUND(V219*K219,2)</f>
        <v>0</v>
      </c>
      <c r="BL219" s="21" t="s">
        <v>26</v>
      </c>
      <c r="BM219" s="21" t="s">
        <v>570</v>
      </c>
    </row>
    <row r="220" s="1" customFormat="1" ht="25.5" customHeight="1">
      <c r="B220" s="46"/>
      <c r="C220" s="233" t="s">
        <v>571</v>
      </c>
      <c r="D220" s="233" t="s">
        <v>176</v>
      </c>
      <c r="E220" s="234" t="s">
        <v>572</v>
      </c>
      <c r="F220" s="235" t="s">
        <v>573</v>
      </c>
      <c r="G220" s="235"/>
      <c r="H220" s="235"/>
      <c r="I220" s="235"/>
      <c r="J220" s="236" t="s">
        <v>179</v>
      </c>
      <c r="K220" s="237">
        <v>2</v>
      </c>
      <c r="L220" s="238">
        <v>0</v>
      </c>
      <c r="M220" s="238">
        <v>0</v>
      </c>
      <c r="N220" s="239"/>
      <c r="O220" s="239"/>
      <c r="P220" s="240">
        <f>ROUND(V220*K220,2)</f>
        <v>0</v>
      </c>
      <c r="Q220" s="240"/>
      <c r="R220" s="48"/>
      <c r="T220" s="241" t="s">
        <v>24</v>
      </c>
      <c r="U220" s="56" t="s">
        <v>48</v>
      </c>
      <c r="V220" s="174">
        <f>L220+M220</f>
        <v>0</v>
      </c>
      <c r="W220" s="174">
        <f>ROUND(L220*K220,2)</f>
        <v>0</v>
      </c>
      <c r="X220" s="174">
        <f>ROUND(M220*K220,2)</f>
        <v>0</v>
      </c>
      <c r="Y220" s="47"/>
      <c r="Z220" s="242">
        <f>Y220*K220</f>
        <v>0</v>
      </c>
      <c r="AA220" s="242">
        <v>0</v>
      </c>
      <c r="AB220" s="242">
        <f>AA220*K220</f>
        <v>0</v>
      </c>
      <c r="AC220" s="242">
        <v>0</v>
      </c>
      <c r="AD220" s="243">
        <f>AC220*K220</f>
        <v>0</v>
      </c>
      <c r="AR220" s="21" t="s">
        <v>26</v>
      </c>
      <c r="AT220" s="21" t="s">
        <v>176</v>
      </c>
      <c r="AU220" s="21" t="s">
        <v>26</v>
      </c>
      <c r="AY220" s="21" t="s">
        <v>175</v>
      </c>
      <c r="BE220" s="155">
        <f>IF(U220="základní",P220,0)</f>
        <v>0</v>
      </c>
      <c r="BF220" s="155">
        <f>IF(U220="snížená",P220,0)</f>
        <v>0</v>
      </c>
      <c r="BG220" s="155">
        <f>IF(U220="zákl. přenesená",P220,0)</f>
        <v>0</v>
      </c>
      <c r="BH220" s="155">
        <f>IF(U220="sníž. přenesená",P220,0)</f>
        <v>0</v>
      </c>
      <c r="BI220" s="155">
        <f>IF(U220="nulová",P220,0)</f>
        <v>0</v>
      </c>
      <c r="BJ220" s="21" t="s">
        <v>26</v>
      </c>
      <c r="BK220" s="155">
        <f>ROUND(V220*K220,2)</f>
        <v>0</v>
      </c>
      <c r="BL220" s="21" t="s">
        <v>26</v>
      </c>
      <c r="BM220" s="21" t="s">
        <v>574</v>
      </c>
    </row>
    <row r="221" s="1" customFormat="1" ht="25.5" customHeight="1">
      <c r="B221" s="46"/>
      <c r="C221" s="233" t="s">
        <v>32</v>
      </c>
      <c r="D221" s="233" t="s">
        <v>176</v>
      </c>
      <c r="E221" s="234" t="s">
        <v>281</v>
      </c>
      <c r="F221" s="235" t="s">
        <v>282</v>
      </c>
      <c r="G221" s="235"/>
      <c r="H221" s="235"/>
      <c r="I221" s="235"/>
      <c r="J221" s="236" t="s">
        <v>179</v>
      </c>
      <c r="K221" s="237">
        <v>13</v>
      </c>
      <c r="L221" s="238">
        <v>0</v>
      </c>
      <c r="M221" s="238">
        <v>0</v>
      </c>
      <c r="N221" s="239"/>
      <c r="O221" s="239"/>
      <c r="P221" s="240">
        <f>ROUND(V221*K221,2)</f>
        <v>0</v>
      </c>
      <c r="Q221" s="240"/>
      <c r="R221" s="48"/>
      <c r="T221" s="241" t="s">
        <v>24</v>
      </c>
      <c r="U221" s="56" t="s">
        <v>48</v>
      </c>
      <c r="V221" s="174">
        <f>L221+M221</f>
        <v>0</v>
      </c>
      <c r="W221" s="174">
        <f>ROUND(L221*K221,2)</f>
        <v>0</v>
      </c>
      <c r="X221" s="174">
        <f>ROUND(M221*K221,2)</f>
        <v>0</v>
      </c>
      <c r="Y221" s="47"/>
      <c r="Z221" s="242">
        <f>Y221*K221</f>
        <v>0</v>
      </c>
      <c r="AA221" s="242">
        <v>0</v>
      </c>
      <c r="AB221" s="242">
        <f>AA221*K221</f>
        <v>0</v>
      </c>
      <c r="AC221" s="242">
        <v>0</v>
      </c>
      <c r="AD221" s="243">
        <f>AC221*K221</f>
        <v>0</v>
      </c>
      <c r="AR221" s="21" t="s">
        <v>26</v>
      </c>
      <c r="AT221" s="21" t="s">
        <v>176</v>
      </c>
      <c r="AU221" s="21" t="s">
        <v>26</v>
      </c>
      <c r="AY221" s="21" t="s">
        <v>175</v>
      </c>
      <c r="BE221" s="155">
        <f>IF(U221="základní",P221,0)</f>
        <v>0</v>
      </c>
      <c r="BF221" s="155">
        <f>IF(U221="snížená",P221,0)</f>
        <v>0</v>
      </c>
      <c r="BG221" s="155">
        <f>IF(U221="zákl. přenesená",P221,0)</f>
        <v>0</v>
      </c>
      <c r="BH221" s="155">
        <f>IF(U221="sníž. přenesená",P221,0)</f>
        <v>0</v>
      </c>
      <c r="BI221" s="155">
        <f>IF(U221="nulová",P221,0)</f>
        <v>0</v>
      </c>
      <c r="BJ221" s="21" t="s">
        <v>26</v>
      </c>
      <c r="BK221" s="155">
        <f>ROUND(V221*K221,2)</f>
        <v>0</v>
      </c>
      <c r="BL221" s="21" t="s">
        <v>26</v>
      </c>
      <c r="BM221" s="21" t="s">
        <v>283</v>
      </c>
    </row>
    <row r="222" s="1" customFormat="1" ht="25.5" customHeight="1">
      <c r="B222" s="46"/>
      <c r="C222" s="233" t="s">
        <v>575</v>
      </c>
      <c r="D222" s="233" t="s">
        <v>176</v>
      </c>
      <c r="E222" s="234" t="s">
        <v>285</v>
      </c>
      <c r="F222" s="235" t="s">
        <v>286</v>
      </c>
      <c r="G222" s="235"/>
      <c r="H222" s="235"/>
      <c r="I222" s="235"/>
      <c r="J222" s="236" t="s">
        <v>179</v>
      </c>
      <c r="K222" s="237">
        <v>10</v>
      </c>
      <c r="L222" s="238">
        <v>0</v>
      </c>
      <c r="M222" s="238">
        <v>0</v>
      </c>
      <c r="N222" s="239"/>
      <c r="O222" s="239"/>
      <c r="P222" s="240">
        <f>ROUND(V222*K222,2)</f>
        <v>0</v>
      </c>
      <c r="Q222" s="240"/>
      <c r="R222" s="48"/>
      <c r="T222" s="241" t="s">
        <v>24</v>
      </c>
      <c r="U222" s="56" t="s">
        <v>48</v>
      </c>
      <c r="V222" s="174">
        <f>L222+M222</f>
        <v>0</v>
      </c>
      <c r="W222" s="174">
        <f>ROUND(L222*K222,2)</f>
        <v>0</v>
      </c>
      <c r="X222" s="174">
        <f>ROUND(M222*K222,2)</f>
        <v>0</v>
      </c>
      <c r="Y222" s="47"/>
      <c r="Z222" s="242">
        <f>Y222*K222</f>
        <v>0</v>
      </c>
      <c r="AA222" s="242">
        <v>0</v>
      </c>
      <c r="AB222" s="242">
        <f>AA222*K222</f>
        <v>0</v>
      </c>
      <c r="AC222" s="242">
        <v>0</v>
      </c>
      <c r="AD222" s="243">
        <f>AC222*K222</f>
        <v>0</v>
      </c>
      <c r="AR222" s="21" t="s">
        <v>26</v>
      </c>
      <c r="AT222" s="21" t="s">
        <v>176</v>
      </c>
      <c r="AU222" s="21" t="s">
        <v>26</v>
      </c>
      <c r="AY222" s="21" t="s">
        <v>175</v>
      </c>
      <c r="BE222" s="155">
        <f>IF(U222="základní",P222,0)</f>
        <v>0</v>
      </c>
      <c r="BF222" s="155">
        <f>IF(U222="snížená",P222,0)</f>
        <v>0</v>
      </c>
      <c r="BG222" s="155">
        <f>IF(U222="zákl. přenesená",P222,0)</f>
        <v>0</v>
      </c>
      <c r="BH222" s="155">
        <f>IF(U222="sníž. přenesená",P222,0)</f>
        <v>0</v>
      </c>
      <c r="BI222" s="155">
        <f>IF(U222="nulová",P222,0)</f>
        <v>0</v>
      </c>
      <c r="BJ222" s="21" t="s">
        <v>26</v>
      </c>
      <c r="BK222" s="155">
        <f>ROUND(V222*K222,2)</f>
        <v>0</v>
      </c>
      <c r="BL222" s="21" t="s">
        <v>26</v>
      </c>
      <c r="BM222" s="21" t="s">
        <v>287</v>
      </c>
    </row>
    <row r="223" s="1" customFormat="1" ht="25.5" customHeight="1">
      <c r="B223" s="46"/>
      <c r="C223" s="233" t="s">
        <v>576</v>
      </c>
      <c r="D223" s="233" t="s">
        <v>176</v>
      </c>
      <c r="E223" s="234" t="s">
        <v>577</v>
      </c>
      <c r="F223" s="235" t="s">
        <v>578</v>
      </c>
      <c r="G223" s="235"/>
      <c r="H223" s="235"/>
      <c r="I223" s="235"/>
      <c r="J223" s="236" t="s">
        <v>179</v>
      </c>
      <c r="K223" s="237">
        <v>14</v>
      </c>
      <c r="L223" s="238">
        <v>0</v>
      </c>
      <c r="M223" s="238">
        <v>0</v>
      </c>
      <c r="N223" s="239"/>
      <c r="O223" s="239"/>
      <c r="P223" s="240">
        <f>ROUND(V223*K223,2)</f>
        <v>0</v>
      </c>
      <c r="Q223" s="240"/>
      <c r="R223" s="48"/>
      <c r="T223" s="241" t="s">
        <v>24</v>
      </c>
      <c r="U223" s="56" t="s">
        <v>48</v>
      </c>
      <c r="V223" s="174">
        <f>L223+M223</f>
        <v>0</v>
      </c>
      <c r="W223" s="174">
        <f>ROUND(L223*K223,2)</f>
        <v>0</v>
      </c>
      <c r="X223" s="174">
        <f>ROUND(M223*K223,2)</f>
        <v>0</v>
      </c>
      <c r="Y223" s="47"/>
      <c r="Z223" s="242">
        <f>Y223*K223</f>
        <v>0</v>
      </c>
      <c r="AA223" s="242">
        <v>0</v>
      </c>
      <c r="AB223" s="242">
        <f>AA223*K223</f>
        <v>0</v>
      </c>
      <c r="AC223" s="242">
        <v>0</v>
      </c>
      <c r="AD223" s="243">
        <f>AC223*K223</f>
        <v>0</v>
      </c>
      <c r="AR223" s="21" t="s">
        <v>26</v>
      </c>
      <c r="AT223" s="21" t="s">
        <v>176</v>
      </c>
      <c r="AU223" s="21" t="s">
        <v>26</v>
      </c>
      <c r="AY223" s="21" t="s">
        <v>175</v>
      </c>
      <c r="BE223" s="155">
        <f>IF(U223="základní",P223,0)</f>
        <v>0</v>
      </c>
      <c r="BF223" s="155">
        <f>IF(U223="snížená",P223,0)</f>
        <v>0</v>
      </c>
      <c r="BG223" s="155">
        <f>IF(U223="zákl. přenesená",P223,0)</f>
        <v>0</v>
      </c>
      <c r="BH223" s="155">
        <f>IF(U223="sníž. přenesená",P223,0)</f>
        <v>0</v>
      </c>
      <c r="BI223" s="155">
        <f>IF(U223="nulová",P223,0)</f>
        <v>0</v>
      </c>
      <c r="BJ223" s="21" t="s">
        <v>26</v>
      </c>
      <c r="BK223" s="155">
        <f>ROUND(V223*K223,2)</f>
        <v>0</v>
      </c>
      <c r="BL223" s="21" t="s">
        <v>26</v>
      </c>
      <c r="BM223" s="21" t="s">
        <v>579</v>
      </c>
    </row>
    <row r="224" s="1" customFormat="1" ht="49.92" customHeight="1">
      <c r="B224" s="46"/>
      <c r="C224" s="47"/>
      <c r="D224" s="220" t="s">
        <v>288</v>
      </c>
      <c r="E224" s="47"/>
      <c r="F224" s="47"/>
      <c r="G224" s="47"/>
      <c r="H224" s="47"/>
      <c r="I224" s="47"/>
      <c r="J224" s="47"/>
      <c r="K224" s="47"/>
      <c r="L224" s="47"/>
      <c r="M224" s="255">
        <f>BK224</f>
        <v>0</v>
      </c>
      <c r="N224" s="256"/>
      <c r="O224" s="256"/>
      <c r="P224" s="256"/>
      <c r="Q224" s="256"/>
      <c r="R224" s="48"/>
      <c r="T224" s="205"/>
      <c r="U224" s="72"/>
      <c r="V224" s="72"/>
      <c r="W224" s="231">
        <v>0</v>
      </c>
      <c r="X224" s="231">
        <v>0</v>
      </c>
      <c r="Y224" s="72"/>
      <c r="Z224" s="72"/>
      <c r="AA224" s="72"/>
      <c r="AB224" s="72"/>
      <c r="AC224" s="72"/>
      <c r="AD224" s="74"/>
      <c r="AT224" s="21" t="s">
        <v>84</v>
      </c>
      <c r="AU224" s="21" t="s">
        <v>85</v>
      </c>
      <c r="AY224" s="21" t="s">
        <v>289</v>
      </c>
      <c r="BK224" s="155">
        <v>0</v>
      </c>
    </row>
    <row r="225" s="1" customFormat="1" ht="6.96" customHeight="1">
      <c r="B225" s="75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7"/>
    </row>
  </sheetData>
  <sheetProtection sheet="1" formatColumns="0" formatRows="0" objects="1" scenarios="1" spinCount="10" saltValue="8BpsLDwGeziC04CtMxjBRGORaj0x76XwQScV+acw45W/P7HOCJSlZU8xShRAN3hoh+7E0v/FIn/NP+3qYKdiTA==" hashValue="O62uSFw76ImHqQ/oqXFZS9PmJHa3ntM0Q7Uz4JNOgriEiJWibgdv+qX2kjZGq1PYWqZwkdod/wl/bKwYLqzfpQ==" algorithmName="SHA-512" password="CC35"/>
  <mergeCells count="38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D101:H101"/>
    <mergeCell ref="M101:Q101"/>
    <mergeCell ref="M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P120:Q120"/>
    <mergeCell ref="M120:O120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P143:Q143"/>
    <mergeCell ref="M143:O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99:I199"/>
    <mergeCell ref="P199:Q199"/>
    <mergeCell ref="M199:O199"/>
    <mergeCell ref="F200:I200"/>
    <mergeCell ref="P200:Q200"/>
    <mergeCell ref="M200:O200"/>
    <mergeCell ref="F201:I201"/>
    <mergeCell ref="P201:Q201"/>
    <mergeCell ref="M201:O201"/>
    <mergeCell ref="F202:I202"/>
    <mergeCell ref="P202:Q202"/>
    <mergeCell ref="M202:O202"/>
    <mergeCell ref="F203:I203"/>
    <mergeCell ref="P203:Q203"/>
    <mergeCell ref="M203:O203"/>
    <mergeCell ref="F204:I204"/>
    <mergeCell ref="P204:Q204"/>
    <mergeCell ref="M204:O204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F210:I210"/>
    <mergeCell ref="P210:Q210"/>
    <mergeCell ref="M210:O210"/>
    <mergeCell ref="F211:I211"/>
    <mergeCell ref="P211:Q211"/>
    <mergeCell ref="M211:O211"/>
    <mergeCell ref="F212:I212"/>
    <mergeCell ref="P212:Q212"/>
    <mergeCell ref="M212:O212"/>
    <mergeCell ref="F214:I214"/>
    <mergeCell ref="P214:Q214"/>
    <mergeCell ref="M214:O214"/>
    <mergeCell ref="F215:I215"/>
    <mergeCell ref="F216:I216"/>
    <mergeCell ref="P216:Q216"/>
    <mergeCell ref="M216:O216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M121:Q121"/>
    <mergeCell ref="M122:Q122"/>
    <mergeCell ref="M123:Q123"/>
    <mergeCell ref="M131:Q131"/>
    <mergeCell ref="M152:Q152"/>
    <mergeCell ref="M198:Q198"/>
    <mergeCell ref="M213:Q213"/>
    <mergeCell ref="M224:Q224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101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ht="25.44" customHeight="1">
      <c r="B7" s="25"/>
      <c r="C7" s="30"/>
      <c r="D7" s="37" t="s">
        <v>132</v>
      </c>
      <c r="E7" s="30"/>
      <c r="F7" s="167" t="s">
        <v>290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8"/>
    </row>
    <row r="8" s="1" customFormat="1" ht="32.88" customHeight="1">
      <c r="B8" s="46"/>
      <c r="C8" s="47"/>
      <c r="D8" s="34" t="s">
        <v>580</v>
      </c>
      <c r="E8" s="47"/>
      <c r="F8" s="35" t="s">
        <v>581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="1" customFormat="1" ht="14.4" customHeight="1">
      <c r="B9" s="46"/>
      <c r="C9" s="47"/>
      <c r="D9" s="37" t="s">
        <v>23</v>
      </c>
      <c r="E9" s="47"/>
      <c r="F9" s="32" t="s">
        <v>24</v>
      </c>
      <c r="G9" s="47"/>
      <c r="H9" s="47"/>
      <c r="I9" s="47"/>
      <c r="J9" s="47"/>
      <c r="K9" s="47"/>
      <c r="L9" s="47"/>
      <c r="M9" s="37" t="s">
        <v>25</v>
      </c>
      <c r="N9" s="47"/>
      <c r="O9" s="32" t="s">
        <v>24</v>
      </c>
      <c r="P9" s="47"/>
      <c r="Q9" s="47"/>
      <c r="R9" s="48"/>
    </row>
    <row r="10" s="1" customFormat="1" ht="14.4" customHeight="1">
      <c r="B10" s="46"/>
      <c r="C10" s="47"/>
      <c r="D10" s="37" t="s">
        <v>27</v>
      </c>
      <c r="E10" s="47"/>
      <c r="F10" s="32" t="s">
        <v>291</v>
      </c>
      <c r="G10" s="47"/>
      <c r="H10" s="47"/>
      <c r="I10" s="47"/>
      <c r="J10" s="47"/>
      <c r="K10" s="47"/>
      <c r="L10" s="47"/>
      <c r="M10" s="37" t="s">
        <v>29</v>
      </c>
      <c r="N10" s="47"/>
      <c r="O10" s="168" t="str">
        <f>'Rekapitulace stavby'!AN8</f>
        <v>31.8.2017</v>
      </c>
      <c r="P10" s="90"/>
      <c r="Q10" s="47"/>
      <c r="R10" s="48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</row>
    <row r="12" s="1" customFormat="1" ht="14.4" customHeight="1">
      <c r="B12" s="46"/>
      <c r="C12" s="47"/>
      <c r="D12" s="37" t="s">
        <v>33</v>
      </c>
      <c r="E12" s="47"/>
      <c r="F12" s="47"/>
      <c r="G12" s="47"/>
      <c r="H12" s="47"/>
      <c r="I12" s="47"/>
      <c r="J12" s="47"/>
      <c r="K12" s="47"/>
      <c r="L12" s="47"/>
      <c r="M12" s="37" t="s">
        <v>34</v>
      </c>
      <c r="N12" s="47"/>
      <c r="O12" s="32" t="s">
        <v>24</v>
      </c>
      <c r="P12" s="32"/>
      <c r="Q12" s="47"/>
      <c r="R12" s="48"/>
    </row>
    <row r="13" s="1" customFormat="1" ht="18" customHeight="1">
      <c r="B13" s="46"/>
      <c r="C13" s="47"/>
      <c r="D13" s="47"/>
      <c r="E13" s="32" t="s">
        <v>35</v>
      </c>
      <c r="F13" s="47"/>
      <c r="G13" s="47"/>
      <c r="H13" s="47"/>
      <c r="I13" s="47"/>
      <c r="J13" s="47"/>
      <c r="K13" s="47"/>
      <c r="L13" s="47"/>
      <c r="M13" s="37" t="s">
        <v>36</v>
      </c>
      <c r="N13" s="47"/>
      <c r="O13" s="32" t="s">
        <v>24</v>
      </c>
      <c r="P13" s="32"/>
      <c r="Q13" s="47"/>
      <c r="R13" s="48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/>
    </row>
    <row r="15" s="1" customFormat="1" ht="14.4" customHeight="1">
      <c r="B15" s="46"/>
      <c r="C15" s="47"/>
      <c r="D15" s="37" t="s">
        <v>37</v>
      </c>
      <c r="E15" s="47"/>
      <c r="F15" s="47"/>
      <c r="G15" s="47"/>
      <c r="H15" s="47"/>
      <c r="I15" s="47"/>
      <c r="J15" s="47"/>
      <c r="K15" s="47"/>
      <c r="L15" s="47"/>
      <c r="M15" s="37" t="s">
        <v>34</v>
      </c>
      <c r="N15" s="47"/>
      <c r="O15" s="38" t="str">
        <f>IF('Rekapitulace stavby'!AN13="","",'Rekapitulace stavby'!AN13)</f>
        <v>Vyplň údaj</v>
      </c>
      <c r="P15" s="32"/>
      <c r="Q15" s="47"/>
      <c r="R15" s="48"/>
    </row>
    <row r="16" s="1" customFormat="1" ht="18" customHeight="1">
      <c r="B16" s="46"/>
      <c r="C16" s="47"/>
      <c r="D16" s="47"/>
      <c r="E16" s="38" t="str">
        <f>IF('Rekapitulace stavby'!E14="","",'Rekapitulace stavby'!E14)</f>
        <v>Vyplň údaj</v>
      </c>
      <c r="F16" s="169"/>
      <c r="G16" s="169"/>
      <c r="H16" s="169"/>
      <c r="I16" s="169"/>
      <c r="J16" s="169"/>
      <c r="K16" s="169"/>
      <c r="L16" s="169"/>
      <c r="M16" s="37" t="s">
        <v>36</v>
      </c>
      <c r="N16" s="47"/>
      <c r="O16" s="38" t="str">
        <f>IF('Rekapitulace stavby'!AN14="","",'Rekapitulace stavby'!AN14)</f>
        <v>Vyplň údaj</v>
      </c>
      <c r="P16" s="32"/>
      <c r="Q16" s="47"/>
      <c r="R16" s="48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="1" customFormat="1" ht="14.4" customHeight="1">
      <c r="B18" s="46"/>
      <c r="C18" s="47"/>
      <c r="D18" s="37" t="s">
        <v>39</v>
      </c>
      <c r="E18" s="47"/>
      <c r="F18" s="47"/>
      <c r="G18" s="47"/>
      <c r="H18" s="47"/>
      <c r="I18" s="47"/>
      <c r="J18" s="47"/>
      <c r="K18" s="47"/>
      <c r="L18" s="47"/>
      <c r="M18" s="37" t="s">
        <v>34</v>
      </c>
      <c r="N18" s="47"/>
      <c r="O18" s="32" t="str">
        <f>IF('Rekapitulace stavby'!AN16="","",'Rekapitulace stavby'!AN16)</f>
        <v/>
      </c>
      <c r="P18" s="32"/>
      <c r="Q18" s="47"/>
      <c r="R18" s="48"/>
    </row>
    <row r="19" s="1" customFormat="1" ht="18" customHeight="1">
      <c r="B19" s="46"/>
      <c r="C19" s="47"/>
      <c r="D19" s="47"/>
      <c r="E19" s="32" t="str">
        <f>IF('Rekapitulace stavby'!E17="","",'Rekapitulace stavby'!E17)</f>
        <v xml:space="preserve"> </v>
      </c>
      <c r="F19" s="47"/>
      <c r="G19" s="47"/>
      <c r="H19" s="47"/>
      <c r="I19" s="47"/>
      <c r="J19" s="47"/>
      <c r="K19" s="47"/>
      <c r="L19" s="47"/>
      <c r="M19" s="37" t="s">
        <v>36</v>
      </c>
      <c r="N19" s="47"/>
      <c r="O19" s="32" t="str">
        <f>IF('Rekapitulace stavby'!AN17="","",'Rekapitulace stavby'!AN17)</f>
        <v/>
      </c>
      <c r="P19" s="32"/>
      <c r="Q19" s="47"/>
      <c r="R19" s="48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8"/>
    </row>
    <row r="21" s="1" customFormat="1" ht="14.4" customHeight="1">
      <c r="B21" s="46"/>
      <c r="C21" s="47"/>
      <c r="D21" s="37" t="s">
        <v>40</v>
      </c>
      <c r="E21" s="47"/>
      <c r="F21" s="47"/>
      <c r="G21" s="47"/>
      <c r="H21" s="47"/>
      <c r="I21" s="47"/>
      <c r="J21" s="47"/>
      <c r="K21" s="47"/>
      <c r="L21" s="47"/>
      <c r="M21" s="37" t="s">
        <v>34</v>
      </c>
      <c r="N21" s="47"/>
      <c r="O21" s="32" t="str">
        <f>IF('Rekapitulace stavby'!AN19="","",'Rekapitulace stavby'!AN19)</f>
        <v/>
      </c>
      <c r="P21" s="32"/>
      <c r="Q21" s="47"/>
      <c r="R21" s="48"/>
    </row>
    <row r="22" s="1" customFormat="1" ht="18" customHeight="1">
      <c r="B22" s="46"/>
      <c r="C22" s="47"/>
      <c r="D22" s="47"/>
      <c r="E22" s="32" t="str">
        <f>IF('Rekapitulace stavby'!E20="","",'Rekapitulace stavby'!E20)</f>
        <v xml:space="preserve"> </v>
      </c>
      <c r="F22" s="47"/>
      <c r="G22" s="47"/>
      <c r="H22" s="47"/>
      <c r="I22" s="47"/>
      <c r="J22" s="47"/>
      <c r="K22" s="47"/>
      <c r="L22" s="47"/>
      <c r="M22" s="37" t="s">
        <v>36</v>
      </c>
      <c r="N22" s="47"/>
      <c r="O22" s="32" t="str">
        <f>IF('Rekapitulace stavby'!AN20="","",'Rekapitulace stavby'!AN20)</f>
        <v/>
      </c>
      <c r="P22" s="32"/>
      <c r="Q22" s="47"/>
      <c r="R22" s="48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4.4" customHeight="1">
      <c r="B24" s="46"/>
      <c r="C24" s="47"/>
      <c r="D24" s="37" t="s">
        <v>41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16.5" customHeight="1">
      <c r="B25" s="46"/>
      <c r="C25" s="47"/>
      <c r="D25" s="47"/>
      <c r="E25" s="41" t="s">
        <v>24</v>
      </c>
      <c r="F25" s="41"/>
      <c r="G25" s="41"/>
      <c r="H25" s="41"/>
      <c r="I25" s="41"/>
      <c r="J25" s="41"/>
      <c r="K25" s="41"/>
      <c r="L25" s="41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</row>
    <row r="27" s="1" customFormat="1" ht="6.96" customHeight="1">
      <c r="B27" s="46"/>
      <c r="C27" s="4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7"/>
      <c r="R27" s="48"/>
    </row>
    <row r="28" s="1" customFormat="1" ht="14.4" customHeight="1">
      <c r="B28" s="46"/>
      <c r="C28" s="47"/>
      <c r="D28" s="170" t="s">
        <v>135</v>
      </c>
      <c r="E28" s="47"/>
      <c r="F28" s="47"/>
      <c r="G28" s="47"/>
      <c r="H28" s="47"/>
      <c r="I28" s="47"/>
      <c r="J28" s="47"/>
      <c r="K28" s="47"/>
      <c r="L28" s="47"/>
      <c r="M28" s="44">
        <f>M89</f>
        <v>0</v>
      </c>
      <c r="N28" s="44"/>
      <c r="O28" s="44"/>
      <c r="P28" s="44"/>
      <c r="Q28" s="47"/>
      <c r="R28" s="48"/>
    </row>
    <row r="29" s="1" customFormat="1">
      <c r="B29" s="46"/>
      <c r="C29" s="47"/>
      <c r="D29" s="47"/>
      <c r="E29" s="37" t="s">
        <v>43</v>
      </c>
      <c r="F29" s="47"/>
      <c r="G29" s="47"/>
      <c r="H29" s="47"/>
      <c r="I29" s="47"/>
      <c r="J29" s="47"/>
      <c r="K29" s="47"/>
      <c r="L29" s="47"/>
      <c r="M29" s="45">
        <f>H89</f>
        <v>0</v>
      </c>
      <c r="N29" s="45"/>
      <c r="O29" s="45"/>
      <c r="P29" s="45"/>
      <c r="Q29" s="47"/>
      <c r="R29" s="48"/>
    </row>
    <row r="30" s="1" customFormat="1">
      <c r="B30" s="46"/>
      <c r="C30" s="47"/>
      <c r="D30" s="47"/>
      <c r="E30" s="37" t="s">
        <v>44</v>
      </c>
      <c r="F30" s="47"/>
      <c r="G30" s="47"/>
      <c r="H30" s="47"/>
      <c r="I30" s="47"/>
      <c r="J30" s="47"/>
      <c r="K30" s="47"/>
      <c r="L30" s="47"/>
      <c r="M30" s="45">
        <f>K89</f>
        <v>0</v>
      </c>
      <c r="N30" s="45"/>
      <c r="O30" s="45"/>
      <c r="P30" s="45"/>
      <c r="Q30" s="47"/>
      <c r="R30" s="48"/>
    </row>
    <row r="31" s="1" customFormat="1" ht="14.4" customHeight="1">
      <c r="B31" s="46"/>
      <c r="C31" s="47"/>
      <c r="D31" s="43" t="s">
        <v>120</v>
      </c>
      <c r="E31" s="47"/>
      <c r="F31" s="47"/>
      <c r="G31" s="47"/>
      <c r="H31" s="47"/>
      <c r="I31" s="47"/>
      <c r="J31" s="47"/>
      <c r="K31" s="47"/>
      <c r="L31" s="47"/>
      <c r="M31" s="44">
        <f>M95</f>
        <v>0</v>
      </c>
      <c r="N31" s="44"/>
      <c r="O31" s="44"/>
      <c r="P31" s="44"/>
      <c r="Q31" s="47"/>
      <c r="R31" s="48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="1" customFormat="1" ht="25.44" customHeight="1">
      <c r="B33" s="46"/>
      <c r="C33" s="47"/>
      <c r="D33" s="171" t="s">
        <v>46</v>
      </c>
      <c r="E33" s="47"/>
      <c r="F33" s="47"/>
      <c r="G33" s="47"/>
      <c r="H33" s="47"/>
      <c r="I33" s="47"/>
      <c r="J33" s="47"/>
      <c r="K33" s="47"/>
      <c r="L33" s="47"/>
      <c r="M33" s="172">
        <f>ROUND(M28+M31,2)</f>
        <v>0</v>
      </c>
      <c r="N33" s="47"/>
      <c r="O33" s="47"/>
      <c r="P33" s="47"/>
      <c r="Q33" s="47"/>
      <c r="R33" s="48"/>
    </row>
    <row r="34" s="1" customFormat="1" ht="6.96" customHeight="1">
      <c r="B34" s="46"/>
      <c r="C34" s="4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7"/>
      <c r="R34" s="48"/>
    </row>
    <row r="35" s="1" customFormat="1" ht="14.4" customHeight="1">
      <c r="B35" s="46"/>
      <c r="C35" s="47"/>
      <c r="D35" s="54" t="s">
        <v>47</v>
      </c>
      <c r="E35" s="54" t="s">
        <v>48</v>
      </c>
      <c r="F35" s="55">
        <v>0.20999999999999999</v>
      </c>
      <c r="G35" s="173" t="s">
        <v>49</v>
      </c>
      <c r="H35" s="174">
        <f>(SUM(BE95:BE102)+SUM(BE121:BE151))</f>
        <v>0</v>
      </c>
      <c r="I35" s="47"/>
      <c r="J35" s="47"/>
      <c r="K35" s="47"/>
      <c r="L35" s="47"/>
      <c r="M35" s="174">
        <f>ROUND((SUM(BE95:BE102)+SUM(BE121:BE151)), 2)*F35</f>
        <v>0</v>
      </c>
      <c r="N35" s="47"/>
      <c r="O35" s="47"/>
      <c r="P35" s="47"/>
      <c r="Q35" s="47"/>
      <c r="R35" s="48"/>
    </row>
    <row r="36" s="1" customFormat="1" ht="14.4" customHeight="1">
      <c r="B36" s="46"/>
      <c r="C36" s="47"/>
      <c r="D36" s="47"/>
      <c r="E36" s="54" t="s">
        <v>50</v>
      </c>
      <c r="F36" s="55">
        <v>0.14999999999999999</v>
      </c>
      <c r="G36" s="173" t="s">
        <v>49</v>
      </c>
      <c r="H36" s="174">
        <f>(SUM(BF95:BF102)+SUM(BF121:BF151))</f>
        <v>0</v>
      </c>
      <c r="I36" s="47"/>
      <c r="J36" s="47"/>
      <c r="K36" s="47"/>
      <c r="L36" s="47"/>
      <c r="M36" s="174">
        <f>ROUND((SUM(BF95:BF102)+SUM(BF121:BF151)), 2)*F36</f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51</v>
      </c>
      <c r="F37" s="55">
        <v>0.20999999999999999</v>
      </c>
      <c r="G37" s="173" t="s">
        <v>49</v>
      </c>
      <c r="H37" s="174">
        <f>(SUM(BG95:BG102)+SUM(BG121:BG151))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52</v>
      </c>
      <c r="F38" s="55">
        <v>0.14999999999999999</v>
      </c>
      <c r="G38" s="173" t="s">
        <v>49</v>
      </c>
      <c r="H38" s="174">
        <f>(SUM(BH95:BH102)+SUM(BH121:BH151))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hidden="1" s="1" customFormat="1" ht="14.4" customHeight="1">
      <c r="B39" s="46"/>
      <c r="C39" s="47"/>
      <c r="D39" s="47"/>
      <c r="E39" s="54" t="s">
        <v>53</v>
      </c>
      <c r="F39" s="55">
        <v>0</v>
      </c>
      <c r="G39" s="173" t="s">
        <v>49</v>
      </c>
      <c r="H39" s="174">
        <f>(SUM(BI95:BI102)+SUM(BI121:BI151))</f>
        <v>0</v>
      </c>
      <c r="I39" s="47"/>
      <c r="J39" s="47"/>
      <c r="K39" s="47"/>
      <c r="L39" s="47"/>
      <c r="M39" s="174">
        <v>0</v>
      </c>
      <c r="N39" s="47"/>
      <c r="O39" s="47"/>
      <c r="P39" s="47"/>
      <c r="Q39" s="47"/>
      <c r="R39" s="48"/>
    </row>
    <row r="40" s="1" customFormat="1" ht="6.96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="1" customFormat="1" ht="25.44" customHeight="1">
      <c r="B41" s="46"/>
      <c r="C41" s="163"/>
      <c r="D41" s="175" t="s">
        <v>54</v>
      </c>
      <c r="E41" s="103"/>
      <c r="F41" s="103"/>
      <c r="G41" s="176" t="s">
        <v>55</v>
      </c>
      <c r="H41" s="177" t="s">
        <v>56</v>
      </c>
      <c r="I41" s="103"/>
      <c r="J41" s="103"/>
      <c r="K41" s="103"/>
      <c r="L41" s="178">
        <f>SUM(M33:M39)</f>
        <v>0</v>
      </c>
      <c r="M41" s="178"/>
      <c r="N41" s="178"/>
      <c r="O41" s="178"/>
      <c r="P41" s="179"/>
      <c r="Q41" s="163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="1" customFormat="1" ht="14.4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ht="30" customHeight="1">
      <c r="B79" s="25"/>
      <c r="C79" s="37" t="s">
        <v>132</v>
      </c>
      <c r="D79" s="30"/>
      <c r="E79" s="30"/>
      <c r="F79" s="167" t="s">
        <v>290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T79" s="258"/>
      <c r="U79" s="258"/>
    </row>
    <row r="80" s="1" customFormat="1" ht="36.96" customHeight="1">
      <c r="B80" s="46"/>
      <c r="C80" s="85" t="s">
        <v>580</v>
      </c>
      <c r="D80" s="47"/>
      <c r="E80" s="47"/>
      <c r="F80" s="87" t="str">
        <f>F8</f>
        <v>PS 02.1 - PZS 107,592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83"/>
      <c r="U81" s="183"/>
    </row>
    <row r="82" s="1" customFormat="1" ht="18" customHeight="1">
      <c r="B82" s="46"/>
      <c r="C82" s="37" t="s">
        <v>27</v>
      </c>
      <c r="D82" s="47"/>
      <c r="E82" s="47"/>
      <c r="F82" s="32" t="str">
        <f>F10</f>
        <v>Baška</v>
      </c>
      <c r="G82" s="47"/>
      <c r="H82" s="47"/>
      <c r="I82" s="47"/>
      <c r="J82" s="47"/>
      <c r="K82" s="37" t="s">
        <v>29</v>
      </c>
      <c r="L82" s="47"/>
      <c r="M82" s="90" t="str">
        <f>IF(O10="","",O10)</f>
        <v>31.8.2017</v>
      </c>
      <c r="N82" s="90"/>
      <c r="O82" s="90"/>
      <c r="P82" s="90"/>
      <c r="Q82" s="47"/>
      <c r="R82" s="48"/>
      <c r="T82" s="183"/>
      <c r="U82" s="183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8"/>
      <c r="T83" s="183"/>
      <c r="U83" s="183"/>
    </row>
    <row r="84" s="1" customFormat="1">
      <c r="B84" s="46"/>
      <c r="C84" s="37" t="s">
        <v>33</v>
      </c>
      <c r="D84" s="47"/>
      <c r="E84" s="47"/>
      <c r="F84" s="32" t="str">
        <f>E13</f>
        <v>Správa železniční dopravní cesty, s.o.- OŘ Ostrava</v>
      </c>
      <c r="G84" s="47"/>
      <c r="H84" s="47"/>
      <c r="I84" s="47"/>
      <c r="J84" s="47"/>
      <c r="K84" s="37" t="s">
        <v>39</v>
      </c>
      <c r="L84" s="47"/>
      <c r="M84" s="32" t="str">
        <f>E19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4.4" customHeight="1">
      <c r="B85" s="46"/>
      <c r="C85" s="37" t="s">
        <v>37</v>
      </c>
      <c r="D85" s="47"/>
      <c r="E85" s="47"/>
      <c r="F85" s="32" t="str">
        <f>IF(E16="","",E16)</f>
        <v>Vyplň údaj</v>
      </c>
      <c r="G85" s="47"/>
      <c r="H85" s="47"/>
      <c r="I85" s="47"/>
      <c r="J85" s="47"/>
      <c r="K85" s="37" t="s">
        <v>40</v>
      </c>
      <c r="L85" s="47"/>
      <c r="M85" s="32" t="str">
        <f>E22</f>
        <v xml:space="preserve"> </v>
      </c>
      <c r="N85" s="32"/>
      <c r="O85" s="32"/>
      <c r="P85" s="32"/>
      <c r="Q85" s="32"/>
      <c r="R85" s="48"/>
      <c r="T85" s="183"/>
      <c r="U85" s="183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83"/>
      <c r="U86" s="183"/>
    </row>
    <row r="87" s="1" customFormat="1" ht="29.28" customHeight="1">
      <c r="B87" s="46"/>
      <c r="C87" s="184" t="s">
        <v>137</v>
      </c>
      <c r="D87" s="163"/>
      <c r="E87" s="163"/>
      <c r="F87" s="163"/>
      <c r="G87" s="163"/>
      <c r="H87" s="184" t="s">
        <v>138</v>
      </c>
      <c r="I87" s="185"/>
      <c r="J87" s="185"/>
      <c r="K87" s="184" t="s">
        <v>139</v>
      </c>
      <c r="L87" s="163"/>
      <c r="M87" s="184" t="s">
        <v>140</v>
      </c>
      <c r="N87" s="163"/>
      <c r="O87" s="163"/>
      <c r="P87" s="163"/>
      <c r="Q87" s="163"/>
      <c r="R87" s="48"/>
      <c r="T87" s="183"/>
      <c r="U87" s="183"/>
    </row>
    <row r="88" s="1" customFormat="1" ht="10.32" customHeight="1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8"/>
      <c r="T88" s="183"/>
      <c r="U88" s="183"/>
    </row>
    <row r="89" s="1" customFormat="1" ht="29.28" customHeight="1">
      <c r="B89" s="46"/>
      <c r="C89" s="186" t="s">
        <v>141</v>
      </c>
      <c r="D89" s="47"/>
      <c r="E89" s="47"/>
      <c r="F89" s="47"/>
      <c r="G89" s="47"/>
      <c r="H89" s="113">
        <f>W121</f>
        <v>0</v>
      </c>
      <c r="I89" s="47"/>
      <c r="J89" s="47"/>
      <c r="K89" s="113">
        <f>X121</f>
        <v>0</v>
      </c>
      <c r="L89" s="47"/>
      <c r="M89" s="113">
        <f>M121</f>
        <v>0</v>
      </c>
      <c r="N89" s="187"/>
      <c r="O89" s="187"/>
      <c r="P89" s="187"/>
      <c r="Q89" s="187"/>
      <c r="R89" s="48"/>
      <c r="T89" s="183"/>
      <c r="U89" s="183"/>
      <c r="AU89" s="21" t="s">
        <v>142</v>
      </c>
    </row>
    <row r="90" s="7" customFormat="1" ht="24.96" customHeight="1">
      <c r="B90" s="188"/>
      <c r="C90" s="189"/>
      <c r="D90" s="190" t="s">
        <v>143</v>
      </c>
      <c r="E90" s="189"/>
      <c r="F90" s="189"/>
      <c r="G90" s="189"/>
      <c r="H90" s="191">
        <f>W122</f>
        <v>0</v>
      </c>
      <c r="I90" s="189"/>
      <c r="J90" s="189"/>
      <c r="K90" s="191">
        <f>X122</f>
        <v>0</v>
      </c>
      <c r="L90" s="189"/>
      <c r="M90" s="191">
        <f>M122</f>
        <v>0</v>
      </c>
      <c r="N90" s="189"/>
      <c r="O90" s="189"/>
      <c r="P90" s="189"/>
      <c r="Q90" s="189"/>
      <c r="R90" s="192"/>
      <c r="T90" s="193"/>
      <c r="U90" s="193"/>
    </row>
    <row r="91" s="8" customFormat="1" ht="19.92" customHeight="1">
      <c r="B91" s="194"/>
      <c r="C91" s="137"/>
      <c r="D91" s="150" t="s">
        <v>146</v>
      </c>
      <c r="E91" s="137"/>
      <c r="F91" s="137"/>
      <c r="G91" s="137"/>
      <c r="H91" s="139">
        <f>W123</f>
        <v>0</v>
      </c>
      <c r="I91" s="137"/>
      <c r="J91" s="137"/>
      <c r="K91" s="139">
        <f>X123</f>
        <v>0</v>
      </c>
      <c r="L91" s="137"/>
      <c r="M91" s="139">
        <f>M123</f>
        <v>0</v>
      </c>
      <c r="N91" s="137"/>
      <c r="O91" s="137"/>
      <c r="P91" s="137"/>
      <c r="Q91" s="137"/>
      <c r="R91" s="195"/>
      <c r="T91" s="196"/>
      <c r="U91" s="196"/>
    </row>
    <row r="92" s="8" customFormat="1" ht="19.92" customHeight="1">
      <c r="B92" s="194"/>
      <c r="C92" s="137"/>
      <c r="D92" s="150" t="s">
        <v>145</v>
      </c>
      <c r="E92" s="137"/>
      <c r="F92" s="137"/>
      <c r="G92" s="137"/>
      <c r="H92" s="139">
        <f>W137</f>
        <v>0</v>
      </c>
      <c r="I92" s="137"/>
      <c r="J92" s="137"/>
      <c r="K92" s="139">
        <f>X137</f>
        <v>0</v>
      </c>
      <c r="L92" s="137"/>
      <c r="M92" s="139">
        <f>M137</f>
        <v>0</v>
      </c>
      <c r="N92" s="137"/>
      <c r="O92" s="137"/>
      <c r="P92" s="137"/>
      <c r="Q92" s="137"/>
      <c r="R92" s="195"/>
      <c r="T92" s="196"/>
      <c r="U92" s="196"/>
    </row>
    <row r="93" s="7" customFormat="1" ht="24.96" customHeight="1">
      <c r="B93" s="188"/>
      <c r="C93" s="189"/>
      <c r="D93" s="190" t="s">
        <v>147</v>
      </c>
      <c r="E93" s="189"/>
      <c r="F93" s="189"/>
      <c r="G93" s="189"/>
      <c r="H93" s="191">
        <f>W149</f>
        <v>0</v>
      </c>
      <c r="I93" s="189"/>
      <c r="J93" s="189"/>
      <c r="K93" s="191">
        <f>X149</f>
        <v>0</v>
      </c>
      <c r="L93" s="189"/>
      <c r="M93" s="191">
        <f>M149</f>
        <v>0</v>
      </c>
      <c r="N93" s="189"/>
      <c r="O93" s="189"/>
      <c r="P93" s="189"/>
      <c r="Q93" s="189"/>
      <c r="R93" s="192"/>
      <c r="T93" s="193"/>
      <c r="U93" s="193"/>
    </row>
    <row r="94" s="1" customFormat="1" ht="21.84" customHeight="1"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8"/>
      <c r="T94" s="183"/>
      <c r="U94" s="183"/>
    </row>
    <row r="95" s="1" customFormat="1" ht="29.28" customHeight="1">
      <c r="B95" s="46"/>
      <c r="C95" s="186" t="s">
        <v>148</v>
      </c>
      <c r="D95" s="47"/>
      <c r="E95" s="47"/>
      <c r="F95" s="47"/>
      <c r="G95" s="47"/>
      <c r="H95" s="47"/>
      <c r="I95" s="47"/>
      <c r="J95" s="47"/>
      <c r="K95" s="47"/>
      <c r="L95" s="47"/>
      <c r="M95" s="187">
        <f>ROUND(M96+M97+M98+M99+M100+M101,2)</f>
        <v>0</v>
      </c>
      <c r="N95" s="197"/>
      <c r="O95" s="197"/>
      <c r="P95" s="197"/>
      <c r="Q95" s="197"/>
      <c r="R95" s="48"/>
      <c r="T95" s="198"/>
      <c r="U95" s="199" t="s">
        <v>47</v>
      </c>
    </row>
    <row r="96" s="1" customFormat="1" ht="18" customHeight="1">
      <c r="B96" s="46"/>
      <c r="C96" s="47"/>
      <c r="D96" s="156" t="s">
        <v>149</v>
      </c>
      <c r="E96" s="150"/>
      <c r="F96" s="150"/>
      <c r="G96" s="150"/>
      <c r="H96" s="150"/>
      <c r="I96" s="47"/>
      <c r="J96" s="47"/>
      <c r="K96" s="47"/>
      <c r="L96" s="47"/>
      <c r="M96" s="151">
        <f>ROUND(M89*T96,2)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151</v>
      </c>
      <c r="E97" s="150"/>
      <c r="F97" s="150"/>
      <c r="G97" s="150"/>
      <c r="H97" s="150"/>
      <c r="I97" s="47"/>
      <c r="J97" s="47"/>
      <c r="K97" s="47"/>
      <c r="L97" s="47"/>
      <c r="M97" s="151">
        <f>ROUND(M89*T97,2)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152</v>
      </c>
      <c r="E98" s="150"/>
      <c r="F98" s="150"/>
      <c r="G98" s="150"/>
      <c r="H98" s="150"/>
      <c r="I98" s="47"/>
      <c r="J98" s="47"/>
      <c r="K98" s="47"/>
      <c r="L98" s="47"/>
      <c r="M98" s="151">
        <f>ROUND(M89*T98,2)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6" t="s">
        <v>153</v>
      </c>
      <c r="E99" s="150"/>
      <c r="F99" s="150"/>
      <c r="G99" s="150"/>
      <c r="H99" s="150"/>
      <c r="I99" s="47"/>
      <c r="J99" s="47"/>
      <c r="K99" s="47"/>
      <c r="L99" s="47"/>
      <c r="M99" s="151">
        <f>ROUND(M89*T99,2)</f>
        <v>0</v>
      </c>
      <c r="N99" s="139"/>
      <c r="O99" s="139"/>
      <c r="P99" s="139"/>
      <c r="Q99" s="139"/>
      <c r="R99" s="48"/>
      <c r="S99" s="200"/>
      <c r="T99" s="201"/>
      <c r="U99" s="202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150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 ht="18" customHeight="1">
      <c r="B100" s="46"/>
      <c r="C100" s="47"/>
      <c r="D100" s="156" t="s">
        <v>154</v>
      </c>
      <c r="E100" s="150"/>
      <c r="F100" s="150"/>
      <c r="G100" s="150"/>
      <c r="H100" s="150"/>
      <c r="I100" s="47"/>
      <c r="J100" s="47"/>
      <c r="K100" s="47"/>
      <c r="L100" s="47"/>
      <c r="M100" s="151">
        <f>ROUND(M89*T100,2)</f>
        <v>0</v>
      </c>
      <c r="N100" s="139"/>
      <c r="O100" s="139"/>
      <c r="P100" s="139"/>
      <c r="Q100" s="139"/>
      <c r="R100" s="48"/>
      <c r="S100" s="200"/>
      <c r="T100" s="201"/>
      <c r="U100" s="202" t="s">
        <v>48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150</v>
      </c>
      <c r="AZ100" s="200"/>
      <c r="BA100" s="200"/>
      <c r="BB100" s="200"/>
      <c r="BC100" s="200"/>
      <c r="BD100" s="200"/>
      <c r="BE100" s="204">
        <f>IF(U100="základní",M100,0)</f>
        <v>0</v>
      </c>
      <c r="BF100" s="204">
        <f>IF(U100="snížená",M100,0)</f>
        <v>0</v>
      </c>
      <c r="BG100" s="204">
        <f>IF(U100="zákl. přenesená",M100,0)</f>
        <v>0</v>
      </c>
      <c r="BH100" s="204">
        <f>IF(U100="sníž. přenesená",M100,0)</f>
        <v>0</v>
      </c>
      <c r="BI100" s="204">
        <f>IF(U100="nulová",M100,0)</f>
        <v>0</v>
      </c>
      <c r="BJ100" s="203" t="s">
        <v>26</v>
      </c>
      <c r="BK100" s="200"/>
      <c r="BL100" s="200"/>
      <c r="BM100" s="200"/>
    </row>
    <row r="101" s="1" customFormat="1" ht="18" customHeight="1">
      <c r="B101" s="46"/>
      <c r="C101" s="47"/>
      <c r="D101" s="150" t="s">
        <v>155</v>
      </c>
      <c r="E101" s="47"/>
      <c r="F101" s="47"/>
      <c r="G101" s="47"/>
      <c r="H101" s="47"/>
      <c r="I101" s="47"/>
      <c r="J101" s="47"/>
      <c r="K101" s="47"/>
      <c r="L101" s="47"/>
      <c r="M101" s="151">
        <f>ROUND(M89*T101,2)</f>
        <v>0</v>
      </c>
      <c r="N101" s="139"/>
      <c r="O101" s="139"/>
      <c r="P101" s="139"/>
      <c r="Q101" s="139"/>
      <c r="R101" s="48"/>
      <c r="S101" s="200"/>
      <c r="T101" s="205"/>
      <c r="U101" s="206" t="s">
        <v>48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156</v>
      </c>
      <c r="AZ101" s="200"/>
      <c r="BA101" s="200"/>
      <c r="BB101" s="200"/>
      <c r="BC101" s="200"/>
      <c r="BD101" s="200"/>
      <c r="BE101" s="204">
        <f>IF(U101="základní",M101,0)</f>
        <v>0</v>
      </c>
      <c r="BF101" s="204">
        <f>IF(U101="snížená",M101,0)</f>
        <v>0</v>
      </c>
      <c r="BG101" s="204">
        <f>IF(U101="zákl. přenesená",M101,0)</f>
        <v>0</v>
      </c>
      <c r="BH101" s="204">
        <f>IF(U101="sníž. přenesená",M101,0)</f>
        <v>0</v>
      </c>
      <c r="BI101" s="204">
        <f>IF(U101="nulová",M101,0)</f>
        <v>0</v>
      </c>
      <c r="BJ101" s="203" t="s">
        <v>26</v>
      </c>
      <c r="BK101" s="200"/>
      <c r="BL101" s="200"/>
      <c r="BM101" s="200"/>
    </row>
    <row r="102" s="1" customForma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8"/>
      <c r="T102" s="183"/>
      <c r="U102" s="183"/>
    </row>
    <row r="103" s="1" customFormat="1" ht="29.28" customHeight="1">
      <c r="B103" s="46"/>
      <c r="C103" s="162" t="s">
        <v>125</v>
      </c>
      <c r="D103" s="163"/>
      <c r="E103" s="163"/>
      <c r="F103" s="163"/>
      <c r="G103" s="163"/>
      <c r="H103" s="163"/>
      <c r="I103" s="163"/>
      <c r="J103" s="163"/>
      <c r="K103" s="163"/>
      <c r="L103" s="164">
        <f>ROUND(SUM(M89+M95),2)</f>
        <v>0</v>
      </c>
      <c r="M103" s="164"/>
      <c r="N103" s="164"/>
      <c r="O103" s="164"/>
      <c r="P103" s="164"/>
      <c r="Q103" s="164"/>
      <c r="R103" s="48"/>
      <c r="T103" s="183"/>
      <c r="U103" s="183"/>
    </row>
    <row r="104" s="1" customFormat="1" ht="6.96" customHeight="1"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7"/>
      <c r="T104" s="183"/>
      <c r="U104" s="183"/>
    </row>
    <row r="108" s="1" customFormat="1" ht="6.96" customHeight="1">
      <c r="B108" s="78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0"/>
    </row>
    <row r="109" s="1" customFormat="1" ht="36.96" customHeight="1">
      <c r="B109" s="46"/>
      <c r="C109" s="26" t="s">
        <v>157</v>
      </c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30" customHeight="1">
      <c r="B111" s="46"/>
      <c r="C111" s="37" t="s">
        <v>20</v>
      </c>
      <c r="D111" s="47"/>
      <c r="E111" s="47"/>
      <c r="F111" s="167" t="str">
        <f>F6</f>
        <v>Oprava počítačů náprav v úseku Frýdek Místek - Frýdlant nad Ostravicí</v>
      </c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47"/>
      <c r="R111" s="48"/>
    </row>
    <row r="112" ht="30" customHeight="1">
      <c r="B112" s="25"/>
      <c r="C112" s="37" t="s">
        <v>132</v>
      </c>
      <c r="D112" s="30"/>
      <c r="E112" s="30"/>
      <c r="F112" s="167" t="s">
        <v>290</v>
      </c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28"/>
    </row>
    <row r="113" s="1" customFormat="1" ht="36.96" customHeight="1">
      <c r="B113" s="46"/>
      <c r="C113" s="85" t="s">
        <v>580</v>
      </c>
      <c r="D113" s="47"/>
      <c r="E113" s="47"/>
      <c r="F113" s="87" t="str">
        <f>F8</f>
        <v>PS 02.1 - PZS 107,592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7" t="s">
        <v>27</v>
      </c>
      <c r="D115" s="47"/>
      <c r="E115" s="47"/>
      <c r="F115" s="32" t="str">
        <f>F10</f>
        <v>Baška</v>
      </c>
      <c r="G115" s="47"/>
      <c r="H115" s="47"/>
      <c r="I115" s="47"/>
      <c r="J115" s="47"/>
      <c r="K115" s="37" t="s">
        <v>29</v>
      </c>
      <c r="L115" s="47"/>
      <c r="M115" s="90" t="str">
        <f>IF(O10="","",O10)</f>
        <v>31.8.2017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7" t="s">
        <v>33</v>
      </c>
      <c r="D117" s="47"/>
      <c r="E117" s="47"/>
      <c r="F117" s="32" t="str">
        <f>E13</f>
        <v>Správa železniční dopravní cesty, s.o.- OŘ Ostrava</v>
      </c>
      <c r="G117" s="47"/>
      <c r="H117" s="47"/>
      <c r="I117" s="47"/>
      <c r="J117" s="47"/>
      <c r="K117" s="37" t="s">
        <v>39</v>
      </c>
      <c r="L117" s="47"/>
      <c r="M117" s="32" t="str">
        <f>E19</f>
        <v xml:space="preserve"> </v>
      </c>
      <c r="N117" s="32"/>
      <c r="O117" s="32"/>
      <c r="P117" s="32"/>
      <c r="Q117" s="32"/>
      <c r="R117" s="48"/>
    </row>
    <row r="118" s="1" customFormat="1" ht="14.4" customHeight="1">
      <c r="B118" s="46"/>
      <c r="C118" s="37" t="s">
        <v>37</v>
      </c>
      <c r="D118" s="47"/>
      <c r="E118" s="47"/>
      <c r="F118" s="32" t="str">
        <f>IF(E16="","",E16)</f>
        <v>Vyplň údaj</v>
      </c>
      <c r="G118" s="47"/>
      <c r="H118" s="47"/>
      <c r="I118" s="47"/>
      <c r="J118" s="47"/>
      <c r="K118" s="37" t="s">
        <v>40</v>
      </c>
      <c r="L118" s="47"/>
      <c r="M118" s="32" t="str">
        <f>E22</f>
        <v xml:space="preserve"> </v>
      </c>
      <c r="N118" s="32"/>
      <c r="O118" s="32"/>
      <c r="P118" s="32"/>
      <c r="Q118" s="32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9" customFormat="1" ht="29.28" customHeight="1">
      <c r="B120" s="207"/>
      <c r="C120" s="208" t="s">
        <v>158</v>
      </c>
      <c r="D120" s="209" t="s">
        <v>159</v>
      </c>
      <c r="E120" s="209" t="s">
        <v>65</v>
      </c>
      <c r="F120" s="209" t="s">
        <v>160</v>
      </c>
      <c r="G120" s="209"/>
      <c r="H120" s="209"/>
      <c r="I120" s="209"/>
      <c r="J120" s="209" t="s">
        <v>161</v>
      </c>
      <c r="K120" s="209" t="s">
        <v>162</v>
      </c>
      <c r="L120" s="209" t="s">
        <v>163</v>
      </c>
      <c r="M120" s="209" t="s">
        <v>164</v>
      </c>
      <c r="N120" s="209"/>
      <c r="O120" s="209"/>
      <c r="P120" s="209" t="s">
        <v>140</v>
      </c>
      <c r="Q120" s="210"/>
      <c r="R120" s="211"/>
      <c r="T120" s="106" t="s">
        <v>165</v>
      </c>
      <c r="U120" s="107" t="s">
        <v>47</v>
      </c>
      <c r="V120" s="107" t="s">
        <v>166</v>
      </c>
      <c r="W120" s="107" t="s">
        <v>167</v>
      </c>
      <c r="X120" s="107" t="s">
        <v>168</v>
      </c>
      <c r="Y120" s="107" t="s">
        <v>169</v>
      </c>
      <c r="Z120" s="107" t="s">
        <v>170</v>
      </c>
      <c r="AA120" s="107" t="s">
        <v>171</v>
      </c>
      <c r="AB120" s="107" t="s">
        <v>172</v>
      </c>
      <c r="AC120" s="107" t="s">
        <v>173</v>
      </c>
      <c r="AD120" s="108" t="s">
        <v>174</v>
      </c>
    </row>
    <row r="121" s="1" customFormat="1" ht="29.28" customHeight="1">
      <c r="B121" s="46"/>
      <c r="C121" s="110" t="s">
        <v>135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212">
        <f>BK121</f>
        <v>0</v>
      </c>
      <c r="N121" s="213"/>
      <c r="O121" s="213"/>
      <c r="P121" s="213"/>
      <c r="Q121" s="213"/>
      <c r="R121" s="48"/>
      <c r="T121" s="109"/>
      <c r="U121" s="67"/>
      <c r="V121" s="67"/>
      <c r="W121" s="214">
        <f>W122+W149+W152</f>
        <v>0</v>
      </c>
      <c r="X121" s="214">
        <f>X122+X149+X152</f>
        <v>0</v>
      </c>
      <c r="Y121" s="67"/>
      <c r="Z121" s="215">
        <f>Z122+Z149+Z152</f>
        <v>0</v>
      </c>
      <c r="AA121" s="67"/>
      <c r="AB121" s="215">
        <f>AB122+AB149+AB152</f>
        <v>1.23475</v>
      </c>
      <c r="AC121" s="67"/>
      <c r="AD121" s="216">
        <f>AD122+AD149+AD152</f>
        <v>0</v>
      </c>
      <c r="AT121" s="21" t="s">
        <v>84</v>
      </c>
      <c r="AU121" s="21" t="s">
        <v>142</v>
      </c>
      <c r="BK121" s="217">
        <f>BK122+BK149+BK152</f>
        <v>0</v>
      </c>
    </row>
    <row r="122" s="10" customFormat="1" ht="37.44" customHeight="1">
      <c r="B122" s="218"/>
      <c r="C122" s="219"/>
      <c r="D122" s="220" t="s">
        <v>143</v>
      </c>
      <c r="E122" s="220"/>
      <c r="F122" s="220"/>
      <c r="G122" s="220"/>
      <c r="H122" s="220"/>
      <c r="I122" s="220"/>
      <c r="J122" s="220"/>
      <c r="K122" s="220"/>
      <c r="L122" s="220"/>
      <c r="M122" s="221">
        <f>BK122</f>
        <v>0</v>
      </c>
      <c r="N122" s="191"/>
      <c r="O122" s="191"/>
      <c r="P122" s="191"/>
      <c r="Q122" s="191"/>
      <c r="R122" s="222"/>
      <c r="T122" s="223"/>
      <c r="U122" s="219"/>
      <c r="V122" s="219"/>
      <c r="W122" s="224">
        <f>W123+W137</f>
        <v>0</v>
      </c>
      <c r="X122" s="224">
        <f>X123+X137</f>
        <v>0</v>
      </c>
      <c r="Y122" s="219"/>
      <c r="Z122" s="225">
        <f>Z123+Z137</f>
        <v>0</v>
      </c>
      <c r="AA122" s="219"/>
      <c r="AB122" s="225">
        <f>AB123+AB137</f>
        <v>1.23475</v>
      </c>
      <c r="AC122" s="219"/>
      <c r="AD122" s="226">
        <f>AD123+AD137</f>
        <v>0</v>
      </c>
      <c r="AR122" s="227" t="s">
        <v>26</v>
      </c>
      <c r="AT122" s="228" t="s">
        <v>84</v>
      </c>
      <c r="AU122" s="228" t="s">
        <v>85</v>
      </c>
      <c r="AY122" s="227" t="s">
        <v>175</v>
      </c>
      <c r="BK122" s="229">
        <f>BK123+BK137</f>
        <v>0</v>
      </c>
    </row>
    <row r="123" s="10" customFormat="1" ht="19.92" customHeight="1">
      <c r="B123" s="218"/>
      <c r="C123" s="219"/>
      <c r="D123" s="230" t="s">
        <v>146</v>
      </c>
      <c r="E123" s="230"/>
      <c r="F123" s="230"/>
      <c r="G123" s="230"/>
      <c r="H123" s="230"/>
      <c r="I123" s="230"/>
      <c r="J123" s="230"/>
      <c r="K123" s="230"/>
      <c r="L123" s="230"/>
      <c r="M123" s="231">
        <f>BK123</f>
        <v>0</v>
      </c>
      <c r="N123" s="232"/>
      <c r="O123" s="232"/>
      <c r="P123" s="232"/>
      <c r="Q123" s="232"/>
      <c r="R123" s="222"/>
      <c r="T123" s="223"/>
      <c r="U123" s="219"/>
      <c r="V123" s="219"/>
      <c r="W123" s="224">
        <f>SUM(W124:W136)</f>
        <v>0</v>
      </c>
      <c r="X123" s="224">
        <f>SUM(X124:X136)</f>
        <v>0</v>
      </c>
      <c r="Y123" s="219"/>
      <c r="Z123" s="225">
        <f>SUM(Z124:Z136)</f>
        <v>0</v>
      </c>
      <c r="AA123" s="219"/>
      <c r="AB123" s="225">
        <f>SUM(AB124:AB136)</f>
        <v>0</v>
      </c>
      <c r="AC123" s="219"/>
      <c r="AD123" s="226">
        <f>SUM(AD124:AD136)</f>
        <v>0</v>
      </c>
      <c r="AR123" s="227" t="s">
        <v>26</v>
      </c>
      <c r="AT123" s="228" t="s">
        <v>84</v>
      </c>
      <c r="AU123" s="228" t="s">
        <v>26</v>
      </c>
      <c r="AY123" s="227" t="s">
        <v>175</v>
      </c>
      <c r="BK123" s="229">
        <f>SUM(BK124:BK136)</f>
        <v>0</v>
      </c>
    </row>
    <row r="124" s="1" customFormat="1" ht="16.5" customHeight="1">
      <c r="B124" s="46"/>
      <c r="C124" s="233" t="s">
        <v>26</v>
      </c>
      <c r="D124" s="233" t="s">
        <v>176</v>
      </c>
      <c r="E124" s="234" t="s">
        <v>438</v>
      </c>
      <c r="F124" s="235" t="s">
        <v>439</v>
      </c>
      <c r="G124" s="235"/>
      <c r="H124" s="235"/>
      <c r="I124" s="235"/>
      <c r="J124" s="236" t="s">
        <v>179</v>
      </c>
      <c r="K124" s="237">
        <v>15</v>
      </c>
      <c r="L124" s="238">
        <v>0</v>
      </c>
      <c r="M124" s="238">
        <v>0</v>
      </c>
      <c r="N124" s="239"/>
      <c r="O124" s="239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26</v>
      </c>
      <c r="AT124" s="21" t="s">
        <v>176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26</v>
      </c>
      <c r="BM124" s="21" t="s">
        <v>440</v>
      </c>
    </row>
    <row r="125" s="1" customFormat="1" ht="25.5" customHeight="1">
      <c r="B125" s="46"/>
      <c r="C125" s="233" t="s">
        <v>97</v>
      </c>
      <c r="D125" s="233" t="s">
        <v>176</v>
      </c>
      <c r="E125" s="234" t="s">
        <v>582</v>
      </c>
      <c r="F125" s="235" t="s">
        <v>583</v>
      </c>
      <c r="G125" s="235"/>
      <c r="H125" s="235"/>
      <c r="I125" s="235"/>
      <c r="J125" s="236" t="s">
        <v>179</v>
      </c>
      <c r="K125" s="237">
        <v>15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584</v>
      </c>
    </row>
    <row r="126" s="1" customFormat="1" ht="16.5" customHeight="1">
      <c r="B126" s="46"/>
      <c r="C126" s="233" t="s">
        <v>186</v>
      </c>
      <c r="D126" s="233" t="s">
        <v>176</v>
      </c>
      <c r="E126" s="234" t="s">
        <v>585</v>
      </c>
      <c r="F126" s="235" t="s">
        <v>586</v>
      </c>
      <c r="G126" s="235"/>
      <c r="H126" s="235"/>
      <c r="I126" s="235"/>
      <c r="J126" s="236" t="s">
        <v>179</v>
      </c>
      <c r="K126" s="237">
        <v>4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587</v>
      </c>
    </row>
    <row r="127" s="1" customFormat="1" ht="16.5" customHeight="1">
      <c r="B127" s="46"/>
      <c r="C127" s="233" t="s">
        <v>190</v>
      </c>
      <c r="D127" s="233" t="s">
        <v>176</v>
      </c>
      <c r="E127" s="234" t="s">
        <v>588</v>
      </c>
      <c r="F127" s="235" t="s">
        <v>589</v>
      </c>
      <c r="G127" s="235"/>
      <c r="H127" s="235"/>
      <c r="I127" s="235"/>
      <c r="J127" s="236" t="s">
        <v>179</v>
      </c>
      <c r="K127" s="237">
        <v>16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590</v>
      </c>
    </row>
    <row r="128" s="1" customFormat="1" ht="16.5" customHeight="1">
      <c r="B128" s="46"/>
      <c r="C128" s="233" t="s">
        <v>194</v>
      </c>
      <c r="D128" s="233" t="s">
        <v>176</v>
      </c>
      <c r="E128" s="234" t="s">
        <v>591</v>
      </c>
      <c r="F128" s="235" t="s">
        <v>592</v>
      </c>
      <c r="G128" s="235"/>
      <c r="H128" s="235"/>
      <c r="I128" s="235"/>
      <c r="J128" s="236" t="s">
        <v>179</v>
      </c>
      <c r="K128" s="237">
        <v>2</v>
      </c>
      <c r="L128" s="238">
        <v>0</v>
      </c>
      <c r="M128" s="238">
        <v>0</v>
      </c>
      <c r="N128" s="239"/>
      <c r="O128" s="239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26</v>
      </c>
      <c r="AT128" s="21" t="s">
        <v>176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593</v>
      </c>
    </row>
    <row r="129" s="1" customFormat="1" ht="16.5" customHeight="1">
      <c r="B129" s="46"/>
      <c r="C129" s="233" t="s">
        <v>594</v>
      </c>
      <c r="D129" s="233" t="s">
        <v>176</v>
      </c>
      <c r="E129" s="234" t="s">
        <v>595</v>
      </c>
      <c r="F129" s="235" t="s">
        <v>596</v>
      </c>
      <c r="G129" s="235"/>
      <c r="H129" s="235"/>
      <c r="I129" s="235"/>
      <c r="J129" s="236" t="s">
        <v>179</v>
      </c>
      <c r="K129" s="237">
        <v>1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597</v>
      </c>
    </row>
    <row r="130" s="1" customFormat="1" ht="25.5" customHeight="1">
      <c r="B130" s="46"/>
      <c r="C130" s="233" t="s">
        <v>308</v>
      </c>
      <c r="D130" s="233" t="s">
        <v>176</v>
      </c>
      <c r="E130" s="234" t="s">
        <v>199</v>
      </c>
      <c r="F130" s="235" t="s">
        <v>200</v>
      </c>
      <c r="G130" s="235"/>
      <c r="H130" s="235"/>
      <c r="I130" s="235"/>
      <c r="J130" s="236" t="s">
        <v>179</v>
      </c>
      <c r="K130" s="237">
        <v>250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201</v>
      </c>
    </row>
    <row r="131" s="1" customFormat="1" ht="38.25" customHeight="1">
      <c r="B131" s="46"/>
      <c r="C131" s="244" t="s">
        <v>312</v>
      </c>
      <c r="D131" s="244" t="s">
        <v>181</v>
      </c>
      <c r="E131" s="245" t="s">
        <v>202</v>
      </c>
      <c r="F131" s="246" t="s">
        <v>203</v>
      </c>
      <c r="G131" s="246"/>
      <c r="H131" s="246"/>
      <c r="I131" s="246"/>
      <c r="J131" s="247" t="s">
        <v>204</v>
      </c>
      <c r="K131" s="248">
        <v>300</v>
      </c>
      <c r="L131" s="249">
        <v>0</v>
      </c>
      <c r="M131" s="250"/>
      <c r="N131" s="250"/>
      <c r="O131" s="198"/>
      <c r="P131" s="240">
        <f>ROUND(V131*K131,2)</f>
        <v>0</v>
      </c>
      <c r="Q131" s="240"/>
      <c r="R131" s="48"/>
      <c r="T131" s="241" t="s">
        <v>24</v>
      </c>
      <c r="U131" s="56" t="s">
        <v>48</v>
      </c>
      <c r="V131" s="174">
        <f>L131+M131</f>
        <v>0</v>
      </c>
      <c r="W131" s="174">
        <f>ROUND(L131*K131,2)</f>
        <v>0</v>
      </c>
      <c r="X131" s="174">
        <f>ROUND(M131*K131,2)</f>
        <v>0</v>
      </c>
      <c r="Y131" s="47"/>
      <c r="Z131" s="242">
        <f>Y131*K131</f>
        <v>0</v>
      </c>
      <c r="AA131" s="242">
        <v>0</v>
      </c>
      <c r="AB131" s="242">
        <f>AA131*K131</f>
        <v>0</v>
      </c>
      <c r="AC131" s="242">
        <v>0</v>
      </c>
      <c r="AD131" s="243">
        <f>AC131*K131</f>
        <v>0</v>
      </c>
      <c r="AR131" s="21" t="s">
        <v>184</v>
      </c>
      <c r="AT131" s="21" t="s">
        <v>181</v>
      </c>
      <c r="AU131" s="21" t="s">
        <v>97</v>
      </c>
      <c r="AY131" s="21" t="s">
        <v>175</v>
      </c>
      <c r="BE131" s="155">
        <f>IF(U131="základní",P131,0)</f>
        <v>0</v>
      </c>
      <c r="BF131" s="155">
        <f>IF(U131="snížená",P131,0)</f>
        <v>0</v>
      </c>
      <c r="BG131" s="155">
        <f>IF(U131="zákl. přenesená",P131,0)</f>
        <v>0</v>
      </c>
      <c r="BH131" s="155">
        <f>IF(U131="sníž. přenesená",P131,0)</f>
        <v>0</v>
      </c>
      <c r="BI131" s="155">
        <f>IF(U131="nulová",P131,0)</f>
        <v>0</v>
      </c>
      <c r="BJ131" s="21" t="s">
        <v>26</v>
      </c>
      <c r="BK131" s="155">
        <f>ROUND(V131*K131,2)</f>
        <v>0</v>
      </c>
      <c r="BL131" s="21" t="s">
        <v>184</v>
      </c>
      <c r="BM131" s="21" t="s">
        <v>205</v>
      </c>
    </row>
    <row r="132" s="1" customFormat="1" ht="25.5" customHeight="1">
      <c r="B132" s="46"/>
      <c r="C132" s="233" t="s">
        <v>198</v>
      </c>
      <c r="D132" s="233" t="s">
        <v>176</v>
      </c>
      <c r="E132" s="234" t="s">
        <v>495</v>
      </c>
      <c r="F132" s="235" t="s">
        <v>496</v>
      </c>
      <c r="G132" s="235"/>
      <c r="H132" s="235"/>
      <c r="I132" s="235"/>
      <c r="J132" s="236" t="s">
        <v>179</v>
      </c>
      <c r="K132" s="237">
        <v>1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497</v>
      </c>
    </row>
    <row r="133" s="1" customFormat="1" ht="25.5" customHeight="1">
      <c r="B133" s="46"/>
      <c r="C133" s="233" t="s">
        <v>31</v>
      </c>
      <c r="D133" s="233" t="s">
        <v>176</v>
      </c>
      <c r="E133" s="234" t="s">
        <v>598</v>
      </c>
      <c r="F133" s="235" t="s">
        <v>599</v>
      </c>
      <c r="G133" s="235"/>
      <c r="H133" s="235"/>
      <c r="I133" s="235"/>
      <c r="J133" s="236" t="s">
        <v>179</v>
      </c>
      <c r="K133" s="237">
        <v>5</v>
      </c>
      <c r="L133" s="238">
        <v>0</v>
      </c>
      <c r="M133" s="238">
        <v>0</v>
      </c>
      <c r="N133" s="239"/>
      <c r="O133" s="239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26</v>
      </c>
      <c r="AT133" s="21" t="s">
        <v>176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26</v>
      </c>
      <c r="BM133" s="21" t="s">
        <v>600</v>
      </c>
    </row>
    <row r="134" s="1" customFormat="1" ht="25.5" customHeight="1">
      <c r="B134" s="46"/>
      <c r="C134" s="233" t="s">
        <v>206</v>
      </c>
      <c r="D134" s="233" t="s">
        <v>176</v>
      </c>
      <c r="E134" s="234" t="s">
        <v>601</v>
      </c>
      <c r="F134" s="235" t="s">
        <v>602</v>
      </c>
      <c r="G134" s="235"/>
      <c r="H134" s="235"/>
      <c r="I134" s="235"/>
      <c r="J134" s="236" t="s">
        <v>179</v>
      </c>
      <c r="K134" s="237">
        <v>5</v>
      </c>
      <c r="L134" s="238">
        <v>0</v>
      </c>
      <c r="M134" s="238">
        <v>0</v>
      </c>
      <c r="N134" s="239"/>
      <c r="O134" s="239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26</v>
      </c>
      <c r="AT134" s="21" t="s">
        <v>176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26</v>
      </c>
      <c r="BM134" s="21" t="s">
        <v>603</v>
      </c>
    </row>
    <row r="135" s="1" customFormat="1" ht="16.5" customHeight="1">
      <c r="B135" s="46"/>
      <c r="C135" s="233" t="s">
        <v>218</v>
      </c>
      <c r="D135" s="233" t="s">
        <v>176</v>
      </c>
      <c r="E135" s="234" t="s">
        <v>604</v>
      </c>
      <c r="F135" s="235" t="s">
        <v>605</v>
      </c>
      <c r="G135" s="235"/>
      <c r="H135" s="235"/>
      <c r="I135" s="235"/>
      <c r="J135" s="236" t="s">
        <v>179</v>
      </c>
      <c r="K135" s="237">
        <v>1</v>
      </c>
      <c r="L135" s="238">
        <v>0</v>
      </c>
      <c r="M135" s="238">
        <v>0</v>
      </c>
      <c r="N135" s="239"/>
      <c r="O135" s="239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26</v>
      </c>
      <c r="AT135" s="21" t="s">
        <v>176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606</v>
      </c>
    </row>
    <row r="136" s="1" customFormat="1" ht="16.5" customHeight="1">
      <c r="B136" s="46"/>
      <c r="C136" s="233" t="s">
        <v>222</v>
      </c>
      <c r="D136" s="233" t="s">
        <v>176</v>
      </c>
      <c r="E136" s="234" t="s">
        <v>607</v>
      </c>
      <c r="F136" s="235" t="s">
        <v>608</v>
      </c>
      <c r="G136" s="235"/>
      <c r="H136" s="235"/>
      <c r="I136" s="235"/>
      <c r="J136" s="236" t="s">
        <v>179</v>
      </c>
      <c r="K136" s="237">
        <v>2</v>
      </c>
      <c r="L136" s="238">
        <v>0</v>
      </c>
      <c r="M136" s="238">
        <v>0</v>
      </c>
      <c r="N136" s="239"/>
      <c r="O136" s="239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26</v>
      </c>
      <c r="AT136" s="21" t="s">
        <v>176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26</v>
      </c>
      <c r="BM136" s="21" t="s">
        <v>609</v>
      </c>
    </row>
    <row r="137" s="10" customFormat="1" ht="29.88" customHeight="1">
      <c r="B137" s="218"/>
      <c r="C137" s="219"/>
      <c r="D137" s="230" t="s">
        <v>145</v>
      </c>
      <c r="E137" s="230"/>
      <c r="F137" s="230"/>
      <c r="G137" s="230"/>
      <c r="H137" s="230"/>
      <c r="I137" s="230"/>
      <c r="J137" s="230"/>
      <c r="K137" s="230"/>
      <c r="L137" s="230"/>
      <c r="M137" s="251">
        <f>BK137</f>
        <v>0</v>
      </c>
      <c r="N137" s="252"/>
      <c r="O137" s="252"/>
      <c r="P137" s="252"/>
      <c r="Q137" s="252"/>
      <c r="R137" s="222"/>
      <c r="T137" s="223"/>
      <c r="U137" s="219"/>
      <c r="V137" s="219"/>
      <c r="W137" s="224">
        <f>SUM(W138:W148)</f>
        <v>0</v>
      </c>
      <c r="X137" s="224">
        <f>SUM(X138:X148)</f>
        <v>0</v>
      </c>
      <c r="Y137" s="219"/>
      <c r="Z137" s="225">
        <f>SUM(Z138:Z148)</f>
        <v>0</v>
      </c>
      <c r="AA137" s="219"/>
      <c r="AB137" s="225">
        <f>SUM(AB138:AB148)</f>
        <v>1.23475</v>
      </c>
      <c r="AC137" s="219"/>
      <c r="AD137" s="226">
        <f>SUM(AD138:AD148)</f>
        <v>0</v>
      </c>
      <c r="AR137" s="227" t="s">
        <v>26</v>
      </c>
      <c r="AT137" s="228" t="s">
        <v>84</v>
      </c>
      <c r="AU137" s="228" t="s">
        <v>26</v>
      </c>
      <c r="AY137" s="227" t="s">
        <v>175</v>
      </c>
      <c r="BK137" s="229">
        <f>SUM(BK138:BK148)</f>
        <v>0</v>
      </c>
    </row>
    <row r="138" s="1" customFormat="1" ht="25.5" customHeight="1">
      <c r="B138" s="46"/>
      <c r="C138" s="233" t="s">
        <v>226</v>
      </c>
      <c r="D138" s="233" t="s">
        <v>176</v>
      </c>
      <c r="E138" s="234" t="s">
        <v>610</v>
      </c>
      <c r="F138" s="235" t="s">
        <v>611</v>
      </c>
      <c r="G138" s="235"/>
      <c r="H138" s="235"/>
      <c r="I138" s="235"/>
      <c r="J138" s="236" t="s">
        <v>204</v>
      </c>
      <c r="K138" s="237">
        <v>30</v>
      </c>
      <c r="L138" s="238">
        <v>0</v>
      </c>
      <c r="M138" s="238">
        <v>0</v>
      </c>
      <c r="N138" s="239"/>
      <c r="O138" s="239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26</v>
      </c>
      <c r="AT138" s="21" t="s">
        <v>176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26</v>
      </c>
      <c r="BM138" s="21" t="s">
        <v>612</v>
      </c>
    </row>
    <row r="139" s="1" customFormat="1" ht="25.5" customHeight="1">
      <c r="B139" s="46"/>
      <c r="C139" s="244" t="s">
        <v>12</v>
      </c>
      <c r="D139" s="244" t="s">
        <v>181</v>
      </c>
      <c r="E139" s="245" t="s">
        <v>613</v>
      </c>
      <c r="F139" s="246" t="s">
        <v>614</v>
      </c>
      <c r="G139" s="246"/>
      <c r="H139" s="246"/>
      <c r="I139" s="246"/>
      <c r="J139" s="247" t="s">
        <v>179</v>
      </c>
      <c r="K139" s="248">
        <v>1</v>
      </c>
      <c r="L139" s="249">
        <v>0</v>
      </c>
      <c r="M139" s="250"/>
      <c r="N139" s="250"/>
      <c r="O139" s="198"/>
      <c r="P139" s="240">
        <f>ROUND(V139*K139,2)</f>
        <v>0</v>
      </c>
      <c r="Q139" s="240"/>
      <c r="R139" s="48"/>
      <c r="T139" s="241" t="s">
        <v>24</v>
      </c>
      <c r="U139" s="56" t="s">
        <v>48</v>
      </c>
      <c r="V139" s="174">
        <f>L139+M139</f>
        <v>0</v>
      </c>
      <c r="W139" s="174">
        <f>ROUND(L139*K139,2)</f>
        <v>0</v>
      </c>
      <c r="X139" s="174">
        <f>ROUND(M139*K139,2)</f>
        <v>0</v>
      </c>
      <c r="Y139" s="47"/>
      <c r="Z139" s="242">
        <f>Y139*K139</f>
        <v>0</v>
      </c>
      <c r="AA139" s="242">
        <v>1.23475</v>
      </c>
      <c r="AB139" s="242">
        <f>AA139*K139</f>
        <v>1.23475</v>
      </c>
      <c r="AC139" s="242">
        <v>0</v>
      </c>
      <c r="AD139" s="243">
        <f>AC139*K139</f>
        <v>0</v>
      </c>
      <c r="AR139" s="21" t="s">
        <v>97</v>
      </c>
      <c r="AT139" s="21" t="s">
        <v>181</v>
      </c>
      <c r="AU139" s="21" t="s">
        <v>97</v>
      </c>
      <c r="AY139" s="21" t="s">
        <v>175</v>
      </c>
      <c r="BE139" s="155">
        <f>IF(U139="základní",P139,0)</f>
        <v>0</v>
      </c>
      <c r="BF139" s="155">
        <f>IF(U139="snížená",P139,0)</f>
        <v>0</v>
      </c>
      <c r="BG139" s="155">
        <f>IF(U139="zákl. přenesená",P139,0)</f>
        <v>0</v>
      </c>
      <c r="BH139" s="155">
        <f>IF(U139="sníž. přenesená",P139,0)</f>
        <v>0</v>
      </c>
      <c r="BI139" s="155">
        <f>IF(U139="nulová",P139,0)</f>
        <v>0</v>
      </c>
      <c r="BJ139" s="21" t="s">
        <v>26</v>
      </c>
      <c r="BK139" s="155">
        <f>ROUND(V139*K139,2)</f>
        <v>0</v>
      </c>
      <c r="BL139" s="21" t="s">
        <v>26</v>
      </c>
      <c r="BM139" s="21" t="s">
        <v>615</v>
      </c>
    </row>
    <row r="140" s="1" customFormat="1" ht="25.5" customHeight="1">
      <c r="B140" s="46"/>
      <c r="C140" s="233" t="s">
        <v>233</v>
      </c>
      <c r="D140" s="233" t="s">
        <v>176</v>
      </c>
      <c r="E140" s="234" t="s">
        <v>616</v>
      </c>
      <c r="F140" s="235" t="s">
        <v>617</v>
      </c>
      <c r="G140" s="235"/>
      <c r="H140" s="235"/>
      <c r="I140" s="235"/>
      <c r="J140" s="236" t="s">
        <v>179</v>
      </c>
      <c r="K140" s="237">
        <v>12</v>
      </c>
      <c r="L140" s="238">
        <v>0</v>
      </c>
      <c r="M140" s="238">
        <v>0</v>
      </c>
      <c r="N140" s="239"/>
      <c r="O140" s="239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26</v>
      </c>
      <c r="AT140" s="21" t="s">
        <v>176</v>
      </c>
      <c r="AU140" s="21" t="s">
        <v>97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26</v>
      </c>
      <c r="BM140" s="21" t="s">
        <v>618</v>
      </c>
    </row>
    <row r="141" s="1" customFormat="1" ht="38.25" customHeight="1">
      <c r="B141" s="46"/>
      <c r="C141" s="233" t="s">
        <v>237</v>
      </c>
      <c r="D141" s="233" t="s">
        <v>176</v>
      </c>
      <c r="E141" s="234" t="s">
        <v>619</v>
      </c>
      <c r="F141" s="235" t="s">
        <v>620</v>
      </c>
      <c r="G141" s="235"/>
      <c r="H141" s="235"/>
      <c r="I141" s="235"/>
      <c r="J141" s="236" t="s">
        <v>621</v>
      </c>
      <c r="K141" s="237">
        <v>12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97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622</v>
      </c>
    </row>
    <row r="142" s="1" customFormat="1" ht="38.25" customHeight="1">
      <c r="B142" s="46"/>
      <c r="C142" s="233" t="s">
        <v>241</v>
      </c>
      <c r="D142" s="233" t="s">
        <v>176</v>
      </c>
      <c r="E142" s="234" t="s">
        <v>623</v>
      </c>
      <c r="F142" s="235" t="s">
        <v>624</v>
      </c>
      <c r="G142" s="235"/>
      <c r="H142" s="235"/>
      <c r="I142" s="235"/>
      <c r="J142" s="236" t="s">
        <v>621</v>
      </c>
      <c r="K142" s="237">
        <v>12</v>
      </c>
      <c r="L142" s="238">
        <v>0</v>
      </c>
      <c r="M142" s="238">
        <v>0</v>
      </c>
      <c r="N142" s="239"/>
      <c r="O142" s="239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26</v>
      </c>
      <c r="AT142" s="21" t="s">
        <v>176</v>
      </c>
      <c r="AU142" s="21" t="s">
        <v>97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26</v>
      </c>
      <c r="BM142" s="21" t="s">
        <v>625</v>
      </c>
    </row>
    <row r="143" s="1" customFormat="1" ht="38.25" customHeight="1">
      <c r="B143" s="46"/>
      <c r="C143" s="233" t="s">
        <v>245</v>
      </c>
      <c r="D143" s="233" t="s">
        <v>176</v>
      </c>
      <c r="E143" s="234" t="s">
        <v>626</v>
      </c>
      <c r="F143" s="235" t="s">
        <v>627</v>
      </c>
      <c r="G143" s="235"/>
      <c r="H143" s="235"/>
      <c r="I143" s="235"/>
      <c r="J143" s="236" t="s">
        <v>204</v>
      </c>
      <c r="K143" s="237">
        <v>350</v>
      </c>
      <c r="L143" s="238">
        <v>0</v>
      </c>
      <c r="M143" s="238">
        <v>0</v>
      </c>
      <c r="N143" s="239"/>
      <c r="O143" s="239"/>
      <c r="P143" s="240">
        <f>ROUND(V143*K143,2)</f>
        <v>0</v>
      </c>
      <c r="Q143" s="240"/>
      <c r="R143" s="48"/>
      <c r="T143" s="241" t="s">
        <v>24</v>
      </c>
      <c r="U143" s="56" t="s">
        <v>48</v>
      </c>
      <c r="V143" s="174">
        <f>L143+M143</f>
        <v>0</v>
      </c>
      <c r="W143" s="174">
        <f>ROUND(L143*K143,2)</f>
        <v>0</v>
      </c>
      <c r="X143" s="174">
        <f>ROUND(M143*K143,2)</f>
        <v>0</v>
      </c>
      <c r="Y143" s="47"/>
      <c r="Z143" s="242">
        <f>Y143*K143</f>
        <v>0</v>
      </c>
      <c r="AA143" s="242">
        <v>0</v>
      </c>
      <c r="AB143" s="242">
        <f>AA143*K143</f>
        <v>0</v>
      </c>
      <c r="AC143" s="242">
        <v>0</v>
      </c>
      <c r="AD143" s="243">
        <f>AC143*K143</f>
        <v>0</v>
      </c>
      <c r="AR143" s="21" t="s">
        <v>26</v>
      </c>
      <c r="AT143" s="21" t="s">
        <v>176</v>
      </c>
      <c r="AU143" s="21" t="s">
        <v>97</v>
      </c>
      <c r="AY143" s="21" t="s">
        <v>175</v>
      </c>
      <c r="BE143" s="155">
        <f>IF(U143="základní",P143,0)</f>
        <v>0</v>
      </c>
      <c r="BF143" s="155">
        <f>IF(U143="snížená",P143,0)</f>
        <v>0</v>
      </c>
      <c r="BG143" s="155">
        <f>IF(U143="zákl. přenesená",P143,0)</f>
        <v>0</v>
      </c>
      <c r="BH143" s="155">
        <f>IF(U143="sníž. přenesená",P143,0)</f>
        <v>0</v>
      </c>
      <c r="BI143" s="155">
        <f>IF(U143="nulová",P143,0)</f>
        <v>0</v>
      </c>
      <c r="BJ143" s="21" t="s">
        <v>26</v>
      </c>
      <c r="BK143" s="155">
        <f>ROUND(V143*K143,2)</f>
        <v>0</v>
      </c>
      <c r="BL143" s="21" t="s">
        <v>26</v>
      </c>
      <c r="BM143" s="21" t="s">
        <v>628</v>
      </c>
    </row>
    <row r="144" s="1" customFormat="1" ht="38.25" customHeight="1">
      <c r="B144" s="46"/>
      <c r="C144" s="233" t="s">
        <v>249</v>
      </c>
      <c r="D144" s="233" t="s">
        <v>176</v>
      </c>
      <c r="E144" s="234" t="s">
        <v>629</v>
      </c>
      <c r="F144" s="235" t="s">
        <v>630</v>
      </c>
      <c r="G144" s="235"/>
      <c r="H144" s="235"/>
      <c r="I144" s="235"/>
      <c r="J144" s="236" t="s">
        <v>204</v>
      </c>
      <c r="K144" s="237">
        <v>350</v>
      </c>
      <c r="L144" s="238">
        <v>0</v>
      </c>
      <c r="M144" s="238">
        <v>0</v>
      </c>
      <c r="N144" s="239"/>
      <c r="O144" s="239"/>
      <c r="P144" s="240">
        <f>ROUND(V144*K144,2)</f>
        <v>0</v>
      </c>
      <c r="Q144" s="240"/>
      <c r="R144" s="48"/>
      <c r="T144" s="241" t="s">
        <v>24</v>
      </c>
      <c r="U144" s="56" t="s">
        <v>48</v>
      </c>
      <c r="V144" s="174">
        <f>L144+M144</f>
        <v>0</v>
      </c>
      <c r="W144" s="174">
        <f>ROUND(L144*K144,2)</f>
        <v>0</v>
      </c>
      <c r="X144" s="174">
        <f>ROUND(M144*K144,2)</f>
        <v>0</v>
      </c>
      <c r="Y144" s="47"/>
      <c r="Z144" s="242">
        <f>Y144*K144</f>
        <v>0</v>
      </c>
      <c r="AA144" s="242">
        <v>0</v>
      </c>
      <c r="AB144" s="242">
        <f>AA144*K144</f>
        <v>0</v>
      </c>
      <c r="AC144" s="242">
        <v>0</v>
      </c>
      <c r="AD144" s="243">
        <f>AC144*K144</f>
        <v>0</v>
      </c>
      <c r="AR144" s="21" t="s">
        <v>26</v>
      </c>
      <c r="AT144" s="21" t="s">
        <v>176</v>
      </c>
      <c r="AU144" s="21" t="s">
        <v>97</v>
      </c>
      <c r="AY144" s="21" t="s">
        <v>175</v>
      </c>
      <c r="BE144" s="155">
        <f>IF(U144="základní",P144,0)</f>
        <v>0</v>
      </c>
      <c r="BF144" s="155">
        <f>IF(U144="snížená",P144,0)</f>
        <v>0</v>
      </c>
      <c r="BG144" s="155">
        <f>IF(U144="zákl. přenesená",P144,0)</f>
        <v>0</v>
      </c>
      <c r="BH144" s="155">
        <f>IF(U144="sníž. přenesená",P144,0)</f>
        <v>0</v>
      </c>
      <c r="BI144" s="155">
        <f>IF(U144="nulová",P144,0)</f>
        <v>0</v>
      </c>
      <c r="BJ144" s="21" t="s">
        <v>26</v>
      </c>
      <c r="BK144" s="155">
        <f>ROUND(V144*K144,2)</f>
        <v>0</v>
      </c>
      <c r="BL144" s="21" t="s">
        <v>26</v>
      </c>
      <c r="BM144" s="21" t="s">
        <v>631</v>
      </c>
    </row>
    <row r="145" s="1" customFormat="1" ht="25.5" customHeight="1">
      <c r="B145" s="46"/>
      <c r="C145" s="233" t="s">
        <v>11</v>
      </c>
      <c r="D145" s="233" t="s">
        <v>176</v>
      </c>
      <c r="E145" s="234" t="s">
        <v>632</v>
      </c>
      <c r="F145" s="235" t="s">
        <v>633</v>
      </c>
      <c r="G145" s="235"/>
      <c r="H145" s="235"/>
      <c r="I145" s="235"/>
      <c r="J145" s="236" t="s">
        <v>179</v>
      </c>
      <c r="K145" s="237">
        <v>4</v>
      </c>
      <c r="L145" s="238">
        <v>0</v>
      </c>
      <c r="M145" s="238">
        <v>0</v>
      </c>
      <c r="N145" s="239"/>
      <c r="O145" s="239"/>
      <c r="P145" s="240">
        <f>ROUND(V145*K145,2)</f>
        <v>0</v>
      </c>
      <c r="Q145" s="240"/>
      <c r="R145" s="48"/>
      <c r="T145" s="241" t="s">
        <v>24</v>
      </c>
      <c r="U145" s="56" t="s">
        <v>48</v>
      </c>
      <c r="V145" s="174">
        <f>L145+M145</f>
        <v>0</v>
      </c>
      <c r="W145" s="174">
        <f>ROUND(L145*K145,2)</f>
        <v>0</v>
      </c>
      <c r="X145" s="174">
        <f>ROUND(M145*K145,2)</f>
        <v>0</v>
      </c>
      <c r="Y145" s="47"/>
      <c r="Z145" s="242">
        <f>Y145*K145</f>
        <v>0</v>
      </c>
      <c r="AA145" s="242">
        <v>0</v>
      </c>
      <c r="AB145" s="242">
        <f>AA145*K145</f>
        <v>0</v>
      </c>
      <c r="AC145" s="242">
        <v>0</v>
      </c>
      <c r="AD145" s="243">
        <f>AC145*K145</f>
        <v>0</v>
      </c>
      <c r="AR145" s="21" t="s">
        <v>26</v>
      </c>
      <c r="AT145" s="21" t="s">
        <v>176</v>
      </c>
      <c r="AU145" s="21" t="s">
        <v>97</v>
      </c>
      <c r="AY145" s="21" t="s">
        <v>175</v>
      </c>
      <c r="BE145" s="155">
        <f>IF(U145="základní",P145,0)</f>
        <v>0</v>
      </c>
      <c r="BF145" s="155">
        <f>IF(U145="snížená",P145,0)</f>
        <v>0</v>
      </c>
      <c r="BG145" s="155">
        <f>IF(U145="zákl. přenesená",P145,0)</f>
        <v>0</v>
      </c>
      <c r="BH145" s="155">
        <f>IF(U145="sníž. přenesená",P145,0)</f>
        <v>0</v>
      </c>
      <c r="BI145" s="155">
        <f>IF(U145="nulová",P145,0)</f>
        <v>0</v>
      </c>
      <c r="BJ145" s="21" t="s">
        <v>26</v>
      </c>
      <c r="BK145" s="155">
        <f>ROUND(V145*K145,2)</f>
        <v>0</v>
      </c>
      <c r="BL145" s="21" t="s">
        <v>26</v>
      </c>
      <c r="BM145" s="21" t="s">
        <v>634</v>
      </c>
    </row>
    <row r="146" s="1" customFormat="1" ht="16.5" customHeight="1">
      <c r="B146" s="46"/>
      <c r="C146" s="233" t="s">
        <v>256</v>
      </c>
      <c r="D146" s="233" t="s">
        <v>176</v>
      </c>
      <c r="E146" s="234" t="s">
        <v>635</v>
      </c>
      <c r="F146" s="235" t="s">
        <v>636</v>
      </c>
      <c r="G146" s="235"/>
      <c r="H146" s="235"/>
      <c r="I146" s="235"/>
      <c r="J146" s="236" t="s">
        <v>179</v>
      </c>
      <c r="K146" s="237">
        <v>4</v>
      </c>
      <c r="L146" s="238">
        <v>0</v>
      </c>
      <c r="M146" s="238">
        <v>0</v>
      </c>
      <c r="N146" s="239"/>
      <c r="O146" s="239"/>
      <c r="P146" s="240">
        <f>ROUND(V146*K146,2)</f>
        <v>0</v>
      </c>
      <c r="Q146" s="240"/>
      <c r="R146" s="48"/>
      <c r="T146" s="241" t="s">
        <v>24</v>
      </c>
      <c r="U146" s="56" t="s">
        <v>48</v>
      </c>
      <c r="V146" s="174">
        <f>L146+M146</f>
        <v>0</v>
      </c>
      <c r="W146" s="174">
        <f>ROUND(L146*K146,2)</f>
        <v>0</v>
      </c>
      <c r="X146" s="174">
        <f>ROUND(M146*K146,2)</f>
        <v>0</v>
      </c>
      <c r="Y146" s="47"/>
      <c r="Z146" s="242">
        <f>Y146*K146</f>
        <v>0</v>
      </c>
      <c r="AA146" s="242">
        <v>0</v>
      </c>
      <c r="AB146" s="242">
        <f>AA146*K146</f>
        <v>0</v>
      </c>
      <c r="AC146" s="242">
        <v>0</v>
      </c>
      <c r="AD146" s="243">
        <f>AC146*K146</f>
        <v>0</v>
      </c>
      <c r="AR146" s="21" t="s">
        <v>26</v>
      </c>
      <c r="AT146" s="21" t="s">
        <v>176</v>
      </c>
      <c r="AU146" s="21" t="s">
        <v>97</v>
      </c>
      <c r="AY146" s="21" t="s">
        <v>175</v>
      </c>
      <c r="BE146" s="155">
        <f>IF(U146="základní",P146,0)</f>
        <v>0</v>
      </c>
      <c r="BF146" s="155">
        <f>IF(U146="snížená",P146,0)</f>
        <v>0</v>
      </c>
      <c r="BG146" s="155">
        <f>IF(U146="zákl. přenesená",P146,0)</f>
        <v>0</v>
      </c>
      <c r="BH146" s="155">
        <f>IF(U146="sníž. přenesená",P146,0)</f>
        <v>0</v>
      </c>
      <c r="BI146" s="155">
        <f>IF(U146="nulová",P146,0)</f>
        <v>0</v>
      </c>
      <c r="BJ146" s="21" t="s">
        <v>26</v>
      </c>
      <c r="BK146" s="155">
        <f>ROUND(V146*K146,2)</f>
        <v>0</v>
      </c>
      <c r="BL146" s="21" t="s">
        <v>26</v>
      </c>
      <c r="BM146" s="21" t="s">
        <v>637</v>
      </c>
    </row>
    <row r="147" s="1" customFormat="1" ht="16.5" customHeight="1">
      <c r="B147" s="46"/>
      <c r="C147" s="233" t="s">
        <v>260</v>
      </c>
      <c r="D147" s="233" t="s">
        <v>176</v>
      </c>
      <c r="E147" s="234" t="s">
        <v>638</v>
      </c>
      <c r="F147" s="235" t="s">
        <v>639</v>
      </c>
      <c r="G147" s="235"/>
      <c r="H147" s="235"/>
      <c r="I147" s="235"/>
      <c r="J147" s="236" t="s">
        <v>179</v>
      </c>
      <c r="K147" s="237">
        <v>2</v>
      </c>
      <c r="L147" s="238">
        <v>0</v>
      </c>
      <c r="M147" s="238">
        <v>0</v>
      </c>
      <c r="N147" s="239"/>
      <c r="O147" s="239"/>
      <c r="P147" s="240">
        <f>ROUND(V147*K147,2)</f>
        <v>0</v>
      </c>
      <c r="Q147" s="240"/>
      <c r="R147" s="48"/>
      <c r="T147" s="241" t="s">
        <v>24</v>
      </c>
      <c r="U147" s="56" t="s">
        <v>48</v>
      </c>
      <c r="V147" s="174">
        <f>L147+M147</f>
        <v>0</v>
      </c>
      <c r="W147" s="174">
        <f>ROUND(L147*K147,2)</f>
        <v>0</v>
      </c>
      <c r="X147" s="174">
        <f>ROUND(M147*K147,2)</f>
        <v>0</v>
      </c>
      <c r="Y147" s="47"/>
      <c r="Z147" s="242">
        <f>Y147*K147</f>
        <v>0</v>
      </c>
      <c r="AA147" s="242">
        <v>0</v>
      </c>
      <c r="AB147" s="242">
        <f>AA147*K147</f>
        <v>0</v>
      </c>
      <c r="AC147" s="242">
        <v>0</v>
      </c>
      <c r="AD147" s="243">
        <f>AC147*K147</f>
        <v>0</v>
      </c>
      <c r="AR147" s="21" t="s">
        <v>26</v>
      </c>
      <c r="AT147" s="21" t="s">
        <v>176</v>
      </c>
      <c r="AU147" s="21" t="s">
        <v>97</v>
      </c>
      <c r="AY147" s="21" t="s">
        <v>175</v>
      </c>
      <c r="BE147" s="155">
        <f>IF(U147="základní",P147,0)</f>
        <v>0</v>
      </c>
      <c r="BF147" s="155">
        <f>IF(U147="snížená",P147,0)</f>
        <v>0</v>
      </c>
      <c r="BG147" s="155">
        <f>IF(U147="zákl. přenesená",P147,0)</f>
        <v>0</v>
      </c>
      <c r="BH147" s="155">
        <f>IF(U147="sníž. přenesená",P147,0)</f>
        <v>0</v>
      </c>
      <c r="BI147" s="155">
        <f>IF(U147="nulová",P147,0)</f>
        <v>0</v>
      </c>
      <c r="BJ147" s="21" t="s">
        <v>26</v>
      </c>
      <c r="BK147" s="155">
        <f>ROUND(V147*K147,2)</f>
        <v>0</v>
      </c>
      <c r="BL147" s="21" t="s">
        <v>26</v>
      </c>
      <c r="BM147" s="21" t="s">
        <v>640</v>
      </c>
    </row>
    <row r="148" s="1" customFormat="1" ht="25.5" customHeight="1">
      <c r="B148" s="46"/>
      <c r="C148" s="233" t="s">
        <v>264</v>
      </c>
      <c r="D148" s="233" t="s">
        <v>176</v>
      </c>
      <c r="E148" s="234" t="s">
        <v>641</v>
      </c>
      <c r="F148" s="235" t="s">
        <v>642</v>
      </c>
      <c r="G148" s="235"/>
      <c r="H148" s="235"/>
      <c r="I148" s="235"/>
      <c r="J148" s="236" t="s">
        <v>179</v>
      </c>
      <c r="K148" s="237">
        <v>6</v>
      </c>
      <c r="L148" s="238">
        <v>0</v>
      </c>
      <c r="M148" s="238">
        <v>0</v>
      </c>
      <c r="N148" s="239"/>
      <c r="O148" s="239"/>
      <c r="P148" s="240">
        <f>ROUND(V148*K148,2)</f>
        <v>0</v>
      </c>
      <c r="Q148" s="240"/>
      <c r="R148" s="48"/>
      <c r="T148" s="241" t="s">
        <v>24</v>
      </c>
      <c r="U148" s="56" t="s">
        <v>48</v>
      </c>
      <c r="V148" s="174">
        <f>L148+M148</f>
        <v>0</v>
      </c>
      <c r="W148" s="174">
        <f>ROUND(L148*K148,2)</f>
        <v>0</v>
      </c>
      <c r="X148" s="174">
        <f>ROUND(M148*K148,2)</f>
        <v>0</v>
      </c>
      <c r="Y148" s="47"/>
      <c r="Z148" s="242">
        <f>Y148*K148</f>
        <v>0</v>
      </c>
      <c r="AA148" s="242">
        <v>0</v>
      </c>
      <c r="AB148" s="242">
        <f>AA148*K148</f>
        <v>0</v>
      </c>
      <c r="AC148" s="242">
        <v>0</v>
      </c>
      <c r="AD148" s="243">
        <f>AC148*K148</f>
        <v>0</v>
      </c>
      <c r="AR148" s="21" t="s">
        <v>26</v>
      </c>
      <c r="AT148" s="21" t="s">
        <v>176</v>
      </c>
      <c r="AU148" s="21" t="s">
        <v>97</v>
      </c>
      <c r="AY148" s="21" t="s">
        <v>175</v>
      </c>
      <c r="BE148" s="155">
        <f>IF(U148="základní",P148,0)</f>
        <v>0</v>
      </c>
      <c r="BF148" s="155">
        <f>IF(U148="snížená",P148,0)</f>
        <v>0</v>
      </c>
      <c r="BG148" s="155">
        <f>IF(U148="zákl. přenesená",P148,0)</f>
        <v>0</v>
      </c>
      <c r="BH148" s="155">
        <f>IF(U148="sníž. přenesená",P148,0)</f>
        <v>0</v>
      </c>
      <c r="BI148" s="155">
        <f>IF(U148="nulová",P148,0)</f>
        <v>0</v>
      </c>
      <c r="BJ148" s="21" t="s">
        <v>26</v>
      </c>
      <c r="BK148" s="155">
        <f>ROUND(V148*K148,2)</f>
        <v>0</v>
      </c>
      <c r="BL148" s="21" t="s">
        <v>26</v>
      </c>
      <c r="BM148" s="21" t="s">
        <v>643</v>
      </c>
    </row>
    <row r="149" s="10" customFormat="1" ht="37.44" customHeight="1">
      <c r="B149" s="218"/>
      <c r="C149" s="219"/>
      <c r="D149" s="220" t="s">
        <v>147</v>
      </c>
      <c r="E149" s="220"/>
      <c r="F149" s="220"/>
      <c r="G149" s="220"/>
      <c r="H149" s="220"/>
      <c r="I149" s="220"/>
      <c r="J149" s="220"/>
      <c r="K149" s="220"/>
      <c r="L149" s="220"/>
      <c r="M149" s="253">
        <f>BK149</f>
        <v>0</v>
      </c>
      <c r="N149" s="254"/>
      <c r="O149" s="254"/>
      <c r="P149" s="254"/>
      <c r="Q149" s="254"/>
      <c r="R149" s="222"/>
      <c r="T149" s="223"/>
      <c r="U149" s="219"/>
      <c r="V149" s="219"/>
      <c r="W149" s="224">
        <f>SUM(W150:W151)</f>
        <v>0</v>
      </c>
      <c r="X149" s="224">
        <f>SUM(X150:X151)</f>
        <v>0</v>
      </c>
      <c r="Y149" s="219"/>
      <c r="Z149" s="225">
        <f>SUM(Z150:Z151)</f>
        <v>0</v>
      </c>
      <c r="AA149" s="219"/>
      <c r="AB149" s="225">
        <f>SUM(AB150:AB151)</f>
        <v>0</v>
      </c>
      <c r="AC149" s="219"/>
      <c r="AD149" s="226">
        <f>SUM(AD150:AD151)</f>
        <v>0</v>
      </c>
      <c r="AR149" s="227" t="s">
        <v>190</v>
      </c>
      <c r="AT149" s="228" t="s">
        <v>84</v>
      </c>
      <c r="AU149" s="228" t="s">
        <v>85</v>
      </c>
      <c r="AY149" s="227" t="s">
        <v>175</v>
      </c>
      <c r="BK149" s="229">
        <f>SUM(BK150:BK151)</f>
        <v>0</v>
      </c>
    </row>
    <row r="150" s="1" customFormat="1" ht="38.25" customHeight="1">
      <c r="B150" s="46"/>
      <c r="C150" s="233" t="s">
        <v>210</v>
      </c>
      <c r="D150" s="233" t="s">
        <v>176</v>
      </c>
      <c r="E150" s="234" t="s">
        <v>277</v>
      </c>
      <c r="F150" s="235" t="s">
        <v>278</v>
      </c>
      <c r="G150" s="235"/>
      <c r="H150" s="235"/>
      <c r="I150" s="235"/>
      <c r="J150" s="236" t="s">
        <v>179</v>
      </c>
      <c r="K150" s="237">
        <v>1</v>
      </c>
      <c r="L150" s="238">
        <v>0</v>
      </c>
      <c r="M150" s="238">
        <v>0</v>
      </c>
      <c r="N150" s="239"/>
      <c r="O150" s="239"/>
      <c r="P150" s="240">
        <f>ROUND(V150*K150,2)</f>
        <v>0</v>
      </c>
      <c r="Q150" s="240"/>
      <c r="R150" s="48"/>
      <c r="T150" s="241" t="s">
        <v>24</v>
      </c>
      <c r="U150" s="56" t="s">
        <v>48</v>
      </c>
      <c r="V150" s="174">
        <f>L150+M150</f>
        <v>0</v>
      </c>
      <c r="W150" s="174">
        <f>ROUND(L150*K150,2)</f>
        <v>0</v>
      </c>
      <c r="X150" s="174">
        <f>ROUND(M150*K150,2)</f>
        <v>0</v>
      </c>
      <c r="Y150" s="47"/>
      <c r="Z150" s="242">
        <f>Y150*K150</f>
        <v>0</v>
      </c>
      <c r="AA150" s="242">
        <v>0</v>
      </c>
      <c r="AB150" s="242">
        <f>AA150*K150</f>
        <v>0</v>
      </c>
      <c r="AC150" s="242">
        <v>0</v>
      </c>
      <c r="AD150" s="243">
        <f>AC150*K150</f>
        <v>0</v>
      </c>
      <c r="AR150" s="21" t="s">
        <v>26</v>
      </c>
      <c r="AT150" s="21" t="s">
        <v>176</v>
      </c>
      <c r="AU150" s="21" t="s">
        <v>26</v>
      </c>
      <c r="AY150" s="21" t="s">
        <v>175</v>
      </c>
      <c r="BE150" s="155">
        <f>IF(U150="základní",P150,0)</f>
        <v>0</v>
      </c>
      <c r="BF150" s="155">
        <f>IF(U150="snížená",P150,0)</f>
        <v>0</v>
      </c>
      <c r="BG150" s="155">
        <f>IF(U150="zákl. přenesená",P150,0)</f>
        <v>0</v>
      </c>
      <c r="BH150" s="155">
        <f>IF(U150="sníž. přenesená",P150,0)</f>
        <v>0</v>
      </c>
      <c r="BI150" s="155">
        <f>IF(U150="nulová",P150,0)</f>
        <v>0</v>
      </c>
      <c r="BJ150" s="21" t="s">
        <v>26</v>
      </c>
      <c r="BK150" s="155">
        <f>ROUND(V150*K150,2)</f>
        <v>0</v>
      </c>
      <c r="BL150" s="21" t="s">
        <v>26</v>
      </c>
      <c r="BM150" s="21" t="s">
        <v>279</v>
      </c>
    </row>
    <row r="151" s="1" customFormat="1" ht="25.5" customHeight="1">
      <c r="B151" s="46"/>
      <c r="C151" s="233" t="s">
        <v>214</v>
      </c>
      <c r="D151" s="233" t="s">
        <v>176</v>
      </c>
      <c r="E151" s="234" t="s">
        <v>644</v>
      </c>
      <c r="F151" s="235" t="s">
        <v>645</v>
      </c>
      <c r="G151" s="235"/>
      <c r="H151" s="235"/>
      <c r="I151" s="235"/>
      <c r="J151" s="236" t="s">
        <v>179</v>
      </c>
      <c r="K151" s="237">
        <v>1</v>
      </c>
      <c r="L151" s="238">
        <v>0</v>
      </c>
      <c r="M151" s="238">
        <v>0</v>
      </c>
      <c r="N151" s="239"/>
      <c r="O151" s="239"/>
      <c r="P151" s="240">
        <f>ROUND(V151*K151,2)</f>
        <v>0</v>
      </c>
      <c r="Q151" s="240"/>
      <c r="R151" s="48"/>
      <c r="T151" s="241" t="s">
        <v>24</v>
      </c>
      <c r="U151" s="56" t="s">
        <v>48</v>
      </c>
      <c r="V151" s="174">
        <f>L151+M151</f>
        <v>0</v>
      </c>
      <c r="W151" s="174">
        <f>ROUND(L151*K151,2)</f>
        <v>0</v>
      </c>
      <c r="X151" s="174">
        <f>ROUND(M151*K151,2)</f>
        <v>0</v>
      </c>
      <c r="Y151" s="47"/>
      <c r="Z151" s="242">
        <f>Y151*K151</f>
        <v>0</v>
      </c>
      <c r="AA151" s="242">
        <v>0</v>
      </c>
      <c r="AB151" s="242">
        <f>AA151*K151</f>
        <v>0</v>
      </c>
      <c r="AC151" s="242">
        <v>0</v>
      </c>
      <c r="AD151" s="243">
        <f>AC151*K151</f>
        <v>0</v>
      </c>
      <c r="AR151" s="21" t="s">
        <v>26</v>
      </c>
      <c r="AT151" s="21" t="s">
        <v>176</v>
      </c>
      <c r="AU151" s="21" t="s">
        <v>26</v>
      </c>
      <c r="AY151" s="21" t="s">
        <v>175</v>
      </c>
      <c r="BE151" s="155">
        <f>IF(U151="základní",P151,0)</f>
        <v>0</v>
      </c>
      <c r="BF151" s="155">
        <f>IF(U151="snížená",P151,0)</f>
        <v>0</v>
      </c>
      <c r="BG151" s="155">
        <f>IF(U151="zákl. přenesená",P151,0)</f>
        <v>0</v>
      </c>
      <c r="BH151" s="155">
        <f>IF(U151="sníž. přenesená",P151,0)</f>
        <v>0</v>
      </c>
      <c r="BI151" s="155">
        <f>IF(U151="nulová",P151,0)</f>
        <v>0</v>
      </c>
      <c r="BJ151" s="21" t="s">
        <v>26</v>
      </c>
      <c r="BK151" s="155">
        <f>ROUND(V151*K151,2)</f>
        <v>0</v>
      </c>
      <c r="BL151" s="21" t="s">
        <v>26</v>
      </c>
      <c r="BM151" s="21" t="s">
        <v>646</v>
      </c>
    </row>
    <row r="152" s="1" customFormat="1" ht="49.92" customHeight="1">
      <c r="B152" s="46"/>
      <c r="C152" s="47"/>
      <c r="D152" s="220" t="s">
        <v>288</v>
      </c>
      <c r="E152" s="47"/>
      <c r="F152" s="47"/>
      <c r="G152" s="47"/>
      <c r="H152" s="47"/>
      <c r="I152" s="47"/>
      <c r="J152" s="47"/>
      <c r="K152" s="47"/>
      <c r="L152" s="47"/>
      <c r="M152" s="255">
        <f>BK152</f>
        <v>0</v>
      </c>
      <c r="N152" s="256"/>
      <c r="O152" s="256"/>
      <c r="P152" s="256"/>
      <c r="Q152" s="256"/>
      <c r="R152" s="48"/>
      <c r="T152" s="205"/>
      <c r="U152" s="72"/>
      <c r="V152" s="72"/>
      <c r="W152" s="231">
        <v>0</v>
      </c>
      <c r="X152" s="231">
        <v>0</v>
      </c>
      <c r="Y152" s="72"/>
      <c r="Z152" s="72"/>
      <c r="AA152" s="72"/>
      <c r="AB152" s="72"/>
      <c r="AC152" s="72"/>
      <c r="AD152" s="74"/>
      <c r="AT152" s="21" t="s">
        <v>84</v>
      </c>
      <c r="AU152" s="21" t="s">
        <v>85</v>
      </c>
      <c r="AY152" s="21" t="s">
        <v>289</v>
      </c>
      <c r="BK152" s="155">
        <v>0</v>
      </c>
    </row>
    <row r="153" s="1" customFormat="1" ht="6.96" customHeight="1">
      <c r="B153" s="75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7"/>
    </row>
  </sheetData>
  <sheetProtection sheet="1" formatColumns="0" formatRows="0" objects="1" scenarios="1" spinCount="10" saltValue="mdhWuzI4Xkq3WlcfYVBGUGHF1kVqw2oxwVvjCf+/AcncaVAIPJIj1z/+OO+x2H8JKE7jsoDoZqcVMbCSz17h2A==" hashValue="EJSNv9qpitq2+FXraLXeXT7UwnX10YepN2aMddTmiAJOZsJQxh1LJAYWPBRyVmZUz51jO/6wJR2AR7R1Vz/plw==" algorithmName="SHA-512" password="CC35"/>
  <mergeCells count="16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0:P30"/>
    <mergeCell ref="M31:P31"/>
    <mergeCell ref="M33:P33"/>
    <mergeCell ref="H35:J35"/>
    <mergeCell ref="M35:P35"/>
    <mergeCell ref="H36:J36"/>
    <mergeCell ref="M36:P36"/>
    <mergeCell ref="H37:J37"/>
    <mergeCell ref="M37:P37"/>
    <mergeCell ref="H38:J38"/>
    <mergeCell ref="M38:P38"/>
    <mergeCell ref="H39:J39"/>
    <mergeCell ref="M39:P39"/>
    <mergeCell ref="L41:P41"/>
    <mergeCell ref="C76:Q76"/>
    <mergeCell ref="F78:P78"/>
    <mergeCell ref="F79:P79"/>
    <mergeCell ref="F80:P80"/>
    <mergeCell ref="M82:P82"/>
    <mergeCell ref="M84:Q84"/>
    <mergeCell ref="M85:Q85"/>
    <mergeCell ref="C87:G87"/>
    <mergeCell ref="H87:J87"/>
    <mergeCell ref="K87:L87"/>
    <mergeCell ref="M87:Q87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M95:Q95"/>
    <mergeCell ref="D96:H96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M101:Q101"/>
    <mergeCell ref="L103:Q103"/>
    <mergeCell ref="C109:Q109"/>
    <mergeCell ref="F111:P111"/>
    <mergeCell ref="F112:P112"/>
    <mergeCell ref="F113:P113"/>
    <mergeCell ref="M115:P115"/>
    <mergeCell ref="M117:Q117"/>
    <mergeCell ref="M118:Q118"/>
    <mergeCell ref="F120:I120"/>
    <mergeCell ref="P120:Q120"/>
    <mergeCell ref="M120:O120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P143:Q143"/>
    <mergeCell ref="M143:O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50:I150"/>
    <mergeCell ref="P150:Q150"/>
    <mergeCell ref="M150:O150"/>
    <mergeCell ref="F151:I151"/>
    <mergeCell ref="P151:Q151"/>
    <mergeCell ref="M151:O151"/>
    <mergeCell ref="M121:Q121"/>
    <mergeCell ref="M122:Q122"/>
    <mergeCell ref="M123:Q123"/>
    <mergeCell ref="M137:Q137"/>
    <mergeCell ref="M149:Q149"/>
    <mergeCell ref="M152:Q152"/>
    <mergeCell ref="H1:K1"/>
    <mergeCell ref="S2:AF2"/>
  </mergeCells>
  <hyperlinks>
    <hyperlink ref="F1:G1" location="C2" display="1) Krycí list rozpočtu"/>
    <hyperlink ref="H1:K1" location="C87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103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ht="25.44" customHeight="1">
      <c r="B7" s="25"/>
      <c r="C7" s="30"/>
      <c r="D7" s="37" t="s">
        <v>132</v>
      </c>
      <c r="E7" s="30"/>
      <c r="F7" s="167" t="s">
        <v>290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8"/>
    </row>
    <row r="8" s="1" customFormat="1" ht="32.88" customHeight="1">
      <c r="B8" s="46"/>
      <c r="C8" s="47"/>
      <c r="D8" s="34" t="s">
        <v>580</v>
      </c>
      <c r="E8" s="47"/>
      <c r="F8" s="35" t="s">
        <v>647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="1" customFormat="1" ht="14.4" customHeight="1">
      <c r="B9" s="46"/>
      <c r="C9" s="47"/>
      <c r="D9" s="37" t="s">
        <v>23</v>
      </c>
      <c r="E9" s="47"/>
      <c r="F9" s="32" t="s">
        <v>24</v>
      </c>
      <c r="G9" s="47"/>
      <c r="H9" s="47"/>
      <c r="I9" s="47"/>
      <c r="J9" s="47"/>
      <c r="K9" s="47"/>
      <c r="L9" s="47"/>
      <c r="M9" s="37" t="s">
        <v>25</v>
      </c>
      <c r="N9" s="47"/>
      <c r="O9" s="32" t="s">
        <v>24</v>
      </c>
      <c r="P9" s="47"/>
      <c r="Q9" s="47"/>
      <c r="R9" s="48"/>
    </row>
    <row r="10" s="1" customFormat="1" ht="14.4" customHeight="1">
      <c r="B10" s="46"/>
      <c r="C10" s="47"/>
      <c r="D10" s="37" t="s">
        <v>27</v>
      </c>
      <c r="E10" s="47"/>
      <c r="F10" s="32" t="s">
        <v>291</v>
      </c>
      <c r="G10" s="47"/>
      <c r="H10" s="47"/>
      <c r="I10" s="47"/>
      <c r="J10" s="47"/>
      <c r="K10" s="47"/>
      <c r="L10" s="47"/>
      <c r="M10" s="37" t="s">
        <v>29</v>
      </c>
      <c r="N10" s="47"/>
      <c r="O10" s="168" t="str">
        <f>'Rekapitulace stavby'!AN8</f>
        <v>31.8.2017</v>
      </c>
      <c r="P10" s="90"/>
      <c r="Q10" s="47"/>
      <c r="R10" s="48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</row>
    <row r="12" s="1" customFormat="1" ht="14.4" customHeight="1">
      <c r="B12" s="46"/>
      <c r="C12" s="47"/>
      <c r="D12" s="37" t="s">
        <v>33</v>
      </c>
      <c r="E12" s="47"/>
      <c r="F12" s="47"/>
      <c r="G12" s="47"/>
      <c r="H12" s="47"/>
      <c r="I12" s="47"/>
      <c r="J12" s="47"/>
      <c r="K12" s="47"/>
      <c r="L12" s="47"/>
      <c r="M12" s="37" t="s">
        <v>34</v>
      </c>
      <c r="N12" s="47"/>
      <c r="O12" s="32" t="s">
        <v>24</v>
      </c>
      <c r="P12" s="32"/>
      <c r="Q12" s="47"/>
      <c r="R12" s="48"/>
    </row>
    <row r="13" s="1" customFormat="1" ht="18" customHeight="1">
      <c r="B13" s="46"/>
      <c r="C13" s="47"/>
      <c r="D13" s="47"/>
      <c r="E13" s="32" t="s">
        <v>35</v>
      </c>
      <c r="F13" s="47"/>
      <c r="G13" s="47"/>
      <c r="H13" s="47"/>
      <c r="I13" s="47"/>
      <c r="J13" s="47"/>
      <c r="K13" s="47"/>
      <c r="L13" s="47"/>
      <c r="M13" s="37" t="s">
        <v>36</v>
      </c>
      <c r="N13" s="47"/>
      <c r="O13" s="32" t="s">
        <v>24</v>
      </c>
      <c r="P13" s="32"/>
      <c r="Q13" s="47"/>
      <c r="R13" s="48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/>
    </row>
    <row r="15" s="1" customFormat="1" ht="14.4" customHeight="1">
      <c r="B15" s="46"/>
      <c r="C15" s="47"/>
      <c r="D15" s="37" t="s">
        <v>37</v>
      </c>
      <c r="E15" s="47"/>
      <c r="F15" s="47"/>
      <c r="G15" s="47"/>
      <c r="H15" s="47"/>
      <c r="I15" s="47"/>
      <c r="J15" s="47"/>
      <c r="K15" s="47"/>
      <c r="L15" s="47"/>
      <c r="M15" s="37" t="s">
        <v>34</v>
      </c>
      <c r="N15" s="47"/>
      <c r="O15" s="38" t="str">
        <f>IF('Rekapitulace stavby'!AN13="","",'Rekapitulace stavby'!AN13)</f>
        <v>Vyplň údaj</v>
      </c>
      <c r="P15" s="32"/>
      <c r="Q15" s="47"/>
      <c r="R15" s="48"/>
    </row>
    <row r="16" s="1" customFormat="1" ht="18" customHeight="1">
      <c r="B16" s="46"/>
      <c r="C16" s="47"/>
      <c r="D16" s="47"/>
      <c r="E16" s="38" t="str">
        <f>IF('Rekapitulace stavby'!E14="","",'Rekapitulace stavby'!E14)</f>
        <v>Vyplň údaj</v>
      </c>
      <c r="F16" s="169"/>
      <c r="G16" s="169"/>
      <c r="H16" s="169"/>
      <c r="I16" s="169"/>
      <c r="J16" s="169"/>
      <c r="K16" s="169"/>
      <c r="L16" s="169"/>
      <c r="M16" s="37" t="s">
        <v>36</v>
      </c>
      <c r="N16" s="47"/>
      <c r="O16" s="38" t="str">
        <f>IF('Rekapitulace stavby'!AN14="","",'Rekapitulace stavby'!AN14)</f>
        <v>Vyplň údaj</v>
      </c>
      <c r="P16" s="32"/>
      <c r="Q16" s="47"/>
      <c r="R16" s="48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="1" customFormat="1" ht="14.4" customHeight="1">
      <c r="B18" s="46"/>
      <c r="C18" s="47"/>
      <c r="D18" s="37" t="s">
        <v>39</v>
      </c>
      <c r="E18" s="47"/>
      <c r="F18" s="47"/>
      <c r="G18" s="47"/>
      <c r="H18" s="47"/>
      <c r="I18" s="47"/>
      <c r="J18" s="47"/>
      <c r="K18" s="47"/>
      <c r="L18" s="47"/>
      <c r="M18" s="37" t="s">
        <v>34</v>
      </c>
      <c r="N18" s="47"/>
      <c r="O18" s="32" t="str">
        <f>IF('Rekapitulace stavby'!AN16="","",'Rekapitulace stavby'!AN16)</f>
        <v/>
      </c>
      <c r="P18" s="32"/>
      <c r="Q18" s="47"/>
      <c r="R18" s="48"/>
    </row>
    <row r="19" s="1" customFormat="1" ht="18" customHeight="1">
      <c r="B19" s="46"/>
      <c r="C19" s="47"/>
      <c r="D19" s="47"/>
      <c r="E19" s="32" t="str">
        <f>IF('Rekapitulace stavby'!E17="","",'Rekapitulace stavby'!E17)</f>
        <v xml:space="preserve"> </v>
      </c>
      <c r="F19" s="47"/>
      <c r="G19" s="47"/>
      <c r="H19" s="47"/>
      <c r="I19" s="47"/>
      <c r="J19" s="47"/>
      <c r="K19" s="47"/>
      <c r="L19" s="47"/>
      <c r="M19" s="37" t="s">
        <v>36</v>
      </c>
      <c r="N19" s="47"/>
      <c r="O19" s="32" t="str">
        <f>IF('Rekapitulace stavby'!AN17="","",'Rekapitulace stavby'!AN17)</f>
        <v/>
      </c>
      <c r="P19" s="32"/>
      <c r="Q19" s="47"/>
      <c r="R19" s="48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8"/>
    </row>
    <row r="21" s="1" customFormat="1" ht="14.4" customHeight="1">
      <c r="B21" s="46"/>
      <c r="C21" s="47"/>
      <c r="D21" s="37" t="s">
        <v>40</v>
      </c>
      <c r="E21" s="47"/>
      <c r="F21" s="47"/>
      <c r="G21" s="47"/>
      <c r="H21" s="47"/>
      <c r="I21" s="47"/>
      <c r="J21" s="47"/>
      <c r="K21" s="47"/>
      <c r="L21" s="47"/>
      <c r="M21" s="37" t="s">
        <v>34</v>
      </c>
      <c r="N21" s="47"/>
      <c r="O21" s="32" t="str">
        <f>IF('Rekapitulace stavby'!AN19="","",'Rekapitulace stavby'!AN19)</f>
        <v/>
      </c>
      <c r="P21" s="32"/>
      <c r="Q21" s="47"/>
      <c r="R21" s="48"/>
    </row>
    <row r="22" s="1" customFormat="1" ht="18" customHeight="1">
      <c r="B22" s="46"/>
      <c r="C22" s="47"/>
      <c r="D22" s="47"/>
      <c r="E22" s="32" t="str">
        <f>IF('Rekapitulace stavby'!E20="","",'Rekapitulace stavby'!E20)</f>
        <v xml:space="preserve"> </v>
      </c>
      <c r="F22" s="47"/>
      <c r="G22" s="47"/>
      <c r="H22" s="47"/>
      <c r="I22" s="47"/>
      <c r="J22" s="47"/>
      <c r="K22" s="47"/>
      <c r="L22" s="47"/>
      <c r="M22" s="37" t="s">
        <v>36</v>
      </c>
      <c r="N22" s="47"/>
      <c r="O22" s="32" t="str">
        <f>IF('Rekapitulace stavby'!AN20="","",'Rekapitulace stavby'!AN20)</f>
        <v/>
      </c>
      <c r="P22" s="32"/>
      <c r="Q22" s="47"/>
      <c r="R22" s="48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4.4" customHeight="1">
      <c r="B24" s="46"/>
      <c r="C24" s="47"/>
      <c r="D24" s="37" t="s">
        <v>41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28.5" customHeight="1">
      <c r="B25" s="46"/>
      <c r="C25" s="47"/>
      <c r="D25" s="47"/>
      <c r="E25" s="41" t="s">
        <v>648</v>
      </c>
      <c r="F25" s="41"/>
      <c r="G25" s="41"/>
      <c r="H25" s="41"/>
      <c r="I25" s="41"/>
      <c r="J25" s="41"/>
      <c r="K25" s="41"/>
      <c r="L25" s="41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</row>
    <row r="27" s="1" customFormat="1" ht="6.96" customHeight="1">
      <c r="B27" s="46"/>
      <c r="C27" s="4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7"/>
      <c r="R27" s="48"/>
    </row>
    <row r="28" s="1" customFormat="1" ht="14.4" customHeight="1">
      <c r="B28" s="46"/>
      <c r="C28" s="47"/>
      <c r="D28" s="170" t="s">
        <v>135</v>
      </c>
      <c r="E28" s="47"/>
      <c r="F28" s="47"/>
      <c r="G28" s="47"/>
      <c r="H28" s="47"/>
      <c r="I28" s="47"/>
      <c r="J28" s="47"/>
      <c r="K28" s="47"/>
      <c r="L28" s="47"/>
      <c r="M28" s="44">
        <f>M89</f>
        <v>0</v>
      </c>
      <c r="N28" s="44"/>
      <c r="O28" s="44"/>
      <c r="P28" s="44"/>
      <c r="Q28" s="47"/>
      <c r="R28" s="48"/>
    </row>
    <row r="29" s="1" customFormat="1">
      <c r="B29" s="46"/>
      <c r="C29" s="47"/>
      <c r="D29" s="47"/>
      <c r="E29" s="37" t="s">
        <v>43</v>
      </c>
      <c r="F29" s="47"/>
      <c r="G29" s="47"/>
      <c r="H29" s="47"/>
      <c r="I29" s="47"/>
      <c r="J29" s="47"/>
      <c r="K29" s="47"/>
      <c r="L29" s="47"/>
      <c r="M29" s="45">
        <f>H89</f>
        <v>0</v>
      </c>
      <c r="N29" s="45"/>
      <c r="O29" s="45"/>
      <c r="P29" s="45"/>
      <c r="Q29" s="47"/>
      <c r="R29" s="48"/>
    </row>
    <row r="30" s="1" customFormat="1">
      <c r="B30" s="46"/>
      <c r="C30" s="47"/>
      <c r="D30" s="47"/>
      <c r="E30" s="37" t="s">
        <v>44</v>
      </c>
      <c r="F30" s="47"/>
      <c r="G30" s="47"/>
      <c r="H30" s="47"/>
      <c r="I30" s="47"/>
      <c r="J30" s="47"/>
      <c r="K30" s="47"/>
      <c r="L30" s="47"/>
      <c r="M30" s="45">
        <f>K89</f>
        <v>0</v>
      </c>
      <c r="N30" s="45"/>
      <c r="O30" s="45"/>
      <c r="P30" s="45"/>
      <c r="Q30" s="47"/>
      <c r="R30" s="48"/>
    </row>
    <row r="31" s="1" customFormat="1" ht="14.4" customHeight="1">
      <c r="B31" s="46"/>
      <c r="C31" s="47"/>
      <c r="D31" s="43" t="s">
        <v>120</v>
      </c>
      <c r="E31" s="47"/>
      <c r="F31" s="47"/>
      <c r="G31" s="47"/>
      <c r="H31" s="47"/>
      <c r="I31" s="47"/>
      <c r="J31" s="47"/>
      <c r="K31" s="47"/>
      <c r="L31" s="47"/>
      <c r="M31" s="44">
        <f>M93</f>
        <v>0</v>
      </c>
      <c r="N31" s="44"/>
      <c r="O31" s="44"/>
      <c r="P31" s="44"/>
      <c r="Q31" s="47"/>
      <c r="R31" s="48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="1" customFormat="1" ht="25.44" customHeight="1">
      <c r="B33" s="46"/>
      <c r="C33" s="47"/>
      <c r="D33" s="171" t="s">
        <v>46</v>
      </c>
      <c r="E33" s="47"/>
      <c r="F33" s="47"/>
      <c r="G33" s="47"/>
      <c r="H33" s="47"/>
      <c r="I33" s="47"/>
      <c r="J33" s="47"/>
      <c r="K33" s="47"/>
      <c r="L33" s="47"/>
      <c r="M33" s="172">
        <f>ROUND(M28+M31,2)</f>
        <v>0</v>
      </c>
      <c r="N33" s="47"/>
      <c r="O33" s="47"/>
      <c r="P33" s="47"/>
      <c r="Q33" s="47"/>
      <c r="R33" s="48"/>
    </row>
    <row r="34" s="1" customFormat="1" ht="6.96" customHeight="1">
      <c r="B34" s="46"/>
      <c r="C34" s="4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7"/>
      <c r="R34" s="48"/>
    </row>
    <row r="35" s="1" customFormat="1" ht="14.4" customHeight="1">
      <c r="B35" s="46"/>
      <c r="C35" s="47"/>
      <c r="D35" s="54" t="s">
        <v>47</v>
      </c>
      <c r="E35" s="54" t="s">
        <v>48</v>
      </c>
      <c r="F35" s="55">
        <v>0.20999999999999999</v>
      </c>
      <c r="G35" s="173" t="s">
        <v>49</v>
      </c>
      <c r="H35" s="174">
        <f>(SUM(BE93:BE100)+SUM(BE119:BE130))</f>
        <v>0</v>
      </c>
      <c r="I35" s="47"/>
      <c r="J35" s="47"/>
      <c r="K35" s="47"/>
      <c r="L35" s="47"/>
      <c r="M35" s="174">
        <f>ROUND((SUM(BE93:BE100)+SUM(BE119:BE130)), 2)*F35</f>
        <v>0</v>
      </c>
      <c r="N35" s="47"/>
      <c r="O35" s="47"/>
      <c r="P35" s="47"/>
      <c r="Q35" s="47"/>
      <c r="R35" s="48"/>
    </row>
    <row r="36" s="1" customFormat="1" ht="14.4" customHeight="1">
      <c r="B36" s="46"/>
      <c r="C36" s="47"/>
      <c r="D36" s="47"/>
      <c r="E36" s="54" t="s">
        <v>50</v>
      </c>
      <c r="F36" s="55">
        <v>0.14999999999999999</v>
      </c>
      <c r="G36" s="173" t="s">
        <v>49</v>
      </c>
      <c r="H36" s="174">
        <f>(SUM(BF93:BF100)+SUM(BF119:BF130))</f>
        <v>0</v>
      </c>
      <c r="I36" s="47"/>
      <c r="J36" s="47"/>
      <c r="K36" s="47"/>
      <c r="L36" s="47"/>
      <c r="M36" s="174">
        <f>ROUND((SUM(BF93:BF100)+SUM(BF119:BF130)), 2)*F36</f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51</v>
      </c>
      <c r="F37" s="55">
        <v>0.20999999999999999</v>
      </c>
      <c r="G37" s="173" t="s">
        <v>49</v>
      </c>
      <c r="H37" s="174">
        <f>(SUM(BG93:BG100)+SUM(BG119:BG130))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52</v>
      </c>
      <c r="F38" s="55">
        <v>0.14999999999999999</v>
      </c>
      <c r="G38" s="173" t="s">
        <v>49</v>
      </c>
      <c r="H38" s="174">
        <f>(SUM(BH93:BH100)+SUM(BH119:BH130))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hidden="1" s="1" customFormat="1" ht="14.4" customHeight="1">
      <c r="B39" s="46"/>
      <c r="C39" s="47"/>
      <c r="D39" s="47"/>
      <c r="E39" s="54" t="s">
        <v>53</v>
      </c>
      <c r="F39" s="55">
        <v>0</v>
      </c>
      <c r="G39" s="173" t="s">
        <v>49</v>
      </c>
      <c r="H39" s="174">
        <f>(SUM(BI93:BI100)+SUM(BI119:BI130))</f>
        <v>0</v>
      </c>
      <c r="I39" s="47"/>
      <c r="J39" s="47"/>
      <c r="K39" s="47"/>
      <c r="L39" s="47"/>
      <c r="M39" s="174">
        <v>0</v>
      </c>
      <c r="N39" s="47"/>
      <c r="O39" s="47"/>
      <c r="P39" s="47"/>
      <c r="Q39" s="47"/>
      <c r="R39" s="48"/>
    </row>
    <row r="40" s="1" customFormat="1" ht="6.96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="1" customFormat="1" ht="25.44" customHeight="1">
      <c r="B41" s="46"/>
      <c r="C41" s="163"/>
      <c r="D41" s="175" t="s">
        <v>54</v>
      </c>
      <c r="E41" s="103"/>
      <c r="F41" s="103"/>
      <c r="G41" s="176" t="s">
        <v>55</v>
      </c>
      <c r="H41" s="177" t="s">
        <v>56</v>
      </c>
      <c r="I41" s="103"/>
      <c r="J41" s="103"/>
      <c r="K41" s="103"/>
      <c r="L41" s="178">
        <f>SUM(M33:M39)</f>
        <v>0</v>
      </c>
      <c r="M41" s="178"/>
      <c r="N41" s="178"/>
      <c r="O41" s="178"/>
      <c r="P41" s="179"/>
      <c r="Q41" s="163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="1" customFormat="1" ht="14.4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ht="30" customHeight="1">
      <c r="B79" s="25"/>
      <c r="C79" s="37" t="s">
        <v>132</v>
      </c>
      <c r="D79" s="30"/>
      <c r="E79" s="30"/>
      <c r="F79" s="167" t="s">
        <v>290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T79" s="258"/>
      <c r="U79" s="258"/>
    </row>
    <row r="80" s="1" customFormat="1" ht="36.96" customHeight="1">
      <c r="B80" s="46"/>
      <c r="C80" s="85" t="s">
        <v>580</v>
      </c>
      <c r="D80" s="47"/>
      <c r="E80" s="47"/>
      <c r="F80" s="87" t="str">
        <f>F8</f>
        <v>PS 02 - Zemní práce - URS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83"/>
      <c r="U81" s="183"/>
    </row>
    <row r="82" s="1" customFormat="1" ht="18" customHeight="1">
      <c r="B82" s="46"/>
      <c r="C82" s="37" t="s">
        <v>27</v>
      </c>
      <c r="D82" s="47"/>
      <c r="E82" s="47"/>
      <c r="F82" s="32" t="str">
        <f>F10</f>
        <v>Baška</v>
      </c>
      <c r="G82" s="47"/>
      <c r="H82" s="47"/>
      <c r="I82" s="47"/>
      <c r="J82" s="47"/>
      <c r="K82" s="37" t="s">
        <v>29</v>
      </c>
      <c r="L82" s="47"/>
      <c r="M82" s="90" t="str">
        <f>IF(O10="","",O10)</f>
        <v>31.8.2017</v>
      </c>
      <c r="N82" s="90"/>
      <c r="O82" s="90"/>
      <c r="P82" s="90"/>
      <c r="Q82" s="47"/>
      <c r="R82" s="48"/>
      <c r="T82" s="183"/>
      <c r="U82" s="183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8"/>
      <c r="T83" s="183"/>
      <c r="U83" s="183"/>
    </row>
    <row r="84" s="1" customFormat="1">
      <c r="B84" s="46"/>
      <c r="C84" s="37" t="s">
        <v>33</v>
      </c>
      <c r="D84" s="47"/>
      <c r="E84" s="47"/>
      <c r="F84" s="32" t="str">
        <f>E13</f>
        <v>Správa železniční dopravní cesty, s.o.- OŘ Ostrava</v>
      </c>
      <c r="G84" s="47"/>
      <c r="H84" s="47"/>
      <c r="I84" s="47"/>
      <c r="J84" s="47"/>
      <c r="K84" s="37" t="s">
        <v>39</v>
      </c>
      <c r="L84" s="47"/>
      <c r="M84" s="32" t="str">
        <f>E19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4.4" customHeight="1">
      <c r="B85" s="46"/>
      <c r="C85" s="37" t="s">
        <v>37</v>
      </c>
      <c r="D85" s="47"/>
      <c r="E85" s="47"/>
      <c r="F85" s="32" t="str">
        <f>IF(E16="","",E16)</f>
        <v>Vyplň údaj</v>
      </c>
      <c r="G85" s="47"/>
      <c r="H85" s="47"/>
      <c r="I85" s="47"/>
      <c r="J85" s="47"/>
      <c r="K85" s="37" t="s">
        <v>40</v>
      </c>
      <c r="L85" s="47"/>
      <c r="M85" s="32" t="str">
        <f>E22</f>
        <v xml:space="preserve"> </v>
      </c>
      <c r="N85" s="32"/>
      <c r="O85" s="32"/>
      <c r="P85" s="32"/>
      <c r="Q85" s="32"/>
      <c r="R85" s="48"/>
      <c r="T85" s="183"/>
      <c r="U85" s="183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83"/>
      <c r="U86" s="183"/>
    </row>
    <row r="87" s="1" customFormat="1" ht="29.28" customHeight="1">
      <c r="B87" s="46"/>
      <c r="C87" s="184" t="s">
        <v>137</v>
      </c>
      <c r="D87" s="163"/>
      <c r="E87" s="163"/>
      <c r="F87" s="163"/>
      <c r="G87" s="163"/>
      <c r="H87" s="184" t="s">
        <v>138</v>
      </c>
      <c r="I87" s="185"/>
      <c r="J87" s="185"/>
      <c r="K87" s="184" t="s">
        <v>139</v>
      </c>
      <c r="L87" s="163"/>
      <c r="M87" s="184" t="s">
        <v>140</v>
      </c>
      <c r="N87" s="163"/>
      <c r="O87" s="163"/>
      <c r="P87" s="163"/>
      <c r="Q87" s="163"/>
      <c r="R87" s="48"/>
      <c r="T87" s="183"/>
      <c r="U87" s="183"/>
    </row>
    <row r="88" s="1" customFormat="1" ht="10.32" customHeight="1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8"/>
      <c r="T88" s="183"/>
      <c r="U88" s="183"/>
    </row>
    <row r="89" s="1" customFormat="1" ht="29.28" customHeight="1">
      <c r="B89" s="46"/>
      <c r="C89" s="186" t="s">
        <v>141</v>
      </c>
      <c r="D89" s="47"/>
      <c r="E89" s="47"/>
      <c r="F89" s="47"/>
      <c r="G89" s="47"/>
      <c r="H89" s="113">
        <f>W119</f>
        <v>0</v>
      </c>
      <c r="I89" s="47"/>
      <c r="J89" s="47"/>
      <c r="K89" s="113">
        <f>X119</f>
        <v>0</v>
      </c>
      <c r="L89" s="47"/>
      <c r="M89" s="113">
        <f>M119</f>
        <v>0</v>
      </c>
      <c r="N89" s="187"/>
      <c r="O89" s="187"/>
      <c r="P89" s="187"/>
      <c r="Q89" s="187"/>
      <c r="R89" s="48"/>
      <c r="T89" s="183"/>
      <c r="U89" s="183"/>
      <c r="AU89" s="21" t="s">
        <v>142</v>
      </c>
    </row>
    <row r="90" s="7" customFormat="1" ht="24.96" customHeight="1">
      <c r="B90" s="188"/>
      <c r="C90" s="189"/>
      <c r="D90" s="190" t="s">
        <v>649</v>
      </c>
      <c r="E90" s="189"/>
      <c r="F90" s="189"/>
      <c r="G90" s="189"/>
      <c r="H90" s="191">
        <f>W120</f>
        <v>0</v>
      </c>
      <c r="I90" s="189"/>
      <c r="J90" s="189"/>
      <c r="K90" s="191">
        <f>X120</f>
        <v>0</v>
      </c>
      <c r="L90" s="189"/>
      <c r="M90" s="191">
        <f>M120</f>
        <v>0</v>
      </c>
      <c r="N90" s="189"/>
      <c r="O90" s="189"/>
      <c r="P90" s="189"/>
      <c r="Q90" s="189"/>
      <c r="R90" s="192"/>
      <c r="T90" s="193"/>
      <c r="U90" s="193"/>
    </row>
    <row r="91" s="8" customFormat="1" ht="19.92" customHeight="1">
      <c r="B91" s="194"/>
      <c r="C91" s="137"/>
      <c r="D91" s="150" t="s">
        <v>650</v>
      </c>
      <c r="E91" s="137"/>
      <c r="F91" s="137"/>
      <c r="G91" s="137"/>
      <c r="H91" s="139">
        <f>W121</f>
        <v>0</v>
      </c>
      <c r="I91" s="137"/>
      <c r="J91" s="137"/>
      <c r="K91" s="139">
        <f>X121</f>
        <v>0</v>
      </c>
      <c r="L91" s="137"/>
      <c r="M91" s="139">
        <f>M121</f>
        <v>0</v>
      </c>
      <c r="N91" s="137"/>
      <c r="O91" s="137"/>
      <c r="P91" s="137"/>
      <c r="Q91" s="137"/>
      <c r="R91" s="195"/>
      <c r="T91" s="196"/>
      <c r="U91" s="196"/>
    </row>
    <row r="92" s="1" customFormat="1" ht="21.84" customHeight="1"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8"/>
      <c r="T92" s="183"/>
      <c r="U92" s="183"/>
    </row>
    <row r="93" s="1" customFormat="1" ht="29.28" customHeight="1">
      <c r="B93" s="46"/>
      <c r="C93" s="186" t="s">
        <v>148</v>
      </c>
      <c r="D93" s="47"/>
      <c r="E93" s="47"/>
      <c r="F93" s="47"/>
      <c r="G93" s="47"/>
      <c r="H93" s="47"/>
      <c r="I93" s="47"/>
      <c r="J93" s="47"/>
      <c r="K93" s="47"/>
      <c r="L93" s="47"/>
      <c r="M93" s="187">
        <f>ROUND(M94+M95+M96+M97+M98+M99,2)</f>
        <v>0</v>
      </c>
      <c r="N93" s="197"/>
      <c r="O93" s="197"/>
      <c r="P93" s="197"/>
      <c r="Q93" s="197"/>
      <c r="R93" s="48"/>
      <c r="T93" s="198"/>
      <c r="U93" s="199" t="s">
        <v>47</v>
      </c>
    </row>
    <row r="94" s="1" customFormat="1" ht="18" customHeight="1">
      <c r="B94" s="46"/>
      <c r="C94" s="47"/>
      <c r="D94" s="156" t="s">
        <v>149</v>
      </c>
      <c r="E94" s="150"/>
      <c r="F94" s="150"/>
      <c r="G94" s="150"/>
      <c r="H94" s="150"/>
      <c r="I94" s="47"/>
      <c r="J94" s="47"/>
      <c r="K94" s="47"/>
      <c r="L94" s="47"/>
      <c r="M94" s="151">
        <f>ROUND(M89*T94,2)</f>
        <v>0</v>
      </c>
      <c r="N94" s="139"/>
      <c r="O94" s="139"/>
      <c r="P94" s="139"/>
      <c r="Q94" s="139"/>
      <c r="R94" s="48"/>
      <c r="S94" s="200"/>
      <c r="T94" s="201"/>
      <c r="U94" s="202" t="s">
        <v>48</v>
      </c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3" t="s">
        <v>150</v>
      </c>
      <c r="AZ94" s="200"/>
      <c r="BA94" s="200"/>
      <c r="BB94" s="200"/>
      <c r="BC94" s="200"/>
      <c r="BD94" s="200"/>
      <c r="BE94" s="204">
        <f>IF(U94="základní",M94,0)</f>
        <v>0</v>
      </c>
      <c r="BF94" s="204">
        <f>IF(U94="snížená",M94,0)</f>
        <v>0</v>
      </c>
      <c r="BG94" s="204">
        <f>IF(U94="zákl. přenesená",M94,0)</f>
        <v>0</v>
      </c>
      <c r="BH94" s="204">
        <f>IF(U94="sníž. přenesená",M94,0)</f>
        <v>0</v>
      </c>
      <c r="BI94" s="204">
        <f>IF(U94="nulová",M94,0)</f>
        <v>0</v>
      </c>
      <c r="BJ94" s="203" t="s">
        <v>26</v>
      </c>
      <c r="BK94" s="200"/>
      <c r="BL94" s="200"/>
      <c r="BM94" s="200"/>
    </row>
    <row r="95" s="1" customFormat="1" ht="18" customHeight="1">
      <c r="B95" s="46"/>
      <c r="C95" s="47"/>
      <c r="D95" s="156" t="s">
        <v>151</v>
      </c>
      <c r="E95" s="150"/>
      <c r="F95" s="150"/>
      <c r="G95" s="150"/>
      <c r="H95" s="150"/>
      <c r="I95" s="47"/>
      <c r="J95" s="47"/>
      <c r="K95" s="47"/>
      <c r="L95" s="47"/>
      <c r="M95" s="151">
        <f>ROUND(M89*T95,2)</f>
        <v>0</v>
      </c>
      <c r="N95" s="139"/>
      <c r="O95" s="139"/>
      <c r="P95" s="139"/>
      <c r="Q95" s="139"/>
      <c r="R95" s="48"/>
      <c r="S95" s="200"/>
      <c r="T95" s="201"/>
      <c r="U95" s="202" t="s">
        <v>48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150</v>
      </c>
      <c r="AZ95" s="200"/>
      <c r="BA95" s="200"/>
      <c r="BB95" s="200"/>
      <c r="BC95" s="200"/>
      <c r="BD95" s="200"/>
      <c r="BE95" s="204">
        <f>IF(U95="základní",M95,0)</f>
        <v>0</v>
      </c>
      <c r="BF95" s="204">
        <f>IF(U95="snížená",M95,0)</f>
        <v>0</v>
      </c>
      <c r="BG95" s="204">
        <f>IF(U95="zákl. přenesená",M95,0)</f>
        <v>0</v>
      </c>
      <c r="BH95" s="204">
        <f>IF(U95="sníž. přenesená",M95,0)</f>
        <v>0</v>
      </c>
      <c r="BI95" s="204">
        <f>IF(U95="nulová",M95,0)</f>
        <v>0</v>
      </c>
      <c r="BJ95" s="203" t="s">
        <v>26</v>
      </c>
      <c r="BK95" s="200"/>
      <c r="BL95" s="200"/>
      <c r="BM95" s="200"/>
    </row>
    <row r="96" s="1" customFormat="1" ht="18" customHeight="1">
      <c r="B96" s="46"/>
      <c r="C96" s="47"/>
      <c r="D96" s="156" t="s">
        <v>152</v>
      </c>
      <c r="E96" s="150"/>
      <c r="F96" s="150"/>
      <c r="G96" s="150"/>
      <c r="H96" s="150"/>
      <c r="I96" s="47"/>
      <c r="J96" s="47"/>
      <c r="K96" s="47"/>
      <c r="L96" s="47"/>
      <c r="M96" s="151">
        <f>ROUND(M89*T96,2)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153</v>
      </c>
      <c r="E97" s="150"/>
      <c r="F97" s="150"/>
      <c r="G97" s="150"/>
      <c r="H97" s="150"/>
      <c r="I97" s="47"/>
      <c r="J97" s="47"/>
      <c r="K97" s="47"/>
      <c r="L97" s="47"/>
      <c r="M97" s="151">
        <f>ROUND(M89*T97,2)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154</v>
      </c>
      <c r="E98" s="150"/>
      <c r="F98" s="150"/>
      <c r="G98" s="150"/>
      <c r="H98" s="150"/>
      <c r="I98" s="47"/>
      <c r="J98" s="47"/>
      <c r="K98" s="47"/>
      <c r="L98" s="47"/>
      <c r="M98" s="151">
        <f>ROUND(M89*T98,2)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0" t="s">
        <v>155</v>
      </c>
      <c r="E99" s="47"/>
      <c r="F99" s="47"/>
      <c r="G99" s="47"/>
      <c r="H99" s="47"/>
      <c r="I99" s="47"/>
      <c r="J99" s="47"/>
      <c r="K99" s="47"/>
      <c r="L99" s="47"/>
      <c r="M99" s="151">
        <f>ROUND(M89*T99,2)</f>
        <v>0</v>
      </c>
      <c r="N99" s="139"/>
      <c r="O99" s="139"/>
      <c r="P99" s="139"/>
      <c r="Q99" s="139"/>
      <c r="R99" s="48"/>
      <c r="S99" s="200"/>
      <c r="T99" s="205"/>
      <c r="U99" s="206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156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8"/>
      <c r="T100" s="183"/>
      <c r="U100" s="183"/>
    </row>
    <row r="101" s="1" customFormat="1" ht="29.28" customHeight="1">
      <c r="B101" s="46"/>
      <c r="C101" s="162" t="s">
        <v>125</v>
      </c>
      <c r="D101" s="163"/>
      <c r="E101" s="163"/>
      <c r="F101" s="163"/>
      <c r="G101" s="163"/>
      <c r="H101" s="163"/>
      <c r="I101" s="163"/>
      <c r="J101" s="163"/>
      <c r="K101" s="163"/>
      <c r="L101" s="164">
        <f>ROUND(SUM(M89+M93),2)</f>
        <v>0</v>
      </c>
      <c r="M101" s="164"/>
      <c r="N101" s="164"/>
      <c r="O101" s="164"/>
      <c r="P101" s="164"/>
      <c r="Q101" s="164"/>
      <c r="R101" s="48"/>
      <c r="T101" s="183"/>
      <c r="U101" s="183"/>
    </row>
    <row r="102" s="1" customFormat="1" ht="6.96" customHeight="1"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7"/>
      <c r="T102" s="183"/>
      <c r="U102" s="183"/>
    </row>
    <row r="106" s="1" customFormat="1" ht="6.96" customHeight="1">
      <c r="B106" s="78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80"/>
    </row>
    <row r="107" s="1" customFormat="1" ht="36.96" customHeight="1">
      <c r="B107" s="46"/>
      <c r="C107" s="26" t="s">
        <v>157</v>
      </c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6.96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</row>
    <row r="109" s="1" customFormat="1" ht="30" customHeight="1">
      <c r="B109" s="46"/>
      <c r="C109" s="37" t="s">
        <v>20</v>
      </c>
      <c r="D109" s="47"/>
      <c r="E109" s="47"/>
      <c r="F109" s="167" t="str">
        <f>F6</f>
        <v>Oprava počítačů náprav v úseku Frýdek Místek - Frýdlant nad Ostravicí</v>
      </c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47"/>
      <c r="R109" s="48"/>
    </row>
    <row r="110" ht="30" customHeight="1">
      <c r="B110" s="25"/>
      <c r="C110" s="37" t="s">
        <v>132</v>
      </c>
      <c r="D110" s="30"/>
      <c r="E110" s="30"/>
      <c r="F110" s="167" t="s">
        <v>290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28"/>
    </row>
    <row r="111" s="1" customFormat="1" ht="36.96" customHeight="1">
      <c r="B111" s="46"/>
      <c r="C111" s="85" t="s">
        <v>580</v>
      </c>
      <c r="D111" s="47"/>
      <c r="E111" s="47"/>
      <c r="F111" s="87" t="str">
        <f>F8</f>
        <v>PS 02 - Zemní práce - URS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6.96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18" customHeight="1">
      <c r="B113" s="46"/>
      <c r="C113" s="37" t="s">
        <v>27</v>
      </c>
      <c r="D113" s="47"/>
      <c r="E113" s="47"/>
      <c r="F113" s="32" t="str">
        <f>F10</f>
        <v>Baška</v>
      </c>
      <c r="G113" s="47"/>
      <c r="H113" s="47"/>
      <c r="I113" s="47"/>
      <c r="J113" s="47"/>
      <c r="K113" s="37" t="s">
        <v>29</v>
      </c>
      <c r="L113" s="47"/>
      <c r="M113" s="90" t="str">
        <f>IF(O10="","",O10)</f>
        <v>31.8.2017</v>
      </c>
      <c r="N113" s="90"/>
      <c r="O113" s="90"/>
      <c r="P113" s="90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>
      <c r="B115" s="46"/>
      <c r="C115" s="37" t="s">
        <v>33</v>
      </c>
      <c r="D115" s="47"/>
      <c r="E115" s="47"/>
      <c r="F115" s="32" t="str">
        <f>E13</f>
        <v>Správa železniční dopravní cesty, s.o.- OŘ Ostrava</v>
      </c>
      <c r="G115" s="47"/>
      <c r="H115" s="47"/>
      <c r="I115" s="47"/>
      <c r="J115" s="47"/>
      <c r="K115" s="37" t="s">
        <v>39</v>
      </c>
      <c r="L115" s="47"/>
      <c r="M115" s="32" t="str">
        <f>E19</f>
        <v xml:space="preserve"> </v>
      </c>
      <c r="N115" s="32"/>
      <c r="O115" s="32"/>
      <c r="P115" s="32"/>
      <c r="Q115" s="32"/>
      <c r="R115" s="48"/>
    </row>
    <row r="116" s="1" customFormat="1" ht="14.4" customHeight="1">
      <c r="B116" s="46"/>
      <c r="C116" s="37" t="s">
        <v>37</v>
      </c>
      <c r="D116" s="47"/>
      <c r="E116" s="47"/>
      <c r="F116" s="32" t="str">
        <f>IF(E16="","",E16)</f>
        <v>Vyplň údaj</v>
      </c>
      <c r="G116" s="47"/>
      <c r="H116" s="47"/>
      <c r="I116" s="47"/>
      <c r="J116" s="47"/>
      <c r="K116" s="37" t="s">
        <v>40</v>
      </c>
      <c r="L116" s="47"/>
      <c r="M116" s="32" t="str">
        <f>E22</f>
        <v xml:space="preserve"> </v>
      </c>
      <c r="N116" s="32"/>
      <c r="O116" s="32"/>
      <c r="P116" s="32"/>
      <c r="Q116" s="32"/>
      <c r="R116" s="48"/>
    </row>
    <row r="117" s="1" customFormat="1" ht="10.32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9" customFormat="1" ht="29.28" customHeight="1">
      <c r="B118" s="207"/>
      <c r="C118" s="208" t="s">
        <v>158</v>
      </c>
      <c r="D118" s="209" t="s">
        <v>159</v>
      </c>
      <c r="E118" s="209" t="s">
        <v>65</v>
      </c>
      <c r="F118" s="209" t="s">
        <v>160</v>
      </c>
      <c r="G118" s="209"/>
      <c r="H118" s="209"/>
      <c r="I118" s="209"/>
      <c r="J118" s="209" t="s">
        <v>161</v>
      </c>
      <c r="K118" s="209" t="s">
        <v>162</v>
      </c>
      <c r="L118" s="209" t="s">
        <v>163</v>
      </c>
      <c r="M118" s="209" t="s">
        <v>164</v>
      </c>
      <c r="N118" s="209"/>
      <c r="O118" s="209"/>
      <c r="P118" s="209" t="s">
        <v>140</v>
      </c>
      <c r="Q118" s="210"/>
      <c r="R118" s="211"/>
      <c r="T118" s="106" t="s">
        <v>165</v>
      </c>
      <c r="U118" s="107" t="s">
        <v>47</v>
      </c>
      <c r="V118" s="107" t="s">
        <v>166</v>
      </c>
      <c r="W118" s="107" t="s">
        <v>167</v>
      </c>
      <c r="X118" s="107" t="s">
        <v>168</v>
      </c>
      <c r="Y118" s="107" t="s">
        <v>169</v>
      </c>
      <c r="Z118" s="107" t="s">
        <v>170</v>
      </c>
      <c r="AA118" s="107" t="s">
        <v>171</v>
      </c>
      <c r="AB118" s="107" t="s">
        <v>172</v>
      </c>
      <c r="AC118" s="107" t="s">
        <v>173</v>
      </c>
      <c r="AD118" s="108" t="s">
        <v>174</v>
      </c>
    </row>
    <row r="119" s="1" customFormat="1" ht="29.28" customHeight="1">
      <c r="B119" s="46"/>
      <c r="C119" s="110" t="s">
        <v>135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212">
        <f>BK119</f>
        <v>0</v>
      </c>
      <c r="N119" s="213"/>
      <c r="O119" s="213"/>
      <c r="P119" s="213"/>
      <c r="Q119" s="213"/>
      <c r="R119" s="48"/>
      <c r="T119" s="109"/>
      <c r="U119" s="67"/>
      <c r="V119" s="67"/>
      <c r="W119" s="214">
        <f>W120+W131</f>
        <v>0</v>
      </c>
      <c r="X119" s="214">
        <f>X120+X131</f>
        <v>0</v>
      </c>
      <c r="Y119" s="67"/>
      <c r="Z119" s="215">
        <f>Z120+Z131</f>
        <v>0</v>
      </c>
      <c r="AA119" s="67"/>
      <c r="AB119" s="215">
        <f>AB120+AB131</f>
        <v>14.652949999999999</v>
      </c>
      <c r="AC119" s="67"/>
      <c r="AD119" s="216">
        <f>AD120+AD131</f>
        <v>0</v>
      </c>
      <c r="AT119" s="21" t="s">
        <v>84</v>
      </c>
      <c r="AU119" s="21" t="s">
        <v>142</v>
      </c>
      <c r="BK119" s="217">
        <f>BK120+BK131</f>
        <v>0</v>
      </c>
    </row>
    <row r="120" s="10" customFormat="1" ht="37.44" customHeight="1">
      <c r="B120" s="218"/>
      <c r="C120" s="219"/>
      <c r="D120" s="220" t="s">
        <v>649</v>
      </c>
      <c r="E120" s="220"/>
      <c r="F120" s="220"/>
      <c r="G120" s="220"/>
      <c r="H120" s="220"/>
      <c r="I120" s="220"/>
      <c r="J120" s="220"/>
      <c r="K120" s="220"/>
      <c r="L120" s="220"/>
      <c r="M120" s="221">
        <f>BK120</f>
        <v>0</v>
      </c>
      <c r="N120" s="191"/>
      <c r="O120" s="191"/>
      <c r="P120" s="191"/>
      <c r="Q120" s="191"/>
      <c r="R120" s="222"/>
      <c r="T120" s="223"/>
      <c r="U120" s="219"/>
      <c r="V120" s="219"/>
      <c r="W120" s="224">
        <f>W121</f>
        <v>0</v>
      </c>
      <c r="X120" s="224">
        <f>X121</f>
        <v>0</v>
      </c>
      <c r="Y120" s="219"/>
      <c r="Z120" s="225">
        <f>Z121</f>
        <v>0</v>
      </c>
      <c r="AA120" s="219"/>
      <c r="AB120" s="225">
        <f>AB121</f>
        <v>14.652949999999999</v>
      </c>
      <c r="AC120" s="219"/>
      <c r="AD120" s="226">
        <f>AD121</f>
        <v>0</v>
      </c>
      <c r="AR120" s="227" t="s">
        <v>186</v>
      </c>
      <c r="AT120" s="228" t="s">
        <v>84</v>
      </c>
      <c r="AU120" s="228" t="s">
        <v>85</v>
      </c>
      <c r="AY120" s="227" t="s">
        <v>175</v>
      </c>
      <c r="BK120" s="229">
        <f>BK121</f>
        <v>0</v>
      </c>
    </row>
    <row r="121" s="10" customFormat="1" ht="19.92" customHeight="1">
      <c r="B121" s="218"/>
      <c r="C121" s="219"/>
      <c r="D121" s="230" t="s">
        <v>650</v>
      </c>
      <c r="E121" s="230"/>
      <c r="F121" s="230"/>
      <c r="G121" s="230"/>
      <c r="H121" s="230"/>
      <c r="I121" s="230"/>
      <c r="J121" s="230"/>
      <c r="K121" s="230"/>
      <c r="L121" s="230"/>
      <c r="M121" s="231">
        <f>BK121</f>
        <v>0</v>
      </c>
      <c r="N121" s="232"/>
      <c r="O121" s="232"/>
      <c r="P121" s="232"/>
      <c r="Q121" s="232"/>
      <c r="R121" s="222"/>
      <c r="T121" s="223"/>
      <c r="U121" s="219"/>
      <c r="V121" s="219"/>
      <c r="W121" s="224">
        <f>SUM(W122:W130)</f>
        <v>0</v>
      </c>
      <c r="X121" s="224">
        <f>SUM(X122:X130)</f>
        <v>0</v>
      </c>
      <c r="Y121" s="219"/>
      <c r="Z121" s="225">
        <f>SUM(Z122:Z130)</f>
        <v>0</v>
      </c>
      <c r="AA121" s="219"/>
      <c r="AB121" s="225">
        <f>SUM(AB122:AB130)</f>
        <v>14.652949999999999</v>
      </c>
      <c r="AC121" s="219"/>
      <c r="AD121" s="226">
        <f>SUM(AD122:AD130)</f>
        <v>0</v>
      </c>
      <c r="AR121" s="227" t="s">
        <v>186</v>
      </c>
      <c r="AT121" s="228" t="s">
        <v>84</v>
      </c>
      <c r="AU121" s="228" t="s">
        <v>26</v>
      </c>
      <c r="AY121" s="227" t="s">
        <v>175</v>
      </c>
      <c r="BK121" s="229">
        <f>SUM(BK122:BK130)</f>
        <v>0</v>
      </c>
    </row>
    <row r="122" s="1" customFormat="1" ht="25.5" customHeight="1">
      <c r="B122" s="46"/>
      <c r="C122" s="233" t="s">
        <v>26</v>
      </c>
      <c r="D122" s="233" t="s">
        <v>176</v>
      </c>
      <c r="E122" s="234" t="s">
        <v>651</v>
      </c>
      <c r="F122" s="235" t="s">
        <v>652</v>
      </c>
      <c r="G122" s="235"/>
      <c r="H122" s="235"/>
      <c r="I122" s="235"/>
      <c r="J122" s="236" t="s">
        <v>653</v>
      </c>
      <c r="K122" s="237">
        <v>2.5</v>
      </c>
      <c r="L122" s="238">
        <v>0</v>
      </c>
      <c r="M122" s="238">
        <v>0</v>
      </c>
      <c r="N122" s="239"/>
      <c r="O122" s="239"/>
      <c r="P122" s="240">
        <f>ROUND(V122*K122,2)</f>
        <v>0</v>
      </c>
      <c r="Q122" s="240"/>
      <c r="R122" s="48"/>
      <c r="T122" s="241" t="s">
        <v>24</v>
      </c>
      <c r="U122" s="56" t="s">
        <v>48</v>
      </c>
      <c r="V122" s="174">
        <f>L122+M122</f>
        <v>0</v>
      </c>
      <c r="W122" s="174">
        <f>ROUND(L122*K122,2)</f>
        <v>0</v>
      </c>
      <c r="X122" s="174">
        <f>ROUND(M122*K122,2)</f>
        <v>0</v>
      </c>
      <c r="Y122" s="47"/>
      <c r="Z122" s="242">
        <f>Y122*K122</f>
        <v>0</v>
      </c>
      <c r="AA122" s="242">
        <v>0.0088000000000000005</v>
      </c>
      <c r="AB122" s="242">
        <f>AA122*K122</f>
        <v>0.022000000000000002</v>
      </c>
      <c r="AC122" s="242">
        <v>0</v>
      </c>
      <c r="AD122" s="243">
        <f>AC122*K122</f>
        <v>0</v>
      </c>
      <c r="AR122" s="21" t="s">
        <v>480</v>
      </c>
      <c r="AT122" s="21" t="s">
        <v>176</v>
      </c>
      <c r="AU122" s="21" t="s">
        <v>97</v>
      </c>
      <c r="AY122" s="21" t="s">
        <v>175</v>
      </c>
      <c r="BE122" s="155">
        <f>IF(U122="základní",P122,0)</f>
        <v>0</v>
      </c>
      <c r="BF122" s="155">
        <f>IF(U122="snížená",P122,0)</f>
        <v>0</v>
      </c>
      <c r="BG122" s="155">
        <f>IF(U122="zákl. přenesená",P122,0)</f>
        <v>0</v>
      </c>
      <c r="BH122" s="155">
        <f>IF(U122="sníž. přenesená",P122,0)</f>
        <v>0</v>
      </c>
      <c r="BI122" s="155">
        <f>IF(U122="nulová",P122,0)</f>
        <v>0</v>
      </c>
      <c r="BJ122" s="21" t="s">
        <v>26</v>
      </c>
      <c r="BK122" s="155">
        <f>ROUND(V122*K122,2)</f>
        <v>0</v>
      </c>
      <c r="BL122" s="21" t="s">
        <v>480</v>
      </c>
      <c r="BM122" s="21" t="s">
        <v>654</v>
      </c>
    </row>
    <row r="123" s="1" customFormat="1" ht="25.5" customHeight="1">
      <c r="B123" s="46"/>
      <c r="C123" s="233" t="s">
        <v>97</v>
      </c>
      <c r="D123" s="233" t="s">
        <v>176</v>
      </c>
      <c r="E123" s="234" t="s">
        <v>655</v>
      </c>
      <c r="F123" s="235" t="s">
        <v>656</v>
      </c>
      <c r="G123" s="235"/>
      <c r="H123" s="235"/>
      <c r="I123" s="235"/>
      <c r="J123" s="236" t="s">
        <v>653</v>
      </c>
      <c r="K123" s="237">
        <v>0.5</v>
      </c>
      <c r="L123" s="238">
        <v>0</v>
      </c>
      <c r="M123" s="238">
        <v>0</v>
      </c>
      <c r="N123" s="239"/>
      <c r="O123" s="239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0.0099000000000000008</v>
      </c>
      <c r="AB123" s="242">
        <f>AA123*K123</f>
        <v>0.0049500000000000004</v>
      </c>
      <c r="AC123" s="242">
        <v>0</v>
      </c>
      <c r="AD123" s="243">
        <f>AC123*K123</f>
        <v>0</v>
      </c>
      <c r="AR123" s="21" t="s">
        <v>480</v>
      </c>
      <c r="AT123" s="21" t="s">
        <v>176</v>
      </c>
      <c r="AU123" s="21" t="s">
        <v>97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480</v>
      </c>
      <c r="BM123" s="21" t="s">
        <v>657</v>
      </c>
    </row>
    <row r="124" s="1" customFormat="1" ht="25.5" customHeight="1">
      <c r="B124" s="46"/>
      <c r="C124" s="244" t="s">
        <v>198</v>
      </c>
      <c r="D124" s="244" t="s">
        <v>181</v>
      </c>
      <c r="E124" s="245" t="s">
        <v>658</v>
      </c>
      <c r="F124" s="246" t="s">
        <v>659</v>
      </c>
      <c r="G124" s="246"/>
      <c r="H124" s="246"/>
      <c r="I124" s="246"/>
      <c r="J124" s="247" t="s">
        <v>179</v>
      </c>
      <c r="K124" s="248">
        <v>1800</v>
      </c>
      <c r="L124" s="249">
        <v>0</v>
      </c>
      <c r="M124" s="250"/>
      <c r="N124" s="250"/>
      <c r="O124" s="198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0.0060000000000000001</v>
      </c>
      <c r="AB124" s="242">
        <f>AA124*K124</f>
        <v>10.800000000000001</v>
      </c>
      <c r="AC124" s="242">
        <v>0</v>
      </c>
      <c r="AD124" s="243">
        <f>AC124*K124</f>
        <v>0</v>
      </c>
      <c r="AR124" s="21" t="s">
        <v>97</v>
      </c>
      <c r="AT124" s="21" t="s">
        <v>181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26</v>
      </c>
      <c r="BM124" s="21" t="s">
        <v>660</v>
      </c>
    </row>
    <row r="125" s="1" customFormat="1" ht="25.5" customHeight="1">
      <c r="B125" s="46"/>
      <c r="C125" s="233" t="s">
        <v>186</v>
      </c>
      <c r="D125" s="233" t="s">
        <v>176</v>
      </c>
      <c r="E125" s="234" t="s">
        <v>661</v>
      </c>
      <c r="F125" s="235" t="s">
        <v>662</v>
      </c>
      <c r="G125" s="235"/>
      <c r="H125" s="235"/>
      <c r="I125" s="235"/>
      <c r="J125" s="236" t="s">
        <v>663</v>
      </c>
      <c r="K125" s="237">
        <v>30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664</v>
      </c>
    </row>
    <row r="126" s="1" customFormat="1" ht="38.25" customHeight="1">
      <c r="B126" s="46"/>
      <c r="C126" s="233" t="s">
        <v>190</v>
      </c>
      <c r="D126" s="233" t="s">
        <v>176</v>
      </c>
      <c r="E126" s="234" t="s">
        <v>665</v>
      </c>
      <c r="F126" s="235" t="s">
        <v>666</v>
      </c>
      <c r="G126" s="235"/>
      <c r="H126" s="235"/>
      <c r="I126" s="235"/>
      <c r="J126" s="236" t="s">
        <v>204</v>
      </c>
      <c r="K126" s="237">
        <v>130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667</v>
      </c>
    </row>
    <row r="127" s="1" customFormat="1" ht="25.5" customHeight="1">
      <c r="B127" s="46"/>
      <c r="C127" s="233" t="s">
        <v>194</v>
      </c>
      <c r="D127" s="233" t="s">
        <v>176</v>
      </c>
      <c r="E127" s="234" t="s">
        <v>668</v>
      </c>
      <c r="F127" s="235" t="s">
        <v>669</v>
      </c>
      <c r="G127" s="235"/>
      <c r="H127" s="235"/>
      <c r="I127" s="235"/>
      <c r="J127" s="236" t="s">
        <v>204</v>
      </c>
      <c r="K127" s="237">
        <v>900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670</v>
      </c>
    </row>
    <row r="128" s="1" customFormat="1" ht="25.5" customHeight="1">
      <c r="B128" s="46"/>
      <c r="C128" s="244" t="s">
        <v>594</v>
      </c>
      <c r="D128" s="244" t="s">
        <v>181</v>
      </c>
      <c r="E128" s="245" t="s">
        <v>671</v>
      </c>
      <c r="F128" s="246" t="s">
        <v>672</v>
      </c>
      <c r="G128" s="246"/>
      <c r="H128" s="246"/>
      <c r="I128" s="246"/>
      <c r="J128" s="247" t="s">
        <v>204</v>
      </c>
      <c r="K128" s="248">
        <v>900</v>
      </c>
      <c r="L128" s="249">
        <v>0</v>
      </c>
      <c r="M128" s="250"/>
      <c r="N128" s="250"/>
      <c r="O128" s="198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0.0030000000000000001</v>
      </c>
      <c r="AB128" s="242">
        <f>AA128*K128</f>
        <v>2.7000000000000002</v>
      </c>
      <c r="AC128" s="242">
        <v>0</v>
      </c>
      <c r="AD128" s="243">
        <f>AC128*K128</f>
        <v>0</v>
      </c>
      <c r="AR128" s="21" t="s">
        <v>184</v>
      </c>
      <c r="AT128" s="21" t="s">
        <v>181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184</v>
      </c>
      <c r="BM128" s="21" t="s">
        <v>673</v>
      </c>
    </row>
    <row r="129" s="1" customFormat="1" ht="25.5" customHeight="1">
      <c r="B129" s="46"/>
      <c r="C129" s="233" t="s">
        <v>308</v>
      </c>
      <c r="D129" s="233" t="s">
        <v>176</v>
      </c>
      <c r="E129" s="234" t="s">
        <v>674</v>
      </c>
      <c r="F129" s="235" t="s">
        <v>675</v>
      </c>
      <c r="G129" s="235"/>
      <c r="H129" s="235"/>
      <c r="I129" s="235"/>
      <c r="J129" s="236" t="s">
        <v>204</v>
      </c>
      <c r="K129" s="237">
        <v>1000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676</v>
      </c>
    </row>
    <row r="130" s="1" customFormat="1" ht="25.5" customHeight="1">
      <c r="B130" s="46"/>
      <c r="C130" s="233" t="s">
        <v>312</v>
      </c>
      <c r="D130" s="233" t="s">
        <v>176</v>
      </c>
      <c r="E130" s="234" t="s">
        <v>677</v>
      </c>
      <c r="F130" s="235" t="s">
        <v>678</v>
      </c>
      <c r="G130" s="235"/>
      <c r="H130" s="235"/>
      <c r="I130" s="235"/>
      <c r="J130" s="236" t="s">
        <v>179</v>
      </c>
      <c r="K130" s="237">
        <v>40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0.028150000000000001</v>
      </c>
      <c r="AB130" s="242">
        <f>AA130*K130</f>
        <v>1.1260000000000001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679</v>
      </c>
    </row>
    <row r="131" s="1" customFormat="1" ht="49.92" customHeight="1">
      <c r="B131" s="46"/>
      <c r="C131" s="47"/>
      <c r="D131" s="220" t="s">
        <v>288</v>
      </c>
      <c r="E131" s="47"/>
      <c r="F131" s="47"/>
      <c r="G131" s="47"/>
      <c r="H131" s="47"/>
      <c r="I131" s="47"/>
      <c r="J131" s="47"/>
      <c r="K131" s="47"/>
      <c r="L131" s="47"/>
      <c r="M131" s="255">
        <f>BK131</f>
        <v>0</v>
      </c>
      <c r="N131" s="256"/>
      <c r="O131" s="256"/>
      <c r="P131" s="256"/>
      <c r="Q131" s="256"/>
      <c r="R131" s="48"/>
      <c r="T131" s="205"/>
      <c r="U131" s="72"/>
      <c r="V131" s="72"/>
      <c r="W131" s="231">
        <v>0</v>
      </c>
      <c r="X131" s="231">
        <v>0</v>
      </c>
      <c r="Y131" s="72"/>
      <c r="Z131" s="72"/>
      <c r="AA131" s="72"/>
      <c r="AB131" s="72"/>
      <c r="AC131" s="72"/>
      <c r="AD131" s="74"/>
      <c r="AT131" s="21" t="s">
        <v>84</v>
      </c>
      <c r="AU131" s="21" t="s">
        <v>85</v>
      </c>
      <c r="AY131" s="21" t="s">
        <v>289</v>
      </c>
      <c r="BK131" s="155">
        <v>0</v>
      </c>
    </row>
    <row r="132" s="1" customFormat="1" ht="6.96" customHeight="1">
      <c r="B132" s="75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7"/>
    </row>
  </sheetData>
  <sheetProtection sheet="1" formatColumns="0" formatRows="0" objects="1" scenarios="1" spinCount="10" saltValue="aRE5OJZ7sDyKVL2Dqp4jay15hV2AYe/K4T/nwZB5Tfna9DsTiV/o88bZEPJmmTUxZRYVVLxfmeiYX1yhWlNSEQ==" hashValue="GWuHu9CWd2LwJHJUlWB4aokNOpwl1zLBHjWblvhc/GQHKgNp08UcJV1g5ZFdSm19Q2yXfiRCjSAnPQtEBUUCAA==" algorithmName="SHA-512" password="CC35"/>
  <mergeCells count="10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0:P30"/>
    <mergeCell ref="M31:P31"/>
    <mergeCell ref="M33:P33"/>
    <mergeCell ref="H35:J35"/>
    <mergeCell ref="M35:P35"/>
    <mergeCell ref="H36:J36"/>
    <mergeCell ref="M36:P36"/>
    <mergeCell ref="H37:J37"/>
    <mergeCell ref="M37:P37"/>
    <mergeCell ref="H38:J38"/>
    <mergeCell ref="M38:P38"/>
    <mergeCell ref="H39:J39"/>
    <mergeCell ref="M39:P39"/>
    <mergeCell ref="L41:P41"/>
    <mergeCell ref="C76:Q76"/>
    <mergeCell ref="F78:P78"/>
    <mergeCell ref="F79:P79"/>
    <mergeCell ref="F80:P80"/>
    <mergeCell ref="M82:P82"/>
    <mergeCell ref="M84:Q84"/>
    <mergeCell ref="M85:Q85"/>
    <mergeCell ref="C87:G87"/>
    <mergeCell ref="H87:J87"/>
    <mergeCell ref="K87:L87"/>
    <mergeCell ref="M87:Q87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L101:Q101"/>
    <mergeCell ref="C107:Q107"/>
    <mergeCell ref="F109:P109"/>
    <mergeCell ref="F110:P110"/>
    <mergeCell ref="F111:P111"/>
    <mergeCell ref="M113:P113"/>
    <mergeCell ref="M115:Q115"/>
    <mergeCell ref="M116:Q116"/>
    <mergeCell ref="F118:I118"/>
    <mergeCell ref="P118:Q118"/>
    <mergeCell ref="M118:O118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M119:Q119"/>
    <mergeCell ref="M120:Q120"/>
    <mergeCell ref="M121:Q121"/>
    <mergeCell ref="M131:Q131"/>
    <mergeCell ref="H1:K1"/>
    <mergeCell ref="S2:AF2"/>
  </mergeCells>
  <hyperlinks>
    <hyperlink ref="F1:G1" location="C2" display="1) Krycí list rozpočtu"/>
    <hyperlink ref="H1:K1" location="C87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106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680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681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24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M96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(SUM(BE96:BE103)+SUM(BE121:BE226))</f>
        <v>0</v>
      </c>
      <c r="I34" s="47"/>
      <c r="J34" s="47"/>
      <c r="K34" s="47"/>
      <c r="L34" s="47"/>
      <c r="M34" s="174">
        <f>ROUND((SUM(BE96:BE103)+SUM(BE121:BE226)),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(SUM(BF96:BF103)+SUM(BF121:BF226))</f>
        <v>0</v>
      </c>
      <c r="I35" s="47"/>
      <c r="J35" s="47"/>
      <c r="K35" s="47"/>
      <c r="L35" s="47"/>
      <c r="M35" s="174">
        <f>ROUND((SUM(BF96:BF103)+SUM(BF121:BF226)),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(SUM(BG96:BG103)+SUM(BG121:BG226))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(SUM(BH96:BH103)+SUM(BH121:BH226))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(SUM(BI96:BI103)+SUM(BI121:BI226))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PS 03 - SZZ Pržno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Pržno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W121</f>
        <v>0</v>
      </c>
      <c r="I88" s="47"/>
      <c r="J88" s="47"/>
      <c r="K88" s="113">
        <f>X121</f>
        <v>0</v>
      </c>
      <c r="L88" s="47"/>
      <c r="M88" s="113">
        <f>M121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143</v>
      </c>
      <c r="E89" s="189"/>
      <c r="F89" s="189"/>
      <c r="G89" s="189"/>
      <c r="H89" s="191">
        <f>W122</f>
        <v>0</v>
      </c>
      <c r="I89" s="189"/>
      <c r="J89" s="189"/>
      <c r="K89" s="191">
        <f>X122</f>
        <v>0</v>
      </c>
      <c r="L89" s="189"/>
      <c r="M89" s="191">
        <f>M122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292</v>
      </c>
      <c r="E90" s="137"/>
      <c r="F90" s="137"/>
      <c r="G90" s="137"/>
      <c r="H90" s="139">
        <f>W123</f>
        <v>0</v>
      </c>
      <c r="I90" s="137"/>
      <c r="J90" s="137"/>
      <c r="K90" s="139">
        <f>X123</f>
        <v>0</v>
      </c>
      <c r="L90" s="137"/>
      <c r="M90" s="139">
        <f>M123</f>
        <v>0</v>
      </c>
      <c r="N90" s="137"/>
      <c r="O90" s="137"/>
      <c r="P90" s="137"/>
      <c r="Q90" s="137"/>
      <c r="R90" s="195"/>
      <c r="T90" s="196"/>
      <c r="U90" s="196"/>
    </row>
    <row r="91" s="8" customFormat="1" ht="19.92" customHeight="1">
      <c r="B91" s="194"/>
      <c r="C91" s="137"/>
      <c r="D91" s="150" t="s">
        <v>144</v>
      </c>
      <c r="E91" s="137"/>
      <c r="F91" s="137"/>
      <c r="G91" s="137"/>
      <c r="H91" s="139">
        <f>W131</f>
        <v>0</v>
      </c>
      <c r="I91" s="137"/>
      <c r="J91" s="137"/>
      <c r="K91" s="139">
        <f>X131</f>
        <v>0</v>
      </c>
      <c r="L91" s="137"/>
      <c r="M91" s="139">
        <f>M131</f>
        <v>0</v>
      </c>
      <c r="N91" s="137"/>
      <c r="O91" s="137"/>
      <c r="P91" s="137"/>
      <c r="Q91" s="137"/>
      <c r="R91" s="195"/>
      <c r="T91" s="196"/>
      <c r="U91" s="196"/>
    </row>
    <row r="92" s="8" customFormat="1" ht="19.92" customHeight="1">
      <c r="B92" s="194"/>
      <c r="C92" s="137"/>
      <c r="D92" s="150" t="s">
        <v>146</v>
      </c>
      <c r="E92" s="137"/>
      <c r="F92" s="137"/>
      <c r="G92" s="137"/>
      <c r="H92" s="139">
        <f>W159</f>
        <v>0</v>
      </c>
      <c r="I92" s="137"/>
      <c r="J92" s="137"/>
      <c r="K92" s="139">
        <f>X159</f>
        <v>0</v>
      </c>
      <c r="L92" s="137"/>
      <c r="M92" s="139">
        <f>M159</f>
        <v>0</v>
      </c>
      <c r="N92" s="137"/>
      <c r="O92" s="137"/>
      <c r="P92" s="137"/>
      <c r="Q92" s="137"/>
      <c r="R92" s="195"/>
      <c r="T92" s="196"/>
      <c r="U92" s="196"/>
    </row>
    <row r="93" s="8" customFormat="1" ht="19.92" customHeight="1">
      <c r="B93" s="194"/>
      <c r="C93" s="137"/>
      <c r="D93" s="150" t="s">
        <v>145</v>
      </c>
      <c r="E93" s="137"/>
      <c r="F93" s="137"/>
      <c r="G93" s="137"/>
      <c r="H93" s="139">
        <f>W203</f>
        <v>0</v>
      </c>
      <c r="I93" s="137"/>
      <c r="J93" s="137"/>
      <c r="K93" s="139">
        <f>X203</f>
        <v>0</v>
      </c>
      <c r="L93" s="137"/>
      <c r="M93" s="139">
        <f>M203</f>
        <v>0</v>
      </c>
      <c r="N93" s="137"/>
      <c r="O93" s="137"/>
      <c r="P93" s="137"/>
      <c r="Q93" s="137"/>
      <c r="R93" s="195"/>
      <c r="T93" s="196"/>
      <c r="U93" s="196"/>
    </row>
    <row r="94" s="7" customFormat="1" ht="24.96" customHeight="1">
      <c r="B94" s="188"/>
      <c r="C94" s="189"/>
      <c r="D94" s="190" t="s">
        <v>147</v>
      </c>
      <c r="E94" s="189"/>
      <c r="F94" s="189"/>
      <c r="G94" s="189"/>
      <c r="H94" s="191">
        <f>W217</f>
        <v>0</v>
      </c>
      <c r="I94" s="189"/>
      <c r="J94" s="189"/>
      <c r="K94" s="191">
        <f>X217</f>
        <v>0</v>
      </c>
      <c r="L94" s="189"/>
      <c r="M94" s="191">
        <f>M217</f>
        <v>0</v>
      </c>
      <c r="N94" s="189"/>
      <c r="O94" s="189"/>
      <c r="P94" s="189"/>
      <c r="Q94" s="189"/>
      <c r="R94" s="192"/>
      <c r="T94" s="193"/>
      <c r="U94" s="193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8"/>
      <c r="T95" s="183"/>
      <c r="U95" s="183"/>
    </row>
    <row r="96" s="1" customFormat="1" ht="29.28" customHeight="1">
      <c r="B96" s="46"/>
      <c r="C96" s="186" t="s">
        <v>148</v>
      </c>
      <c r="D96" s="47"/>
      <c r="E96" s="47"/>
      <c r="F96" s="47"/>
      <c r="G96" s="47"/>
      <c r="H96" s="47"/>
      <c r="I96" s="47"/>
      <c r="J96" s="47"/>
      <c r="K96" s="47"/>
      <c r="L96" s="47"/>
      <c r="M96" s="187">
        <f>ROUND(M97+M98+M99+M100+M101+M102,2)</f>
        <v>0</v>
      </c>
      <c r="N96" s="197"/>
      <c r="O96" s="197"/>
      <c r="P96" s="197"/>
      <c r="Q96" s="197"/>
      <c r="R96" s="48"/>
      <c r="T96" s="198"/>
      <c r="U96" s="199" t="s">
        <v>47</v>
      </c>
    </row>
    <row r="97" s="1" customFormat="1" ht="18" customHeight="1">
      <c r="B97" s="46"/>
      <c r="C97" s="47"/>
      <c r="D97" s="156" t="s">
        <v>149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151</v>
      </c>
      <c r="E98" s="150"/>
      <c r="F98" s="150"/>
      <c r="G98" s="150"/>
      <c r="H98" s="150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6" t="s">
        <v>152</v>
      </c>
      <c r="E99" s="150"/>
      <c r="F99" s="150"/>
      <c r="G99" s="150"/>
      <c r="H99" s="150"/>
      <c r="I99" s="47"/>
      <c r="J99" s="47"/>
      <c r="K99" s="47"/>
      <c r="L99" s="47"/>
      <c r="M99" s="151">
        <f>ROUND(M88*T99,2)</f>
        <v>0</v>
      </c>
      <c r="N99" s="139"/>
      <c r="O99" s="139"/>
      <c r="P99" s="139"/>
      <c r="Q99" s="139"/>
      <c r="R99" s="48"/>
      <c r="S99" s="200"/>
      <c r="T99" s="201"/>
      <c r="U99" s="202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150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 ht="18" customHeight="1">
      <c r="B100" s="46"/>
      <c r="C100" s="47"/>
      <c r="D100" s="156" t="s">
        <v>153</v>
      </c>
      <c r="E100" s="150"/>
      <c r="F100" s="150"/>
      <c r="G100" s="150"/>
      <c r="H100" s="150"/>
      <c r="I100" s="47"/>
      <c r="J100" s="47"/>
      <c r="K100" s="47"/>
      <c r="L100" s="47"/>
      <c r="M100" s="151">
        <f>ROUND(M88*T100,2)</f>
        <v>0</v>
      </c>
      <c r="N100" s="139"/>
      <c r="O100" s="139"/>
      <c r="P100" s="139"/>
      <c r="Q100" s="139"/>
      <c r="R100" s="48"/>
      <c r="S100" s="200"/>
      <c r="T100" s="201"/>
      <c r="U100" s="202" t="s">
        <v>48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150</v>
      </c>
      <c r="AZ100" s="200"/>
      <c r="BA100" s="200"/>
      <c r="BB100" s="200"/>
      <c r="BC100" s="200"/>
      <c r="BD100" s="200"/>
      <c r="BE100" s="204">
        <f>IF(U100="základní",M100,0)</f>
        <v>0</v>
      </c>
      <c r="BF100" s="204">
        <f>IF(U100="snížená",M100,0)</f>
        <v>0</v>
      </c>
      <c r="BG100" s="204">
        <f>IF(U100="zákl. přenesená",M100,0)</f>
        <v>0</v>
      </c>
      <c r="BH100" s="204">
        <f>IF(U100="sníž. přenesená",M100,0)</f>
        <v>0</v>
      </c>
      <c r="BI100" s="204">
        <f>IF(U100="nulová",M100,0)</f>
        <v>0</v>
      </c>
      <c r="BJ100" s="203" t="s">
        <v>26</v>
      </c>
      <c r="BK100" s="200"/>
      <c r="BL100" s="200"/>
      <c r="BM100" s="200"/>
    </row>
    <row r="101" s="1" customFormat="1" ht="18" customHeight="1">
      <c r="B101" s="46"/>
      <c r="C101" s="47"/>
      <c r="D101" s="156" t="s">
        <v>154</v>
      </c>
      <c r="E101" s="150"/>
      <c r="F101" s="150"/>
      <c r="G101" s="150"/>
      <c r="H101" s="150"/>
      <c r="I101" s="47"/>
      <c r="J101" s="47"/>
      <c r="K101" s="47"/>
      <c r="L101" s="47"/>
      <c r="M101" s="151">
        <f>ROUND(M88*T101,2)</f>
        <v>0</v>
      </c>
      <c r="N101" s="139"/>
      <c r="O101" s="139"/>
      <c r="P101" s="139"/>
      <c r="Q101" s="139"/>
      <c r="R101" s="48"/>
      <c r="S101" s="200"/>
      <c r="T101" s="201"/>
      <c r="U101" s="202" t="s">
        <v>48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150</v>
      </c>
      <c r="AZ101" s="200"/>
      <c r="BA101" s="200"/>
      <c r="BB101" s="200"/>
      <c r="BC101" s="200"/>
      <c r="BD101" s="200"/>
      <c r="BE101" s="204">
        <f>IF(U101="základní",M101,0)</f>
        <v>0</v>
      </c>
      <c r="BF101" s="204">
        <f>IF(U101="snížená",M101,0)</f>
        <v>0</v>
      </c>
      <c r="BG101" s="204">
        <f>IF(U101="zákl. přenesená",M101,0)</f>
        <v>0</v>
      </c>
      <c r="BH101" s="204">
        <f>IF(U101="sníž. přenesená",M101,0)</f>
        <v>0</v>
      </c>
      <c r="BI101" s="204">
        <f>IF(U101="nulová",M101,0)</f>
        <v>0</v>
      </c>
      <c r="BJ101" s="203" t="s">
        <v>26</v>
      </c>
      <c r="BK101" s="200"/>
      <c r="BL101" s="200"/>
      <c r="BM101" s="200"/>
    </row>
    <row r="102" s="1" customFormat="1" ht="18" customHeight="1">
      <c r="B102" s="46"/>
      <c r="C102" s="47"/>
      <c r="D102" s="150" t="s">
        <v>155</v>
      </c>
      <c r="E102" s="47"/>
      <c r="F102" s="47"/>
      <c r="G102" s="47"/>
      <c r="H102" s="47"/>
      <c r="I102" s="47"/>
      <c r="J102" s="47"/>
      <c r="K102" s="47"/>
      <c r="L102" s="47"/>
      <c r="M102" s="151">
        <f>ROUND(M88*T102,2)</f>
        <v>0</v>
      </c>
      <c r="N102" s="139"/>
      <c r="O102" s="139"/>
      <c r="P102" s="139"/>
      <c r="Q102" s="139"/>
      <c r="R102" s="48"/>
      <c r="S102" s="200"/>
      <c r="T102" s="205"/>
      <c r="U102" s="206" t="s">
        <v>48</v>
      </c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156</v>
      </c>
      <c r="AZ102" s="200"/>
      <c r="BA102" s="200"/>
      <c r="BB102" s="200"/>
      <c r="BC102" s="200"/>
      <c r="BD102" s="200"/>
      <c r="BE102" s="204">
        <f>IF(U102="základní",M102,0)</f>
        <v>0</v>
      </c>
      <c r="BF102" s="204">
        <f>IF(U102="snížená",M102,0)</f>
        <v>0</v>
      </c>
      <c r="BG102" s="204">
        <f>IF(U102="zákl. přenesená",M102,0)</f>
        <v>0</v>
      </c>
      <c r="BH102" s="204">
        <f>IF(U102="sníž. přenesená",M102,0)</f>
        <v>0</v>
      </c>
      <c r="BI102" s="204">
        <f>IF(U102="nulová",M102,0)</f>
        <v>0</v>
      </c>
      <c r="BJ102" s="203" t="s">
        <v>26</v>
      </c>
      <c r="BK102" s="200"/>
      <c r="BL102" s="200"/>
      <c r="BM102" s="200"/>
    </row>
    <row r="103" s="1" customForma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83"/>
      <c r="U103" s="183"/>
    </row>
    <row r="104" s="1" customFormat="1" ht="29.28" customHeight="1">
      <c r="B104" s="46"/>
      <c r="C104" s="162" t="s">
        <v>125</v>
      </c>
      <c r="D104" s="163"/>
      <c r="E104" s="163"/>
      <c r="F104" s="163"/>
      <c r="G104" s="163"/>
      <c r="H104" s="163"/>
      <c r="I104" s="163"/>
      <c r="J104" s="163"/>
      <c r="K104" s="163"/>
      <c r="L104" s="164">
        <f>ROUND(SUM(M88+M96),2)</f>
        <v>0</v>
      </c>
      <c r="M104" s="164"/>
      <c r="N104" s="164"/>
      <c r="O104" s="164"/>
      <c r="P104" s="164"/>
      <c r="Q104" s="164"/>
      <c r="R104" s="48"/>
      <c r="T104" s="183"/>
      <c r="U104" s="183"/>
    </row>
    <row r="105" s="1" customFormat="1" ht="6.96" customHeight="1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7"/>
      <c r="T105" s="183"/>
      <c r="U105" s="183"/>
    </row>
    <row r="109" s="1" customFormat="1" ht="6.96" customHeight="1">
      <c r="B109" s="78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80"/>
    </row>
    <row r="110" s="1" customFormat="1" ht="36.96" customHeight="1">
      <c r="B110" s="46"/>
      <c r="C110" s="26" t="s">
        <v>157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30" customHeight="1">
      <c r="B112" s="46"/>
      <c r="C112" s="37" t="s">
        <v>20</v>
      </c>
      <c r="D112" s="47"/>
      <c r="E112" s="47"/>
      <c r="F112" s="167" t="str">
        <f>F6</f>
        <v>Oprava počítačů náprav v úseku Frýdek Místek - Frýdlant nad Ostravicí</v>
      </c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47"/>
      <c r="R112" s="48"/>
    </row>
    <row r="113" s="1" customFormat="1" ht="36.96" customHeight="1">
      <c r="B113" s="46"/>
      <c r="C113" s="85" t="s">
        <v>132</v>
      </c>
      <c r="D113" s="47"/>
      <c r="E113" s="47"/>
      <c r="F113" s="87" t="str">
        <f>F7</f>
        <v>PS 03 - SZZ Pržno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7" t="s">
        <v>27</v>
      </c>
      <c r="D115" s="47"/>
      <c r="E115" s="47"/>
      <c r="F115" s="32" t="str">
        <f>F9</f>
        <v>Pržno</v>
      </c>
      <c r="G115" s="47"/>
      <c r="H115" s="47"/>
      <c r="I115" s="47"/>
      <c r="J115" s="47"/>
      <c r="K115" s="37" t="s">
        <v>29</v>
      </c>
      <c r="L115" s="47"/>
      <c r="M115" s="90" t="str">
        <f>IF(O9="","",O9)</f>
        <v>31.8.2017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7" t="s">
        <v>33</v>
      </c>
      <c r="D117" s="47"/>
      <c r="E117" s="47"/>
      <c r="F117" s="32" t="str">
        <f>E12</f>
        <v>Správa železniční dopravní cesty, s.o.- OŘ Ostrava</v>
      </c>
      <c r="G117" s="47"/>
      <c r="H117" s="47"/>
      <c r="I117" s="47"/>
      <c r="J117" s="47"/>
      <c r="K117" s="37" t="s">
        <v>39</v>
      </c>
      <c r="L117" s="47"/>
      <c r="M117" s="32" t="str">
        <f>E18</f>
        <v xml:space="preserve"> </v>
      </c>
      <c r="N117" s="32"/>
      <c r="O117" s="32"/>
      <c r="P117" s="32"/>
      <c r="Q117" s="32"/>
      <c r="R117" s="48"/>
    </row>
    <row r="118" s="1" customFormat="1" ht="14.4" customHeight="1">
      <c r="B118" s="46"/>
      <c r="C118" s="37" t="s">
        <v>37</v>
      </c>
      <c r="D118" s="47"/>
      <c r="E118" s="47"/>
      <c r="F118" s="32" t="str">
        <f>IF(E15="","",E15)</f>
        <v>Vyplň údaj</v>
      </c>
      <c r="G118" s="47"/>
      <c r="H118" s="47"/>
      <c r="I118" s="47"/>
      <c r="J118" s="47"/>
      <c r="K118" s="37" t="s">
        <v>40</v>
      </c>
      <c r="L118" s="47"/>
      <c r="M118" s="32" t="str">
        <f>E21</f>
        <v xml:space="preserve"> </v>
      </c>
      <c r="N118" s="32"/>
      <c r="O118" s="32"/>
      <c r="P118" s="32"/>
      <c r="Q118" s="32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9" customFormat="1" ht="29.28" customHeight="1">
      <c r="B120" s="207"/>
      <c r="C120" s="208" t="s">
        <v>158</v>
      </c>
      <c r="D120" s="209" t="s">
        <v>159</v>
      </c>
      <c r="E120" s="209" t="s">
        <v>65</v>
      </c>
      <c r="F120" s="209" t="s">
        <v>160</v>
      </c>
      <c r="G120" s="209"/>
      <c r="H120" s="209"/>
      <c r="I120" s="209"/>
      <c r="J120" s="209" t="s">
        <v>161</v>
      </c>
      <c r="K120" s="209" t="s">
        <v>162</v>
      </c>
      <c r="L120" s="209" t="s">
        <v>163</v>
      </c>
      <c r="M120" s="209" t="s">
        <v>164</v>
      </c>
      <c r="N120" s="209"/>
      <c r="O120" s="209"/>
      <c r="P120" s="209" t="s">
        <v>140</v>
      </c>
      <c r="Q120" s="210"/>
      <c r="R120" s="211"/>
      <c r="T120" s="106" t="s">
        <v>165</v>
      </c>
      <c r="U120" s="107" t="s">
        <v>47</v>
      </c>
      <c r="V120" s="107" t="s">
        <v>166</v>
      </c>
      <c r="W120" s="107" t="s">
        <v>167</v>
      </c>
      <c r="X120" s="107" t="s">
        <v>168</v>
      </c>
      <c r="Y120" s="107" t="s">
        <v>169</v>
      </c>
      <c r="Z120" s="107" t="s">
        <v>170</v>
      </c>
      <c r="AA120" s="107" t="s">
        <v>171</v>
      </c>
      <c r="AB120" s="107" t="s">
        <v>172</v>
      </c>
      <c r="AC120" s="107" t="s">
        <v>173</v>
      </c>
      <c r="AD120" s="108" t="s">
        <v>174</v>
      </c>
    </row>
    <row r="121" s="1" customFormat="1" ht="29.28" customHeight="1">
      <c r="B121" s="46"/>
      <c r="C121" s="110" t="s">
        <v>135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212">
        <f>BK121</f>
        <v>0</v>
      </c>
      <c r="N121" s="213"/>
      <c r="O121" s="213"/>
      <c r="P121" s="213"/>
      <c r="Q121" s="213"/>
      <c r="R121" s="48"/>
      <c r="T121" s="109"/>
      <c r="U121" s="67"/>
      <c r="V121" s="67"/>
      <c r="W121" s="214">
        <f>W122+W217+W227</f>
        <v>0</v>
      </c>
      <c r="X121" s="214">
        <f>X122+X217+X227</f>
        <v>0</v>
      </c>
      <c r="Y121" s="67"/>
      <c r="Z121" s="215">
        <f>Z122+Z217+Z227</f>
        <v>0</v>
      </c>
      <c r="AA121" s="67"/>
      <c r="AB121" s="215">
        <f>AB122+AB217+AB227</f>
        <v>0</v>
      </c>
      <c r="AC121" s="67"/>
      <c r="AD121" s="216">
        <f>AD122+AD217+AD227</f>
        <v>0</v>
      </c>
      <c r="AT121" s="21" t="s">
        <v>84</v>
      </c>
      <c r="AU121" s="21" t="s">
        <v>142</v>
      </c>
      <c r="BK121" s="217">
        <f>BK122+BK217+BK227</f>
        <v>0</v>
      </c>
    </row>
    <row r="122" s="10" customFormat="1" ht="37.44" customHeight="1">
      <c r="B122" s="218"/>
      <c r="C122" s="219"/>
      <c r="D122" s="220" t="s">
        <v>143</v>
      </c>
      <c r="E122" s="220"/>
      <c r="F122" s="220"/>
      <c r="G122" s="220"/>
      <c r="H122" s="220"/>
      <c r="I122" s="220"/>
      <c r="J122" s="220"/>
      <c r="K122" s="220"/>
      <c r="L122" s="220"/>
      <c r="M122" s="221">
        <f>BK122</f>
        <v>0</v>
      </c>
      <c r="N122" s="191"/>
      <c r="O122" s="191"/>
      <c r="P122" s="191"/>
      <c r="Q122" s="191"/>
      <c r="R122" s="222"/>
      <c r="T122" s="223"/>
      <c r="U122" s="219"/>
      <c r="V122" s="219"/>
      <c r="W122" s="224">
        <f>W123+W131+W159+W203</f>
        <v>0</v>
      </c>
      <c r="X122" s="224">
        <f>X123+X131+X159+X203</f>
        <v>0</v>
      </c>
      <c r="Y122" s="219"/>
      <c r="Z122" s="225">
        <f>Z123+Z131+Z159+Z203</f>
        <v>0</v>
      </c>
      <c r="AA122" s="219"/>
      <c r="AB122" s="225">
        <f>AB123+AB131+AB159+AB203</f>
        <v>0</v>
      </c>
      <c r="AC122" s="219"/>
      <c r="AD122" s="226">
        <f>AD123+AD131+AD159+AD203</f>
        <v>0</v>
      </c>
      <c r="AR122" s="227" t="s">
        <v>26</v>
      </c>
      <c r="AT122" s="228" t="s">
        <v>84</v>
      </c>
      <c r="AU122" s="228" t="s">
        <v>85</v>
      </c>
      <c r="AY122" s="227" t="s">
        <v>175</v>
      </c>
      <c r="BK122" s="229">
        <f>BK123+BK131+BK159+BK203</f>
        <v>0</v>
      </c>
    </row>
    <row r="123" s="10" customFormat="1" ht="19.92" customHeight="1">
      <c r="B123" s="218"/>
      <c r="C123" s="219"/>
      <c r="D123" s="230" t="s">
        <v>292</v>
      </c>
      <c r="E123" s="230"/>
      <c r="F123" s="230"/>
      <c r="G123" s="230"/>
      <c r="H123" s="230"/>
      <c r="I123" s="230"/>
      <c r="J123" s="230"/>
      <c r="K123" s="230"/>
      <c r="L123" s="230"/>
      <c r="M123" s="231">
        <f>BK123</f>
        <v>0</v>
      </c>
      <c r="N123" s="232"/>
      <c r="O123" s="232"/>
      <c r="P123" s="232"/>
      <c r="Q123" s="232"/>
      <c r="R123" s="222"/>
      <c r="T123" s="223"/>
      <c r="U123" s="219"/>
      <c r="V123" s="219"/>
      <c r="W123" s="224">
        <f>SUM(W124:W130)</f>
        <v>0</v>
      </c>
      <c r="X123" s="224">
        <f>SUM(X124:X130)</f>
        <v>0</v>
      </c>
      <c r="Y123" s="219"/>
      <c r="Z123" s="225">
        <f>SUM(Z124:Z130)</f>
        <v>0</v>
      </c>
      <c r="AA123" s="219"/>
      <c r="AB123" s="225">
        <f>SUM(AB124:AB130)</f>
        <v>0</v>
      </c>
      <c r="AC123" s="219"/>
      <c r="AD123" s="226">
        <f>SUM(AD124:AD130)</f>
        <v>0</v>
      </c>
      <c r="AR123" s="227" t="s">
        <v>26</v>
      </c>
      <c r="AT123" s="228" t="s">
        <v>84</v>
      </c>
      <c r="AU123" s="228" t="s">
        <v>26</v>
      </c>
      <c r="AY123" s="227" t="s">
        <v>175</v>
      </c>
      <c r="BK123" s="229">
        <f>SUM(BK124:BK130)</f>
        <v>0</v>
      </c>
    </row>
    <row r="124" s="1" customFormat="1" ht="25.5" customHeight="1">
      <c r="B124" s="46"/>
      <c r="C124" s="233" t="s">
        <v>26</v>
      </c>
      <c r="D124" s="233" t="s">
        <v>176</v>
      </c>
      <c r="E124" s="234" t="s">
        <v>293</v>
      </c>
      <c r="F124" s="235" t="s">
        <v>294</v>
      </c>
      <c r="G124" s="235"/>
      <c r="H124" s="235"/>
      <c r="I124" s="235"/>
      <c r="J124" s="236" t="s">
        <v>204</v>
      </c>
      <c r="K124" s="237">
        <v>2900</v>
      </c>
      <c r="L124" s="238">
        <v>0</v>
      </c>
      <c r="M124" s="238">
        <v>0</v>
      </c>
      <c r="N124" s="239"/>
      <c r="O124" s="239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26</v>
      </c>
      <c r="AT124" s="21" t="s">
        <v>176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26</v>
      </c>
      <c r="BM124" s="21" t="s">
        <v>295</v>
      </c>
    </row>
    <row r="125" s="1" customFormat="1" ht="25.5" customHeight="1">
      <c r="B125" s="46"/>
      <c r="C125" s="233" t="s">
        <v>97</v>
      </c>
      <c r="D125" s="233" t="s">
        <v>176</v>
      </c>
      <c r="E125" s="234" t="s">
        <v>296</v>
      </c>
      <c r="F125" s="235" t="s">
        <v>297</v>
      </c>
      <c r="G125" s="235"/>
      <c r="H125" s="235"/>
      <c r="I125" s="235"/>
      <c r="J125" s="236" t="s">
        <v>204</v>
      </c>
      <c r="K125" s="237">
        <v>2900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298</v>
      </c>
    </row>
    <row r="126" s="1" customFormat="1" ht="25.5" customHeight="1">
      <c r="B126" s="46"/>
      <c r="C126" s="233" t="s">
        <v>186</v>
      </c>
      <c r="D126" s="233" t="s">
        <v>176</v>
      </c>
      <c r="E126" s="234" t="s">
        <v>299</v>
      </c>
      <c r="F126" s="235" t="s">
        <v>300</v>
      </c>
      <c r="G126" s="235"/>
      <c r="H126" s="235"/>
      <c r="I126" s="235"/>
      <c r="J126" s="236" t="s">
        <v>204</v>
      </c>
      <c r="K126" s="237">
        <v>2900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301</v>
      </c>
    </row>
    <row r="127" s="1" customFormat="1" ht="25.5" customHeight="1">
      <c r="B127" s="46"/>
      <c r="C127" s="233" t="s">
        <v>190</v>
      </c>
      <c r="D127" s="233" t="s">
        <v>176</v>
      </c>
      <c r="E127" s="234" t="s">
        <v>302</v>
      </c>
      <c r="F127" s="235" t="s">
        <v>303</v>
      </c>
      <c r="G127" s="235"/>
      <c r="H127" s="235"/>
      <c r="I127" s="235"/>
      <c r="J127" s="236" t="s">
        <v>204</v>
      </c>
      <c r="K127" s="237">
        <v>2900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304</v>
      </c>
    </row>
    <row r="128" s="1" customFormat="1" ht="25.5" customHeight="1">
      <c r="B128" s="46"/>
      <c r="C128" s="244" t="s">
        <v>194</v>
      </c>
      <c r="D128" s="244" t="s">
        <v>181</v>
      </c>
      <c r="E128" s="245" t="s">
        <v>305</v>
      </c>
      <c r="F128" s="246" t="s">
        <v>306</v>
      </c>
      <c r="G128" s="246"/>
      <c r="H128" s="246"/>
      <c r="I128" s="246"/>
      <c r="J128" s="247" t="s">
        <v>204</v>
      </c>
      <c r="K128" s="248">
        <v>2900</v>
      </c>
      <c r="L128" s="249">
        <v>0</v>
      </c>
      <c r="M128" s="250"/>
      <c r="N128" s="250"/>
      <c r="O128" s="198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97</v>
      </c>
      <c r="AT128" s="21" t="s">
        <v>181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307</v>
      </c>
    </row>
    <row r="129" s="1" customFormat="1" ht="25.5" customHeight="1">
      <c r="B129" s="46"/>
      <c r="C129" s="233" t="s">
        <v>308</v>
      </c>
      <c r="D129" s="233" t="s">
        <v>176</v>
      </c>
      <c r="E129" s="234" t="s">
        <v>309</v>
      </c>
      <c r="F129" s="235" t="s">
        <v>310</v>
      </c>
      <c r="G129" s="235"/>
      <c r="H129" s="235"/>
      <c r="I129" s="235"/>
      <c r="J129" s="236" t="s">
        <v>204</v>
      </c>
      <c r="K129" s="237">
        <v>2900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311</v>
      </c>
    </row>
    <row r="130" s="1" customFormat="1" ht="25.5" customHeight="1">
      <c r="B130" s="46"/>
      <c r="C130" s="233" t="s">
        <v>312</v>
      </c>
      <c r="D130" s="233" t="s">
        <v>176</v>
      </c>
      <c r="E130" s="234" t="s">
        <v>313</v>
      </c>
      <c r="F130" s="235" t="s">
        <v>314</v>
      </c>
      <c r="G130" s="235"/>
      <c r="H130" s="235"/>
      <c r="I130" s="235"/>
      <c r="J130" s="236" t="s">
        <v>204</v>
      </c>
      <c r="K130" s="237">
        <v>2900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315</v>
      </c>
    </row>
    <row r="131" s="10" customFormat="1" ht="29.88" customHeight="1">
      <c r="B131" s="218"/>
      <c r="C131" s="219"/>
      <c r="D131" s="230" t="s">
        <v>144</v>
      </c>
      <c r="E131" s="230"/>
      <c r="F131" s="230"/>
      <c r="G131" s="230"/>
      <c r="H131" s="230"/>
      <c r="I131" s="230"/>
      <c r="J131" s="230"/>
      <c r="K131" s="230"/>
      <c r="L131" s="230"/>
      <c r="M131" s="251">
        <f>BK131</f>
        <v>0</v>
      </c>
      <c r="N131" s="252"/>
      <c r="O131" s="252"/>
      <c r="P131" s="252"/>
      <c r="Q131" s="252"/>
      <c r="R131" s="222"/>
      <c r="T131" s="223"/>
      <c r="U131" s="219"/>
      <c r="V131" s="219"/>
      <c r="W131" s="224">
        <f>SUM(W132:W158)</f>
        <v>0</v>
      </c>
      <c r="X131" s="224">
        <f>SUM(X132:X158)</f>
        <v>0</v>
      </c>
      <c r="Y131" s="219"/>
      <c r="Z131" s="225">
        <f>SUM(Z132:Z158)</f>
        <v>0</v>
      </c>
      <c r="AA131" s="219"/>
      <c r="AB131" s="225">
        <f>SUM(AB132:AB158)</f>
        <v>0</v>
      </c>
      <c r="AC131" s="219"/>
      <c r="AD131" s="226">
        <f>SUM(AD132:AD158)</f>
        <v>0</v>
      </c>
      <c r="AR131" s="227" t="s">
        <v>26</v>
      </c>
      <c r="AT131" s="228" t="s">
        <v>84</v>
      </c>
      <c r="AU131" s="228" t="s">
        <v>26</v>
      </c>
      <c r="AY131" s="227" t="s">
        <v>175</v>
      </c>
      <c r="BK131" s="229">
        <f>SUM(BK132:BK158)</f>
        <v>0</v>
      </c>
    </row>
    <row r="132" s="1" customFormat="1" ht="38.25" customHeight="1">
      <c r="B132" s="46"/>
      <c r="C132" s="233" t="s">
        <v>198</v>
      </c>
      <c r="D132" s="233" t="s">
        <v>176</v>
      </c>
      <c r="E132" s="234" t="s">
        <v>316</v>
      </c>
      <c r="F132" s="235" t="s">
        <v>317</v>
      </c>
      <c r="G132" s="235"/>
      <c r="H132" s="235"/>
      <c r="I132" s="235"/>
      <c r="J132" s="236" t="s">
        <v>204</v>
      </c>
      <c r="K132" s="237">
        <v>4520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318</v>
      </c>
    </row>
    <row r="133" s="1" customFormat="1" ht="38.25" customHeight="1">
      <c r="B133" s="46"/>
      <c r="C133" s="244" t="s">
        <v>31</v>
      </c>
      <c r="D133" s="244" t="s">
        <v>181</v>
      </c>
      <c r="E133" s="245" t="s">
        <v>319</v>
      </c>
      <c r="F133" s="246" t="s">
        <v>320</v>
      </c>
      <c r="G133" s="246"/>
      <c r="H133" s="246"/>
      <c r="I133" s="246"/>
      <c r="J133" s="247" t="s">
        <v>204</v>
      </c>
      <c r="K133" s="248">
        <v>2245</v>
      </c>
      <c r="L133" s="249">
        <v>0</v>
      </c>
      <c r="M133" s="250"/>
      <c r="N133" s="250"/>
      <c r="O133" s="198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97</v>
      </c>
      <c r="AT133" s="21" t="s">
        <v>181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26</v>
      </c>
      <c r="BM133" s="21" t="s">
        <v>321</v>
      </c>
    </row>
    <row r="134" s="1" customFormat="1" ht="38.25" customHeight="1">
      <c r="B134" s="46"/>
      <c r="C134" s="244" t="s">
        <v>206</v>
      </c>
      <c r="D134" s="244" t="s">
        <v>181</v>
      </c>
      <c r="E134" s="245" t="s">
        <v>322</v>
      </c>
      <c r="F134" s="246" t="s">
        <v>323</v>
      </c>
      <c r="G134" s="246"/>
      <c r="H134" s="246"/>
      <c r="I134" s="246"/>
      <c r="J134" s="247" t="s">
        <v>204</v>
      </c>
      <c r="K134" s="248">
        <v>1210</v>
      </c>
      <c r="L134" s="249">
        <v>0</v>
      </c>
      <c r="M134" s="250"/>
      <c r="N134" s="250"/>
      <c r="O134" s="198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97</v>
      </c>
      <c r="AT134" s="21" t="s">
        <v>181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26</v>
      </c>
      <c r="BM134" s="21" t="s">
        <v>324</v>
      </c>
    </row>
    <row r="135" s="1" customFormat="1" ht="38.25" customHeight="1">
      <c r="B135" s="46"/>
      <c r="C135" s="244" t="s">
        <v>218</v>
      </c>
      <c r="D135" s="244" t="s">
        <v>181</v>
      </c>
      <c r="E135" s="245" t="s">
        <v>325</v>
      </c>
      <c r="F135" s="246" t="s">
        <v>326</v>
      </c>
      <c r="G135" s="246"/>
      <c r="H135" s="246"/>
      <c r="I135" s="246"/>
      <c r="J135" s="247" t="s">
        <v>204</v>
      </c>
      <c r="K135" s="248">
        <v>1065</v>
      </c>
      <c r="L135" s="249">
        <v>0</v>
      </c>
      <c r="M135" s="250"/>
      <c r="N135" s="250"/>
      <c r="O135" s="198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97</v>
      </c>
      <c r="AT135" s="21" t="s">
        <v>181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327</v>
      </c>
    </row>
    <row r="136" s="1" customFormat="1" ht="38.25" customHeight="1">
      <c r="B136" s="46"/>
      <c r="C136" s="233" t="s">
        <v>222</v>
      </c>
      <c r="D136" s="233" t="s">
        <v>176</v>
      </c>
      <c r="E136" s="234" t="s">
        <v>328</v>
      </c>
      <c r="F136" s="235" t="s">
        <v>329</v>
      </c>
      <c r="G136" s="235"/>
      <c r="H136" s="235"/>
      <c r="I136" s="235"/>
      <c r="J136" s="236" t="s">
        <v>204</v>
      </c>
      <c r="K136" s="237">
        <v>2760</v>
      </c>
      <c r="L136" s="238">
        <v>0</v>
      </c>
      <c r="M136" s="238">
        <v>0</v>
      </c>
      <c r="N136" s="239"/>
      <c r="O136" s="239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26</v>
      </c>
      <c r="AT136" s="21" t="s">
        <v>176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26</v>
      </c>
      <c r="BM136" s="21" t="s">
        <v>330</v>
      </c>
    </row>
    <row r="137" s="1" customFormat="1" ht="38.25" customHeight="1">
      <c r="B137" s="46"/>
      <c r="C137" s="244" t="s">
        <v>226</v>
      </c>
      <c r="D137" s="244" t="s">
        <v>181</v>
      </c>
      <c r="E137" s="245" t="s">
        <v>331</v>
      </c>
      <c r="F137" s="246" t="s">
        <v>332</v>
      </c>
      <c r="G137" s="246"/>
      <c r="H137" s="246"/>
      <c r="I137" s="246"/>
      <c r="J137" s="247" t="s">
        <v>204</v>
      </c>
      <c r="K137" s="248">
        <v>2100</v>
      </c>
      <c r="L137" s="249">
        <v>0</v>
      </c>
      <c r="M137" s="250"/>
      <c r="N137" s="250"/>
      <c r="O137" s="198"/>
      <c r="P137" s="240">
        <f>ROUND(V137*K137,2)</f>
        <v>0</v>
      </c>
      <c r="Q137" s="240"/>
      <c r="R137" s="48"/>
      <c r="T137" s="241" t="s">
        <v>24</v>
      </c>
      <c r="U137" s="56" t="s">
        <v>48</v>
      </c>
      <c r="V137" s="174">
        <f>L137+M137</f>
        <v>0</v>
      </c>
      <c r="W137" s="174">
        <f>ROUND(L137*K137,2)</f>
        <v>0</v>
      </c>
      <c r="X137" s="174">
        <f>ROUND(M137*K137,2)</f>
        <v>0</v>
      </c>
      <c r="Y137" s="47"/>
      <c r="Z137" s="242">
        <f>Y137*K137</f>
        <v>0</v>
      </c>
      <c r="AA137" s="242">
        <v>0</v>
      </c>
      <c r="AB137" s="242">
        <f>AA137*K137</f>
        <v>0</v>
      </c>
      <c r="AC137" s="242">
        <v>0</v>
      </c>
      <c r="AD137" s="243">
        <f>AC137*K137</f>
        <v>0</v>
      </c>
      <c r="AR137" s="21" t="s">
        <v>97</v>
      </c>
      <c r="AT137" s="21" t="s">
        <v>181</v>
      </c>
      <c r="AU137" s="21" t="s">
        <v>97</v>
      </c>
      <c r="AY137" s="21" t="s">
        <v>175</v>
      </c>
      <c r="BE137" s="155">
        <f>IF(U137="základní",P137,0)</f>
        <v>0</v>
      </c>
      <c r="BF137" s="155">
        <f>IF(U137="snížená",P137,0)</f>
        <v>0</v>
      </c>
      <c r="BG137" s="155">
        <f>IF(U137="zákl. přenesená",P137,0)</f>
        <v>0</v>
      </c>
      <c r="BH137" s="155">
        <f>IF(U137="sníž. přenesená",P137,0)</f>
        <v>0</v>
      </c>
      <c r="BI137" s="155">
        <f>IF(U137="nulová",P137,0)</f>
        <v>0</v>
      </c>
      <c r="BJ137" s="21" t="s">
        <v>26</v>
      </c>
      <c r="BK137" s="155">
        <f>ROUND(V137*K137,2)</f>
        <v>0</v>
      </c>
      <c r="BL137" s="21" t="s">
        <v>26</v>
      </c>
      <c r="BM137" s="21" t="s">
        <v>333</v>
      </c>
    </row>
    <row r="138" s="1" customFormat="1" ht="38.25" customHeight="1">
      <c r="B138" s="46"/>
      <c r="C138" s="244" t="s">
        <v>12</v>
      </c>
      <c r="D138" s="244" t="s">
        <v>181</v>
      </c>
      <c r="E138" s="245" t="s">
        <v>682</v>
      </c>
      <c r="F138" s="246" t="s">
        <v>683</v>
      </c>
      <c r="G138" s="246"/>
      <c r="H138" s="246"/>
      <c r="I138" s="246"/>
      <c r="J138" s="247" t="s">
        <v>204</v>
      </c>
      <c r="K138" s="248">
        <v>660</v>
      </c>
      <c r="L138" s="249">
        <v>0</v>
      </c>
      <c r="M138" s="250"/>
      <c r="N138" s="250"/>
      <c r="O138" s="198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97</v>
      </c>
      <c r="AT138" s="21" t="s">
        <v>181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26</v>
      </c>
      <c r="BM138" s="21" t="s">
        <v>684</v>
      </c>
    </row>
    <row r="139" s="1" customFormat="1" ht="38.25" customHeight="1">
      <c r="B139" s="46"/>
      <c r="C139" s="233" t="s">
        <v>233</v>
      </c>
      <c r="D139" s="233" t="s">
        <v>176</v>
      </c>
      <c r="E139" s="234" t="s">
        <v>334</v>
      </c>
      <c r="F139" s="235" t="s">
        <v>335</v>
      </c>
      <c r="G139" s="235"/>
      <c r="H139" s="235"/>
      <c r="I139" s="235"/>
      <c r="J139" s="236" t="s">
        <v>204</v>
      </c>
      <c r="K139" s="237">
        <v>960</v>
      </c>
      <c r="L139" s="238">
        <v>0</v>
      </c>
      <c r="M139" s="238">
        <v>0</v>
      </c>
      <c r="N139" s="239"/>
      <c r="O139" s="239"/>
      <c r="P139" s="240">
        <f>ROUND(V139*K139,2)</f>
        <v>0</v>
      </c>
      <c r="Q139" s="240"/>
      <c r="R139" s="48"/>
      <c r="T139" s="241" t="s">
        <v>24</v>
      </c>
      <c r="U139" s="56" t="s">
        <v>48</v>
      </c>
      <c r="V139" s="174">
        <f>L139+M139</f>
        <v>0</v>
      </c>
      <c r="W139" s="174">
        <f>ROUND(L139*K139,2)</f>
        <v>0</v>
      </c>
      <c r="X139" s="174">
        <f>ROUND(M139*K139,2)</f>
        <v>0</v>
      </c>
      <c r="Y139" s="47"/>
      <c r="Z139" s="242">
        <f>Y139*K139</f>
        <v>0</v>
      </c>
      <c r="AA139" s="242">
        <v>0</v>
      </c>
      <c r="AB139" s="242">
        <f>AA139*K139</f>
        <v>0</v>
      </c>
      <c r="AC139" s="242">
        <v>0</v>
      </c>
      <c r="AD139" s="243">
        <f>AC139*K139</f>
        <v>0</v>
      </c>
      <c r="AR139" s="21" t="s">
        <v>26</v>
      </c>
      <c r="AT139" s="21" t="s">
        <v>176</v>
      </c>
      <c r="AU139" s="21" t="s">
        <v>97</v>
      </c>
      <c r="AY139" s="21" t="s">
        <v>175</v>
      </c>
      <c r="BE139" s="155">
        <f>IF(U139="základní",P139,0)</f>
        <v>0</v>
      </c>
      <c r="BF139" s="155">
        <f>IF(U139="snížená",P139,0)</f>
        <v>0</v>
      </c>
      <c r="BG139" s="155">
        <f>IF(U139="zákl. přenesená",P139,0)</f>
        <v>0</v>
      </c>
      <c r="BH139" s="155">
        <f>IF(U139="sníž. přenesená",P139,0)</f>
        <v>0</v>
      </c>
      <c r="BI139" s="155">
        <f>IF(U139="nulová",P139,0)</f>
        <v>0</v>
      </c>
      <c r="BJ139" s="21" t="s">
        <v>26</v>
      </c>
      <c r="BK139" s="155">
        <f>ROUND(V139*K139,2)</f>
        <v>0</v>
      </c>
      <c r="BL139" s="21" t="s">
        <v>26</v>
      </c>
      <c r="BM139" s="21" t="s">
        <v>336</v>
      </c>
    </row>
    <row r="140" s="1" customFormat="1" ht="38.25" customHeight="1">
      <c r="B140" s="46"/>
      <c r="C140" s="244" t="s">
        <v>237</v>
      </c>
      <c r="D140" s="244" t="s">
        <v>181</v>
      </c>
      <c r="E140" s="245" t="s">
        <v>337</v>
      </c>
      <c r="F140" s="246" t="s">
        <v>338</v>
      </c>
      <c r="G140" s="246"/>
      <c r="H140" s="246"/>
      <c r="I140" s="246"/>
      <c r="J140" s="247" t="s">
        <v>204</v>
      </c>
      <c r="K140" s="248">
        <v>960</v>
      </c>
      <c r="L140" s="249">
        <v>0</v>
      </c>
      <c r="M140" s="250"/>
      <c r="N140" s="250"/>
      <c r="O140" s="198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184</v>
      </c>
      <c r="AT140" s="21" t="s">
        <v>181</v>
      </c>
      <c r="AU140" s="21" t="s">
        <v>97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184</v>
      </c>
      <c r="BM140" s="21" t="s">
        <v>339</v>
      </c>
    </row>
    <row r="141" s="1" customFormat="1" ht="25.5" customHeight="1">
      <c r="B141" s="46"/>
      <c r="C141" s="233" t="s">
        <v>241</v>
      </c>
      <c r="D141" s="233" t="s">
        <v>176</v>
      </c>
      <c r="E141" s="234" t="s">
        <v>685</v>
      </c>
      <c r="F141" s="235" t="s">
        <v>686</v>
      </c>
      <c r="G141" s="235"/>
      <c r="H141" s="235"/>
      <c r="I141" s="235"/>
      <c r="J141" s="236" t="s">
        <v>204</v>
      </c>
      <c r="K141" s="237">
        <v>960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97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687</v>
      </c>
    </row>
    <row r="142" s="1" customFormat="1" ht="38.25" customHeight="1">
      <c r="B142" s="46"/>
      <c r="C142" s="244" t="s">
        <v>245</v>
      </c>
      <c r="D142" s="244" t="s">
        <v>181</v>
      </c>
      <c r="E142" s="245" t="s">
        <v>688</v>
      </c>
      <c r="F142" s="246" t="s">
        <v>689</v>
      </c>
      <c r="G142" s="246"/>
      <c r="H142" s="246"/>
      <c r="I142" s="246"/>
      <c r="J142" s="247" t="s">
        <v>204</v>
      </c>
      <c r="K142" s="248">
        <v>960</v>
      </c>
      <c r="L142" s="249">
        <v>0</v>
      </c>
      <c r="M142" s="250"/>
      <c r="N142" s="250"/>
      <c r="O142" s="198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184</v>
      </c>
      <c r="AT142" s="21" t="s">
        <v>181</v>
      </c>
      <c r="AU142" s="21" t="s">
        <v>97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184</v>
      </c>
      <c r="BM142" s="21" t="s">
        <v>690</v>
      </c>
    </row>
    <row r="143" s="1" customFormat="1" ht="16.5" customHeight="1">
      <c r="B143" s="46"/>
      <c r="C143" s="47"/>
      <c r="D143" s="47"/>
      <c r="E143" s="47"/>
      <c r="F143" s="257" t="s">
        <v>691</v>
      </c>
      <c r="G143" s="67"/>
      <c r="H143" s="67"/>
      <c r="I143" s="67"/>
      <c r="J143" s="47"/>
      <c r="K143" s="47"/>
      <c r="L143" s="47"/>
      <c r="M143" s="47"/>
      <c r="N143" s="47"/>
      <c r="O143" s="47"/>
      <c r="P143" s="47"/>
      <c r="Q143" s="47"/>
      <c r="R143" s="48"/>
      <c r="T143" s="201"/>
      <c r="U143" s="47"/>
      <c r="V143" s="47"/>
      <c r="W143" s="47"/>
      <c r="X143" s="47"/>
      <c r="Y143" s="47"/>
      <c r="Z143" s="47"/>
      <c r="AA143" s="47"/>
      <c r="AB143" s="47"/>
      <c r="AC143" s="47"/>
      <c r="AD143" s="100"/>
      <c r="AT143" s="21" t="s">
        <v>557</v>
      </c>
      <c r="AU143" s="21" t="s">
        <v>97</v>
      </c>
    </row>
    <row r="144" s="1" customFormat="1" ht="16.5" customHeight="1">
      <c r="B144" s="46"/>
      <c r="C144" s="233" t="s">
        <v>249</v>
      </c>
      <c r="D144" s="233" t="s">
        <v>176</v>
      </c>
      <c r="E144" s="234" t="s">
        <v>340</v>
      </c>
      <c r="F144" s="235" t="s">
        <v>341</v>
      </c>
      <c r="G144" s="235"/>
      <c r="H144" s="235"/>
      <c r="I144" s="235"/>
      <c r="J144" s="236" t="s">
        <v>204</v>
      </c>
      <c r="K144" s="237">
        <v>380</v>
      </c>
      <c r="L144" s="238">
        <v>0</v>
      </c>
      <c r="M144" s="238">
        <v>0</v>
      </c>
      <c r="N144" s="239"/>
      <c r="O144" s="239"/>
      <c r="P144" s="240">
        <f>ROUND(V144*K144,2)</f>
        <v>0</v>
      </c>
      <c r="Q144" s="240"/>
      <c r="R144" s="48"/>
      <c r="T144" s="241" t="s">
        <v>24</v>
      </c>
      <c r="U144" s="56" t="s">
        <v>48</v>
      </c>
      <c r="V144" s="174">
        <f>L144+M144</f>
        <v>0</v>
      </c>
      <c r="W144" s="174">
        <f>ROUND(L144*K144,2)</f>
        <v>0</v>
      </c>
      <c r="X144" s="174">
        <f>ROUND(M144*K144,2)</f>
        <v>0</v>
      </c>
      <c r="Y144" s="47"/>
      <c r="Z144" s="242">
        <f>Y144*K144</f>
        <v>0</v>
      </c>
      <c r="AA144" s="242">
        <v>0</v>
      </c>
      <c r="AB144" s="242">
        <f>AA144*K144</f>
        <v>0</v>
      </c>
      <c r="AC144" s="242">
        <v>0</v>
      </c>
      <c r="AD144" s="243">
        <f>AC144*K144</f>
        <v>0</v>
      </c>
      <c r="AR144" s="21" t="s">
        <v>26</v>
      </c>
      <c r="AT144" s="21" t="s">
        <v>176</v>
      </c>
      <c r="AU144" s="21" t="s">
        <v>97</v>
      </c>
      <c r="AY144" s="21" t="s">
        <v>175</v>
      </c>
      <c r="BE144" s="155">
        <f>IF(U144="základní",P144,0)</f>
        <v>0</v>
      </c>
      <c r="BF144" s="155">
        <f>IF(U144="snížená",P144,0)</f>
        <v>0</v>
      </c>
      <c r="BG144" s="155">
        <f>IF(U144="zákl. přenesená",P144,0)</f>
        <v>0</v>
      </c>
      <c r="BH144" s="155">
        <f>IF(U144="sníž. přenesená",P144,0)</f>
        <v>0</v>
      </c>
      <c r="BI144" s="155">
        <f>IF(U144="nulová",P144,0)</f>
        <v>0</v>
      </c>
      <c r="BJ144" s="21" t="s">
        <v>26</v>
      </c>
      <c r="BK144" s="155">
        <f>ROUND(V144*K144,2)</f>
        <v>0</v>
      </c>
      <c r="BL144" s="21" t="s">
        <v>26</v>
      </c>
      <c r="BM144" s="21" t="s">
        <v>342</v>
      </c>
    </row>
    <row r="145" s="1" customFormat="1" ht="25.5" customHeight="1">
      <c r="B145" s="46"/>
      <c r="C145" s="233" t="s">
        <v>11</v>
      </c>
      <c r="D145" s="233" t="s">
        <v>176</v>
      </c>
      <c r="E145" s="234" t="s">
        <v>343</v>
      </c>
      <c r="F145" s="235" t="s">
        <v>344</v>
      </c>
      <c r="G145" s="235"/>
      <c r="H145" s="235"/>
      <c r="I145" s="235"/>
      <c r="J145" s="236" t="s">
        <v>179</v>
      </c>
      <c r="K145" s="237">
        <v>38</v>
      </c>
      <c r="L145" s="238">
        <v>0</v>
      </c>
      <c r="M145" s="238">
        <v>0</v>
      </c>
      <c r="N145" s="239"/>
      <c r="O145" s="239"/>
      <c r="P145" s="240">
        <f>ROUND(V145*K145,2)</f>
        <v>0</v>
      </c>
      <c r="Q145" s="240"/>
      <c r="R145" s="48"/>
      <c r="T145" s="241" t="s">
        <v>24</v>
      </c>
      <c r="U145" s="56" t="s">
        <v>48</v>
      </c>
      <c r="V145" s="174">
        <f>L145+M145</f>
        <v>0</v>
      </c>
      <c r="W145" s="174">
        <f>ROUND(L145*K145,2)</f>
        <v>0</v>
      </c>
      <c r="X145" s="174">
        <f>ROUND(M145*K145,2)</f>
        <v>0</v>
      </c>
      <c r="Y145" s="47"/>
      <c r="Z145" s="242">
        <f>Y145*K145</f>
        <v>0</v>
      </c>
      <c r="AA145" s="242">
        <v>0</v>
      </c>
      <c r="AB145" s="242">
        <f>AA145*K145</f>
        <v>0</v>
      </c>
      <c r="AC145" s="242">
        <v>0</v>
      </c>
      <c r="AD145" s="243">
        <f>AC145*K145</f>
        <v>0</v>
      </c>
      <c r="AR145" s="21" t="s">
        <v>26</v>
      </c>
      <c r="AT145" s="21" t="s">
        <v>176</v>
      </c>
      <c r="AU145" s="21" t="s">
        <v>97</v>
      </c>
      <c r="AY145" s="21" t="s">
        <v>175</v>
      </c>
      <c r="BE145" s="155">
        <f>IF(U145="základní",P145,0)</f>
        <v>0</v>
      </c>
      <c r="BF145" s="155">
        <f>IF(U145="snížená",P145,0)</f>
        <v>0</v>
      </c>
      <c r="BG145" s="155">
        <f>IF(U145="zákl. přenesená",P145,0)</f>
        <v>0</v>
      </c>
      <c r="BH145" s="155">
        <f>IF(U145="sníž. přenesená",P145,0)</f>
        <v>0</v>
      </c>
      <c r="BI145" s="155">
        <f>IF(U145="nulová",P145,0)</f>
        <v>0</v>
      </c>
      <c r="BJ145" s="21" t="s">
        <v>26</v>
      </c>
      <c r="BK145" s="155">
        <f>ROUND(V145*K145,2)</f>
        <v>0</v>
      </c>
      <c r="BL145" s="21" t="s">
        <v>26</v>
      </c>
      <c r="BM145" s="21" t="s">
        <v>345</v>
      </c>
    </row>
    <row r="146" s="1" customFormat="1" ht="38.25" customHeight="1">
      <c r="B146" s="46"/>
      <c r="C146" s="233" t="s">
        <v>256</v>
      </c>
      <c r="D146" s="233" t="s">
        <v>176</v>
      </c>
      <c r="E146" s="234" t="s">
        <v>346</v>
      </c>
      <c r="F146" s="235" t="s">
        <v>347</v>
      </c>
      <c r="G146" s="235"/>
      <c r="H146" s="235"/>
      <c r="I146" s="235"/>
      <c r="J146" s="236" t="s">
        <v>179</v>
      </c>
      <c r="K146" s="237">
        <v>21</v>
      </c>
      <c r="L146" s="238">
        <v>0</v>
      </c>
      <c r="M146" s="238">
        <v>0</v>
      </c>
      <c r="N146" s="239"/>
      <c r="O146" s="239"/>
      <c r="P146" s="240">
        <f>ROUND(V146*K146,2)</f>
        <v>0</v>
      </c>
      <c r="Q146" s="240"/>
      <c r="R146" s="48"/>
      <c r="T146" s="241" t="s">
        <v>24</v>
      </c>
      <c r="U146" s="56" t="s">
        <v>48</v>
      </c>
      <c r="V146" s="174">
        <f>L146+M146</f>
        <v>0</v>
      </c>
      <c r="W146" s="174">
        <f>ROUND(L146*K146,2)</f>
        <v>0</v>
      </c>
      <c r="X146" s="174">
        <f>ROUND(M146*K146,2)</f>
        <v>0</v>
      </c>
      <c r="Y146" s="47"/>
      <c r="Z146" s="242">
        <f>Y146*K146</f>
        <v>0</v>
      </c>
      <c r="AA146" s="242">
        <v>0</v>
      </c>
      <c r="AB146" s="242">
        <f>AA146*K146</f>
        <v>0</v>
      </c>
      <c r="AC146" s="242">
        <v>0</v>
      </c>
      <c r="AD146" s="243">
        <f>AC146*K146</f>
        <v>0</v>
      </c>
      <c r="AR146" s="21" t="s">
        <v>26</v>
      </c>
      <c r="AT146" s="21" t="s">
        <v>176</v>
      </c>
      <c r="AU146" s="21" t="s">
        <v>97</v>
      </c>
      <c r="AY146" s="21" t="s">
        <v>175</v>
      </c>
      <c r="BE146" s="155">
        <f>IF(U146="základní",P146,0)</f>
        <v>0</v>
      </c>
      <c r="BF146" s="155">
        <f>IF(U146="snížená",P146,0)</f>
        <v>0</v>
      </c>
      <c r="BG146" s="155">
        <f>IF(U146="zákl. přenesená",P146,0)</f>
        <v>0</v>
      </c>
      <c r="BH146" s="155">
        <f>IF(U146="sníž. přenesená",P146,0)</f>
        <v>0</v>
      </c>
      <c r="BI146" s="155">
        <f>IF(U146="nulová",P146,0)</f>
        <v>0</v>
      </c>
      <c r="BJ146" s="21" t="s">
        <v>26</v>
      </c>
      <c r="BK146" s="155">
        <f>ROUND(V146*K146,2)</f>
        <v>0</v>
      </c>
      <c r="BL146" s="21" t="s">
        <v>26</v>
      </c>
      <c r="BM146" s="21" t="s">
        <v>348</v>
      </c>
    </row>
    <row r="147" s="1" customFormat="1" ht="38.25" customHeight="1">
      <c r="B147" s="46"/>
      <c r="C147" s="233" t="s">
        <v>260</v>
      </c>
      <c r="D147" s="233" t="s">
        <v>176</v>
      </c>
      <c r="E147" s="234" t="s">
        <v>349</v>
      </c>
      <c r="F147" s="235" t="s">
        <v>350</v>
      </c>
      <c r="G147" s="235"/>
      <c r="H147" s="235"/>
      <c r="I147" s="235"/>
      <c r="J147" s="236" t="s">
        <v>179</v>
      </c>
      <c r="K147" s="237">
        <v>6</v>
      </c>
      <c r="L147" s="238">
        <v>0</v>
      </c>
      <c r="M147" s="238">
        <v>0</v>
      </c>
      <c r="N147" s="239"/>
      <c r="O147" s="239"/>
      <c r="P147" s="240">
        <f>ROUND(V147*K147,2)</f>
        <v>0</v>
      </c>
      <c r="Q147" s="240"/>
      <c r="R147" s="48"/>
      <c r="T147" s="241" t="s">
        <v>24</v>
      </c>
      <c r="U147" s="56" t="s">
        <v>48</v>
      </c>
      <c r="V147" s="174">
        <f>L147+M147</f>
        <v>0</v>
      </c>
      <c r="W147" s="174">
        <f>ROUND(L147*K147,2)</f>
        <v>0</v>
      </c>
      <c r="X147" s="174">
        <f>ROUND(M147*K147,2)</f>
        <v>0</v>
      </c>
      <c r="Y147" s="47"/>
      <c r="Z147" s="242">
        <f>Y147*K147</f>
        <v>0</v>
      </c>
      <c r="AA147" s="242">
        <v>0</v>
      </c>
      <c r="AB147" s="242">
        <f>AA147*K147</f>
        <v>0</v>
      </c>
      <c r="AC147" s="242">
        <v>0</v>
      </c>
      <c r="AD147" s="243">
        <f>AC147*K147</f>
        <v>0</v>
      </c>
      <c r="AR147" s="21" t="s">
        <v>26</v>
      </c>
      <c r="AT147" s="21" t="s">
        <v>176</v>
      </c>
      <c r="AU147" s="21" t="s">
        <v>97</v>
      </c>
      <c r="AY147" s="21" t="s">
        <v>175</v>
      </c>
      <c r="BE147" s="155">
        <f>IF(U147="základní",P147,0)</f>
        <v>0</v>
      </c>
      <c r="BF147" s="155">
        <f>IF(U147="snížená",P147,0)</f>
        <v>0</v>
      </c>
      <c r="BG147" s="155">
        <f>IF(U147="zákl. přenesená",P147,0)</f>
        <v>0</v>
      </c>
      <c r="BH147" s="155">
        <f>IF(U147="sníž. přenesená",P147,0)</f>
        <v>0</v>
      </c>
      <c r="BI147" s="155">
        <f>IF(U147="nulová",P147,0)</f>
        <v>0</v>
      </c>
      <c r="BJ147" s="21" t="s">
        <v>26</v>
      </c>
      <c r="BK147" s="155">
        <f>ROUND(V147*K147,2)</f>
        <v>0</v>
      </c>
      <c r="BL147" s="21" t="s">
        <v>26</v>
      </c>
      <c r="BM147" s="21" t="s">
        <v>351</v>
      </c>
    </row>
    <row r="148" s="1" customFormat="1" ht="38.25" customHeight="1">
      <c r="B148" s="46"/>
      <c r="C148" s="233" t="s">
        <v>264</v>
      </c>
      <c r="D148" s="233" t="s">
        <v>176</v>
      </c>
      <c r="E148" s="234" t="s">
        <v>352</v>
      </c>
      <c r="F148" s="235" t="s">
        <v>353</v>
      </c>
      <c r="G148" s="235"/>
      <c r="H148" s="235"/>
      <c r="I148" s="235"/>
      <c r="J148" s="236" t="s">
        <v>179</v>
      </c>
      <c r="K148" s="237">
        <v>16</v>
      </c>
      <c r="L148" s="238">
        <v>0</v>
      </c>
      <c r="M148" s="238">
        <v>0</v>
      </c>
      <c r="N148" s="239"/>
      <c r="O148" s="239"/>
      <c r="P148" s="240">
        <f>ROUND(V148*K148,2)</f>
        <v>0</v>
      </c>
      <c r="Q148" s="240"/>
      <c r="R148" s="48"/>
      <c r="T148" s="241" t="s">
        <v>24</v>
      </c>
      <c r="U148" s="56" t="s">
        <v>48</v>
      </c>
      <c r="V148" s="174">
        <f>L148+M148</f>
        <v>0</v>
      </c>
      <c r="W148" s="174">
        <f>ROUND(L148*K148,2)</f>
        <v>0</v>
      </c>
      <c r="X148" s="174">
        <f>ROUND(M148*K148,2)</f>
        <v>0</v>
      </c>
      <c r="Y148" s="47"/>
      <c r="Z148" s="242">
        <f>Y148*K148</f>
        <v>0</v>
      </c>
      <c r="AA148" s="242">
        <v>0</v>
      </c>
      <c r="AB148" s="242">
        <f>AA148*K148</f>
        <v>0</v>
      </c>
      <c r="AC148" s="242">
        <v>0</v>
      </c>
      <c r="AD148" s="243">
        <f>AC148*K148</f>
        <v>0</v>
      </c>
      <c r="AR148" s="21" t="s">
        <v>26</v>
      </c>
      <c r="AT148" s="21" t="s">
        <v>176</v>
      </c>
      <c r="AU148" s="21" t="s">
        <v>97</v>
      </c>
      <c r="AY148" s="21" t="s">
        <v>175</v>
      </c>
      <c r="BE148" s="155">
        <f>IF(U148="základní",P148,0)</f>
        <v>0</v>
      </c>
      <c r="BF148" s="155">
        <f>IF(U148="snížená",P148,0)</f>
        <v>0</v>
      </c>
      <c r="BG148" s="155">
        <f>IF(U148="zákl. přenesená",P148,0)</f>
        <v>0</v>
      </c>
      <c r="BH148" s="155">
        <f>IF(U148="sníž. přenesená",P148,0)</f>
        <v>0</v>
      </c>
      <c r="BI148" s="155">
        <f>IF(U148="nulová",P148,0)</f>
        <v>0</v>
      </c>
      <c r="BJ148" s="21" t="s">
        <v>26</v>
      </c>
      <c r="BK148" s="155">
        <f>ROUND(V148*K148,2)</f>
        <v>0</v>
      </c>
      <c r="BL148" s="21" t="s">
        <v>26</v>
      </c>
      <c r="BM148" s="21" t="s">
        <v>354</v>
      </c>
    </row>
    <row r="149" s="1" customFormat="1" ht="38.25" customHeight="1">
      <c r="B149" s="46"/>
      <c r="C149" s="233" t="s">
        <v>268</v>
      </c>
      <c r="D149" s="233" t="s">
        <v>176</v>
      </c>
      <c r="E149" s="234" t="s">
        <v>355</v>
      </c>
      <c r="F149" s="235" t="s">
        <v>356</v>
      </c>
      <c r="G149" s="235"/>
      <c r="H149" s="235"/>
      <c r="I149" s="235"/>
      <c r="J149" s="236" t="s">
        <v>179</v>
      </c>
      <c r="K149" s="237">
        <v>14</v>
      </c>
      <c r="L149" s="238">
        <v>0</v>
      </c>
      <c r="M149" s="238">
        <v>0</v>
      </c>
      <c r="N149" s="239"/>
      <c r="O149" s="239"/>
      <c r="P149" s="240">
        <f>ROUND(V149*K149,2)</f>
        <v>0</v>
      </c>
      <c r="Q149" s="240"/>
      <c r="R149" s="48"/>
      <c r="T149" s="241" t="s">
        <v>24</v>
      </c>
      <c r="U149" s="56" t="s">
        <v>48</v>
      </c>
      <c r="V149" s="174">
        <f>L149+M149</f>
        <v>0</v>
      </c>
      <c r="W149" s="174">
        <f>ROUND(L149*K149,2)</f>
        <v>0</v>
      </c>
      <c r="X149" s="174">
        <f>ROUND(M149*K149,2)</f>
        <v>0</v>
      </c>
      <c r="Y149" s="47"/>
      <c r="Z149" s="242">
        <f>Y149*K149</f>
        <v>0</v>
      </c>
      <c r="AA149" s="242">
        <v>0</v>
      </c>
      <c r="AB149" s="242">
        <f>AA149*K149</f>
        <v>0</v>
      </c>
      <c r="AC149" s="242">
        <v>0</v>
      </c>
      <c r="AD149" s="243">
        <f>AC149*K149</f>
        <v>0</v>
      </c>
      <c r="AR149" s="21" t="s">
        <v>26</v>
      </c>
      <c r="AT149" s="21" t="s">
        <v>176</v>
      </c>
      <c r="AU149" s="21" t="s">
        <v>97</v>
      </c>
      <c r="AY149" s="21" t="s">
        <v>175</v>
      </c>
      <c r="BE149" s="155">
        <f>IF(U149="základní",P149,0)</f>
        <v>0</v>
      </c>
      <c r="BF149" s="155">
        <f>IF(U149="snížená",P149,0)</f>
        <v>0</v>
      </c>
      <c r="BG149" s="155">
        <f>IF(U149="zákl. přenesená",P149,0)</f>
        <v>0</v>
      </c>
      <c r="BH149" s="155">
        <f>IF(U149="sníž. přenesená",P149,0)</f>
        <v>0</v>
      </c>
      <c r="BI149" s="155">
        <f>IF(U149="nulová",P149,0)</f>
        <v>0</v>
      </c>
      <c r="BJ149" s="21" t="s">
        <v>26</v>
      </c>
      <c r="BK149" s="155">
        <f>ROUND(V149*K149,2)</f>
        <v>0</v>
      </c>
      <c r="BL149" s="21" t="s">
        <v>26</v>
      </c>
      <c r="BM149" s="21" t="s">
        <v>357</v>
      </c>
    </row>
    <row r="150" s="1" customFormat="1" ht="38.25" customHeight="1">
      <c r="B150" s="46"/>
      <c r="C150" s="233" t="s">
        <v>272</v>
      </c>
      <c r="D150" s="233" t="s">
        <v>176</v>
      </c>
      <c r="E150" s="234" t="s">
        <v>692</v>
      </c>
      <c r="F150" s="235" t="s">
        <v>693</v>
      </c>
      <c r="G150" s="235"/>
      <c r="H150" s="235"/>
      <c r="I150" s="235"/>
      <c r="J150" s="236" t="s">
        <v>179</v>
      </c>
      <c r="K150" s="237">
        <v>4</v>
      </c>
      <c r="L150" s="238">
        <v>0</v>
      </c>
      <c r="M150" s="238">
        <v>0</v>
      </c>
      <c r="N150" s="239"/>
      <c r="O150" s="239"/>
      <c r="P150" s="240">
        <f>ROUND(V150*K150,2)</f>
        <v>0</v>
      </c>
      <c r="Q150" s="240"/>
      <c r="R150" s="48"/>
      <c r="T150" s="241" t="s">
        <v>24</v>
      </c>
      <c r="U150" s="56" t="s">
        <v>48</v>
      </c>
      <c r="V150" s="174">
        <f>L150+M150</f>
        <v>0</v>
      </c>
      <c r="W150" s="174">
        <f>ROUND(L150*K150,2)</f>
        <v>0</v>
      </c>
      <c r="X150" s="174">
        <f>ROUND(M150*K150,2)</f>
        <v>0</v>
      </c>
      <c r="Y150" s="47"/>
      <c r="Z150" s="242">
        <f>Y150*K150</f>
        <v>0</v>
      </c>
      <c r="AA150" s="242">
        <v>0</v>
      </c>
      <c r="AB150" s="242">
        <f>AA150*K150</f>
        <v>0</v>
      </c>
      <c r="AC150" s="242">
        <v>0</v>
      </c>
      <c r="AD150" s="243">
        <f>AC150*K150</f>
        <v>0</v>
      </c>
      <c r="AR150" s="21" t="s">
        <v>26</v>
      </c>
      <c r="AT150" s="21" t="s">
        <v>176</v>
      </c>
      <c r="AU150" s="21" t="s">
        <v>97</v>
      </c>
      <c r="AY150" s="21" t="s">
        <v>175</v>
      </c>
      <c r="BE150" s="155">
        <f>IF(U150="základní",P150,0)</f>
        <v>0</v>
      </c>
      <c r="BF150" s="155">
        <f>IF(U150="snížená",P150,0)</f>
        <v>0</v>
      </c>
      <c r="BG150" s="155">
        <f>IF(U150="zákl. přenesená",P150,0)</f>
        <v>0</v>
      </c>
      <c r="BH150" s="155">
        <f>IF(U150="sníž. přenesená",P150,0)</f>
        <v>0</v>
      </c>
      <c r="BI150" s="155">
        <f>IF(U150="nulová",P150,0)</f>
        <v>0</v>
      </c>
      <c r="BJ150" s="21" t="s">
        <v>26</v>
      </c>
      <c r="BK150" s="155">
        <f>ROUND(V150*K150,2)</f>
        <v>0</v>
      </c>
      <c r="BL150" s="21" t="s">
        <v>26</v>
      </c>
      <c r="BM150" s="21" t="s">
        <v>694</v>
      </c>
    </row>
    <row r="151" s="1" customFormat="1" ht="38.25" customHeight="1">
      <c r="B151" s="46"/>
      <c r="C151" s="233" t="s">
        <v>366</v>
      </c>
      <c r="D151" s="233" t="s">
        <v>176</v>
      </c>
      <c r="E151" s="234" t="s">
        <v>358</v>
      </c>
      <c r="F151" s="235" t="s">
        <v>359</v>
      </c>
      <c r="G151" s="235"/>
      <c r="H151" s="235"/>
      <c r="I151" s="235"/>
      <c r="J151" s="236" t="s">
        <v>179</v>
      </c>
      <c r="K151" s="237">
        <v>2</v>
      </c>
      <c r="L151" s="238">
        <v>0</v>
      </c>
      <c r="M151" s="238">
        <v>0</v>
      </c>
      <c r="N151" s="239"/>
      <c r="O151" s="239"/>
      <c r="P151" s="240">
        <f>ROUND(V151*K151,2)</f>
        <v>0</v>
      </c>
      <c r="Q151" s="240"/>
      <c r="R151" s="48"/>
      <c r="T151" s="241" t="s">
        <v>24</v>
      </c>
      <c r="U151" s="56" t="s">
        <v>48</v>
      </c>
      <c r="V151" s="174">
        <f>L151+M151</f>
        <v>0</v>
      </c>
      <c r="W151" s="174">
        <f>ROUND(L151*K151,2)</f>
        <v>0</v>
      </c>
      <c r="X151" s="174">
        <f>ROUND(M151*K151,2)</f>
        <v>0</v>
      </c>
      <c r="Y151" s="47"/>
      <c r="Z151" s="242">
        <f>Y151*K151</f>
        <v>0</v>
      </c>
      <c r="AA151" s="242">
        <v>0</v>
      </c>
      <c r="AB151" s="242">
        <f>AA151*K151</f>
        <v>0</v>
      </c>
      <c r="AC151" s="242">
        <v>0</v>
      </c>
      <c r="AD151" s="243">
        <f>AC151*K151</f>
        <v>0</v>
      </c>
      <c r="AR151" s="21" t="s">
        <v>26</v>
      </c>
      <c r="AT151" s="21" t="s">
        <v>176</v>
      </c>
      <c r="AU151" s="21" t="s">
        <v>97</v>
      </c>
      <c r="AY151" s="21" t="s">
        <v>175</v>
      </c>
      <c r="BE151" s="155">
        <f>IF(U151="základní",P151,0)</f>
        <v>0</v>
      </c>
      <c r="BF151" s="155">
        <f>IF(U151="snížená",P151,0)</f>
        <v>0</v>
      </c>
      <c r="BG151" s="155">
        <f>IF(U151="zákl. přenesená",P151,0)</f>
        <v>0</v>
      </c>
      <c r="BH151" s="155">
        <f>IF(U151="sníž. přenesená",P151,0)</f>
        <v>0</v>
      </c>
      <c r="BI151" s="155">
        <f>IF(U151="nulová",P151,0)</f>
        <v>0</v>
      </c>
      <c r="BJ151" s="21" t="s">
        <v>26</v>
      </c>
      <c r="BK151" s="155">
        <f>ROUND(V151*K151,2)</f>
        <v>0</v>
      </c>
      <c r="BL151" s="21" t="s">
        <v>26</v>
      </c>
      <c r="BM151" s="21" t="s">
        <v>360</v>
      </c>
    </row>
    <row r="152" s="1" customFormat="1" ht="38.25" customHeight="1">
      <c r="B152" s="46"/>
      <c r="C152" s="233" t="s">
        <v>370</v>
      </c>
      <c r="D152" s="233" t="s">
        <v>176</v>
      </c>
      <c r="E152" s="234" t="s">
        <v>695</v>
      </c>
      <c r="F152" s="235" t="s">
        <v>696</v>
      </c>
      <c r="G152" s="235"/>
      <c r="H152" s="235"/>
      <c r="I152" s="235"/>
      <c r="J152" s="236" t="s">
        <v>179</v>
      </c>
      <c r="K152" s="237">
        <v>2</v>
      </c>
      <c r="L152" s="238">
        <v>0</v>
      </c>
      <c r="M152" s="238">
        <v>0</v>
      </c>
      <c r="N152" s="239"/>
      <c r="O152" s="239"/>
      <c r="P152" s="240">
        <f>ROUND(V152*K152,2)</f>
        <v>0</v>
      </c>
      <c r="Q152" s="240"/>
      <c r="R152" s="48"/>
      <c r="T152" s="241" t="s">
        <v>24</v>
      </c>
      <c r="U152" s="56" t="s">
        <v>48</v>
      </c>
      <c r="V152" s="174">
        <f>L152+M152</f>
        <v>0</v>
      </c>
      <c r="W152" s="174">
        <f>ROUND(L152*K152,2)</f>
        <v>0</v>
      </c>
      <c r="X152" s="174">
        <f>ROUND(M152*K152,2)</f>
        <v>0</v>
      </c>
      <c r="Y152" s="47"/>
      <c r="Z152" s="242">
        <f>Y152*K152</f>
        <v>0</v>
      </c>
      <c r="AA152" s="242">
        <v>0</v>
      </c>
      <c r="AB152" s="242">
        <f>AA152*K152</f>
        <v>0</v>
      </c>
      <c r="AC152" s="242">
        <v>0</v>
      </c>
      <c r="AD152" s="243">
        <f>AC152*K152</f>
        <v>0</v>
      </c>
      <c r="AR152" s="21" t="s">
        <v>26</v>
      </c>
      <c r="AT152" s="21" t="s">
        <v>176</v>
      </c>
      <c r="AU152" s="21" t="s">
        <v>97</v>
      </c>
      <c r="AY152" s="21" t="s">
        <v>175</v>
      </c>
      <c r="BE152" s="155">
        <f>IF(U152="základní",P152,0)</f>
        <v>0</v>
      </c>
      <c r="BF152" s="155">
        <f>IF(U152="snížená",P152,0)</f>
        <v>0</v>
      </c>
      <c r="BG152" s="155">
        <f>IF(U152="zákl. přenesená",P152,0)</f>
        <v>0</v>
      </c>
      <c r="BH152" s="155">
        <f>IF(U152="sníž. přenesená",P152,0)</f>
        <v>0</v>
      </c>
      <c r="BI152" s="155">
        <f>IF(U152="nulová",P152,0)</f>
        <v>0</v>
      </c>
      <c r="BJ152" s="21" t="s">
        <v>26</v>
      </c>
      <c r="BK152" s="155">
        <f>ROUND(V152*K152,2)</f>
        <v>0</v>
      </c>
      <c r="BL152" s="21" t="s">
        <v>26</v>
      </c>
      <c r="BM152" s="21" t="s">
        <v>697</v>
      </c>
    </row>
    <row r="153" s="1" customFormat="1" ht="16.5" customHeight="1">
      <c r="B153" s="46"/>
      <c r="C153" s="233" t="s">
        <v>374</v>
      </c>
      <c r="D153" s="233" t="s">
        <v>176</v>
      </c>
      <c r="E153" s="234" t="s">
        <v>361</v>
      </c>
      <c r="F153" s="235" t="s">
        <v>362</v>
      </c>
      <c r="G153" s="235"/>
      <c r="H153" s="235"/>
      <c r="I153" s="235"/>
      <c r="J153" s="236" t="s">
        <v>179</v>
      </c>
      <c r="K153" s="237">
        <v>40</v>
      </c>
      <c r="L153" s="238">
        <v>0</v>
      </c>
      <c r="M153" s="238">
        <v>0</v>
      </c>
      <c r="N153" s="239"/>
      <c r="O153" s="239"/>
      <c r="P153" s="240">
        <f>ROUND(V153*K153,2)</f>
        <v>0</v>
      </c>
      <c r="Q153" s="240"/>
      <c r="R153" s="48"/>
      <c r="T153" s="241" t="s">
        <v>24</v>
      </c>
      <c r="U153" s="56" t="s">
        <v>48</v>
      </c>
      <c r="V153" s="174">
        <f>L153+M153</f>
        <v>0</v>
      </c>
      <c r="W153" s="174">
        <f>ROUND(L153*K153,2)</f>
        <v>0</v>
      </c>
      <c r="X153" s="174">
        <f>ROUND(M153*K153,2)</f>
        <v>0</v>
      </c>
      <c r="Y153" s="47"/>
      <c r="Z153" s="242">
        <f>Y153*K153</f>
        <v>0</v>
      </c>
      <c r="AA153" s="242">
        <v>0</v>
      </c>
      <c r="AB153" s="242">
        <f>AA153*K153</f>
        <v>0</v>
      </c>
      <c r="AC153" s="242">
        <v>0</v>
      </c>
      <c r="AD153" s="243">
        <f>AC153*K153</f>
        <v>0</v>
      </c>
      <c r="AR153" s="21" t="s">
        <v>26</v>
      </c>
      <c r="AT153" s="21" t="s">
        <v>176</v>
      </c>
      <c r="AU153" s="21" t="s">
        <v>97</v>
      </c>
      <c r="AY153" s="21" t="s">
        <v>175</v>
      </c>
      <c r="BE153" s="155">
        <f>IF(U153="základní",P153,0)</f>
        <v>0</v>
      </c>
      <c r="BF153" s="155">
        <f>IF(U153="snížená",P153,0)</f>
        <v>0</v>
      </c>
      <c r="BG153" s="155">
        <f>IF(U153="zákl. přenesená",P153,0)</f>
        <v>0</v>
      </c>
      <c r="BH153" s="155">
        <f>IF(U153="sníž. přenesená",P153,0)</f>
        <v>0</v>
      </c>
      <c r="BI153" s="155">
        <f>IF(U153="nulová",P153,0)</f>
        <v>0</v>
      </c>
      <c r="BJ153" s="21" t="s">
        <v>26</v>
      </c>
      <c r="BK153" s="155">
        <f>ROUND(V153*K153,2)</f>
        <v>0</v>
      </c>
      <c r="BL153" s="21" t="s">
        <v>26</v>
      </c>
      <c r="BM153" s="21" t="s">
        <v>363</v>
      </c>
    </row>
    <row r="154" s="1" customFormat="1" ht="38.25" customHeight="1">
      <c r="B154" s="46"/>
      <c r="C154" s="233" t="s">
        <v>378</v>
      </c>
      <c r="D154" s="233" t="s">
        <v>176</v>
      </c>
      <c r="E154" s="234" t="s">
        <v>698</v>
      </c>
      <c r="F154" s="235" t="s">
        <v>699</v>
      </c>
      <c r="G154" s="235"/>
      <c r="H154" s="235"/>
      <c r="I154" s="235"/>
      <c r="J154" s="236" t="s">
        <v>179</v>
      </c>
      <c r="K154" s="237">
        <v>1</v>
      </c>
      <c r="L154" s="238">
        <v>0</v>
      </c>
      <c r="M154" s="238">
        <v>0</v>
      </c>
      <c r="N154" s="239"/>
      <c r="O154" s="239"/>
      <c r="P154" s="240">
        <f>ROUND(V154*K154,2)</f>
        <v>0</v>
      </c>
      <c r="Q154" s="240"/>
      <c r="R154" s="48"/>
      <c r="T154" s="241" t="s">
        <v>24</v>
      </c>
      <c r="U154" s="56" t="s">
        <v>48</v>
      </c>
      <c r="V154" s="174">
        <f>L154+M154</f>
        <v>0</v>
      </c>
      <c r="W154" s="174">
        <f>ROUND(L154*K154,2)</f>
        <v>0</v>
      </c>
      <c r="X154" s="174">
        <f>ROUND(M154*K154,2)</f>
        <v>0</v>
      </c>
      <c r="Y154" s="47"/>
      <c r="Z154" s="242">
        <f>Y154*K154</f>
        <v>0</v>
      </c>
      <c r="AA154" s="242">
        <v>0</v>
      </c>
      <c r="AB154" s="242">
        <f>AA154*K154</f>
        <v>0</v>
      </c>
      <c r="AC154" s="242">
        <v>0</v>
      </c>
      <c r="AD154" s="243">
        <f>AC154*K154</f>
        <v>0</v>
      </c>
      <c r="AR154" s="21" t="s">
        <v>26</v>
      </c>
      <c r="AT154" s="21" t="s">
        <v>176</v>
      </c>
      <c r="AU154" s="21" t="s">
        <v>97</v>
      </c>
      <c r="AY154" s="21" t="s">
        <v>175</v>
      </c>
      <c r="BE154" s="155">
        <f>IF(U154="základní",P154,0)</f>
        <v>0</v>
      </c>
      <c r="BF154" s="155">
        <f>IF(U154="snížená",P154,0)</f>
        <v>0</v>
      </c>
      <c r="BG154" s="155">
        <f>IF(U154="zákl. přenesená",P154,0)</f>
        <v>0</v>
      </c>
      <c r="BH154" s="155">
        <f>IF(U154="sníž. přenesená",P154,0)</f>
        <v>0</v>
      </c>
      <c r="BI154" s="155">
        <f>IF(U154="nulová",P154,0)</f>
        <v>0</v>
      </c>
      <c r="BJ154" s="21" t="s">
        <v>26</v>
      </c>
      <c r="BK154" s="155">
        <f>ROUND(V154*K154,2)</f>
        <v>0</v>
      </c>
      <c r="BL154" s="21" t="s">
        <v>26</v>
      </c>
      <c r="BM154" s="21" t="s">
        <v>700</v>
      </c>
    </row>
    <row r="155" s="1" customFormat="1" ht="38.25" customHeight="1">
      <c r="B155" s="46"/>
      <c r="C155" s="233" t="s">
        <v>382</v>
      </c>
      <c r="D155" s="233" t="s">
        <v>176</v>
      </c>
      <c r="E155" s="234" t="s">
        <v>177</v>
      </c>
      <c r="F155" s="235" t="s">
        <v>178</v>
      </c>
      <c r="G155" s="235"/>
      <c r="H155" s="235"/>
      <c r="I155" s="235"/>
      <c r="J155" s="236" t="s">
        <v>179</v>
      </c>
      <c r="K155" s="237">
        <v>8</v>
      </c>
      <c r="L155" s="238">
        <v>0</v>
      </c>
      <c r="M155" s="238">
        <v>0</v>
      </c>
      <c r="N155" s="239"/>
      <c r="O155" s="239"/>
      <c r="P155" s="240">
        <f>ROUND(V155*K155,2)</f>
        <v>0</v>
      </c>
      <c r="Q155" s="240"/>
      <c r="R155" s="48"/>
      <c r="T155" s="241" t="s">
        <v>24</v>
      </c>
      <c r="U155" s="56" t="s">
        <v>48</v>
      </c>
      <c r="V155" s="174">
        <f>L155+M155</f>
        <v>0</v>
      </c>
      <c r="W155" s="174">
        <f>ROUND(L155*K155,2)</f>
        <v>0</v>
      </c>
      <c r="X155" s="174">
        <f>ROUND(M155*K155,2)</f>
        <v>0</v>
      </c>
      <c r="Y155" s="47"/>
      <c r="Z155" s="242">
        <f>Y155*K155</f>
        <v>0</v>
      </c>
      <c r="AA155" s="242">
        <v>0</v>
      </c>
      <c r="AB155" s="242">
        <f>AA155*K155</f>
        <v>0</v>
      </c>
      <c r="AC155" s="242">
        <v>0</v>
      </c>
      <c r="AD155" s="243">
        <f>AC155*K155</f>
        <v>0</v>
      </c>
      <c r="AR155" s="21" t="s">
        <v>26</v>
      </c>
      <c r="AT155" s="21" t="s">
        <v>176</v>
      </c>
      <c r="AU155" s="21" t="s">
        <v>97</v>
      </c>
      <c r="AY155" s="21" t="s">
        <v>175</v>
      </c>
      <c r="BE155" s="155">
        <f>IF(U155="základní",P155,0)</f>
        <v>0</v>
      </c>
      <c r="BF155" s="155">
        <f>IF(U155="snížená",P155,0)</f>
        <v>0</v>
      </c>
      <c r="BG155" s="155">
        <f>IF(U155="zákl. přenesená",P155,0)</f>
        <v>0</v>
      </c>
      <c r="BH155" s="155">
        <f>IF(U155="sníž. přenesená",P155,0)</f>
        <v>0</v>
      </c>
      <c r="BI155" s="155">
        <f>IF(U155="nulová",P155,0)</f>
        <v>0</v>
      </c>
      <c r="BJ155" s="21" t="s">
        <v>26</v>
      </c>
      <c r="BK155" s="155">
        <f>ROUND(V155*K155,2)</f>
        <v>0</v>
      </c>
      <c r="BL155" s="21" t="s">
        <v>26</v>
      </c>
      <c r="BM155" s="21" t="s">
        <v>364</v>
      </c>
    </row>
    <row r="156" s="1" customFormat="1" ht="63.75" customHeight="1">
      <c r="B156" s="46"/>
      <c r="C156" s="244" t="s">
        <v>276</v>
      </c>
      <c r="D156" s="244" t="s">
        <v>181</v>
      </c>
      <c r="E156" s="245" t="s">
        <v>182</v>
      </c>
      <c r="F156" s="246" t="s">
        <v>183</v>
      </c>
      <c r="G156" s="246"/>
      <c r="H156" s="246"/>
      <c r="I156" s="246"/>
      <c r="J156" s="247" t="s">
        <v>179</v>
      </c>
      <c r="K156" s="248">
        <v>9</v>
      </c>
      <c r="L156" s="249">
        <v>0</v>
      </c>
      <c r="M156" s="250"/>
      <c r="N156" s="250"/>
      <c r="O156" s="198"/>
      <c r="P156" s="240">
        <f>ROUND(V156*K156,2)</f>
        <v>0</v>
      </c>
      <c r="Q156" s="240"/>
      <c r="R156" s="48"/>
      <c r="T156" s="241" t="s">
        <v>24</v>
      </c>
      <c r="U156" s="56" t="s">
        <v>48</v>
      </c>
      <c r="V156" s="174">
        <f>L156+M156</f>
        <v>0</v>
      </c>
      <c r="W156" s="174">
        <f>ROUND(L156*K156,2)</f>
        <v>0</v>
      </c>
      <c r="X156" s="174">
        <f>ROUND(M156*K156,2)</f>
        <v>0</v>
      </c>
      <c r="Y156" s="47"/>
      <c r="Z156" s="242">
        <f>Y156*K156</f>
        <v>0</v>
      </c>
      <c r="AA156" s="242">
        <v>0</v>
      </c>
      <c r="AB156" s="242">
        <f>AA156*K156</f>
        <v>0</v>
      </c>
      <c r="AC156" s="242">
        <v>0</v>
      </c>
      <c r="AD156" s="243">
        <f>AC156*K156</f>
        <v>0</v>
      </c>
      <c r="AR156" s="21" t="s">
        <v>184</v>
      </c>
      <c r="AT156" s="21" t="s">
        <v>181</v>
      </c>
      <c r="AU156" s="21" t="s">
        <v>97</v>
      </c>
      <c r="AY156" s="21" t="s">
        <v>175</v>
      </c>
      <c r="BE156" s="155">
        <f>IF(U156="základní",P156,0)</f>
        <v>0</v>
      </c>
      <c r="BF156" s="155">
        <f>IF(U156="snížená",P156,0)</f>
        <v>0</v>
      </c>
      <c r="BG156" s="155">
        <f>IF(U156="zákl. přenesená",P156,0)</f>
        <v>0</v>
      </c>
      <c r="BH156" s="155">
        <f>IF(U156="sníž. přenesená",P156,0)</f>
        <v>0</v>
      </c>
      <c r="BI156" s="155">
        <f>IF(U156="nulová",P156,0)</f>
        <v>0</v>
      </c>
      <c r="BJ156" s="21" t="s">
        <v>26</v>
      </c>
      <c r="BK156" s="155">
        <f>ROUND(V156*K156,2)</f>
        <v>0</v>
      </c>
      <c r="BL156" s="21" t="s">
        <v>184</v>
      </c>
      <c r="BM156" s="21" t="s">
        <v>365</v>
      </c>
    </row>
    <row r="157" s="1" customFormat="1" ht="16.5" customHeight="1">
      <c r="B157" s="46"/>
      <c r="C157" s="233" t="s">
        <v>280</v>
      </c>
      <c r="D157" s="233" t="s">
        <v>176</v>
      </c>
      <c r="E157" s="234" t="s">
        <v>367</v>
      </c>
      <c r="F157" s="235" t="s">
        <v>368</v>
      </c>
      <c r="G157" s="235"/>
      <c r="H157" s="235"/>
      <c r="I157" s="235"/>
      <c r="J157" s="236" t="s">
        <v>204</v>
      </c>
      <c r="K157" s="237">
        <v>100</v>
      </c>
      <c r="L157" s="238">
        <v>0</v>
      </c>
      <c r="M157" s="238">
        <v>0</v>
      </c>
      <c r="N157" s="239"/>
      <c r="O157" s="239"/>
      <c r="P157" s="240">
        <f>ROUND(V157*K157,2)</f>
        <v>0</v>
      </c>
      <c r="Q157" s="240"/>
      <c r="R157" s="48"/>
      <c r="T157" s="241" t="s">
        <v>24</v>
      </c>
      <c r="U157" s="56" t="s">
        <v>48</v>
      </c>
      <c r="V157" s="174">
        <f>L157+M157</f>
        <v>0</v>
      </c>
      <c r="W157" s="174">
        <f>ROUND(L157*K157,2)</f>
        <v>0</v>
      </c>
      <c r="X157" s="174">
        <f>ROUND(M157*K157,2)</f>
        <v>0</v>
      </c>
      <c r="Y157" s="47"/>
      <c r="Z157" s="242">
        <f>Y157*K157</f>
        <v>0</v>
      </c>
      <c r="AA157" s="242">
        <v>0</v>
      </c>
      <c r="AB157" s="242">
        <f>AA157*K157</f>
        <v>0</v>
      </c>
      <c r="AC157" s="242">
        <v>0</v>
      </c>
      <c r="AD157" s="243">
        <f>AC157*K157</f>
        <v>0</v>
      </c>
      <c r="AR157" s="21" t="s">
        <v>26</v>
      </c>
      <c r="AT157" s="21" t="s">
        <v>176</v>
      </c>
      <c r="AU157" s="21" t="s">
        <v>97</v>
      </c>
      <c r="AY157" s="21" t="s">
        <v>175</v>
      </c>
      <c r="BE157" s="155">
        <f>IF(U157="základní",P157,0)</f>
        <v>0</v>
      </c>
      <c r="BF157" s="155">
        <f>IF(U157="snížená",P157,0)</f>
        <v>0</v>
      </c>
      <c r="BG157" s="155">
        <f>IF(U157="zákl. přenesená",P157,0)</f>
        <v>0</v>
      </c>
      <c r="BH157" s="155">
        <f>IF(U157="sníž. přenesená",P157,0)</f>
        <v>0</v>
      </c>
      <c r="BI157" s="155">
        <f>IF(U157="nulová",P157,0)</f>
        <v>0</v>
      </c>
      <c r="BJ157" s="21" t="s">
        <v>26</v>
      </c>
      <c r="BK157" s="155">
        <f>ROUND(V157*K157,2)</f>
        <v>0</v>
      </c>
      <c r="BL157" s="21" t="s">
        <v>26</v>
      </c>
      <c r="BM157" s="21" t="s">
        <v>369</v>
      </c>
    </row>
    <row r="158" s="1" customFormat="1" ht="38.25" customHeight="1">
      <c r="B158" s="46"/>
      <c r="C158" s="244" t="s">
        <v>284</v>
      </c>
      <c r="D158" s="244" t="s">
        <v>181</v>
      </c>
      <c r="E158" s="245" t="s">
        <v>371</v>
      </c>
      <c r="F158" s="246" t="s">
        <v>372</v>
      </c>
      <c r="G158" s="246"/>
      <c r="H158" s="246"/>
      <c r="I158" s="246"/>
      <c r="J158" s="247" t="s">
        <v>204</v>
      </c>
      <c r="K158" s="248">
        <v>100</v>
      </c>
      <c r="L158" s="249">
        <v>0</v>
      </c>
      <c r="M158" s="250"/>
      <c r="N158" s="250"/>
      <c r="O158" s="198"/>
      <c r="P158" s="240">
        <f>ROUND(V158*K158,2)</f>
        <v>0</v>
      </c>
      <c r="Q158" s="240"/>
      <c r="R158" s="48"/>
      <c r="T158" s="241" t="s">
        <v>24</v>
      </c>
      <c r="U158" s="56" t="s">
        <v>48</v>
      </c>
      <c r="V158" s="174">
        <f>L158+M158</f>
        <v>0</v>
      </c>
      <c r="W158" s="174">
        <f>ROUND(L158*K158,2)</f>
        <v>0</v>
      </c>
      <c r="X158" s="174">
        <f>ROUND(M158*K158,2)</f>
        <v>0</v>
      </c>
      <c r="Y158" s="47"/>
      <c r="Z158" s="242">
        <f>Y158*K158</f>
        <v>0</v>
      </c>
      <c r="AA158" s="242">
        <v>0</v>
      </c>
      <c r="AB158" s="242">
        <f>AA158*K158</f>
        <v>0</v>
      </c>
      <c r="AC158" s="242">
        <v>0</v>
      </c>
      <c r="AD158" s="243">
        <f>AC158*K158</f>
        <v>0</v>
      </c>
      <c r="AR158" s="21" t="s">
        <v>97</v>
      </c>
      <c r="AT158" s="21" t="s">
        <v>181</v>
      </c>
      <c r="AU158" s="21" t="s">
        <v>97</v>
      </c>
      <c r="AY158" s="21" t="s">
        <v>175</v>
      </c>
      <c r="BE158" s="155">
        <f>IF(U158="základní",P158,0)</f>
        <v>0</v>
      </c>
      <c r="BF158" s="155">
        <f>IF(U158="snížená",P158,0)</f>
        <v>0</v>
      </c>
      <c r="BG158" s="155">
        <f>IF(U158="zákl. přenesená",P158,0)</f>
        <v>0</v>
      </c>
      <c r="BH158" s="155">
        <f>IF(U158="sníž. přenesená",P158,0)</f>
        <v>0</v>
      </c>
      <c r="BI158" s="155">
        <f>IF(U158="nulová",P158,0)</f>
        <v>0</v>
      </c>
      <c r="BJ158" s="21" t="s">
        <v>26</v>
      </c>
      <c r="BK158" s="155">
        <f>ROUND(V158*K158,2)</f>
        <v>0</v>
      </c>
      <c r="BL158" s="21" t="s">
        <v>26</v>
      </c>
      <c r="BM158" s="21" t="s">
        <v>701</v>
      </c>
    </row>
    <row r="159" s="10" customFormat="1" ht="29.88" customHeight="1">
      <c r="B159" s="218"/>
      <c r="C159" s="219"/>
      <c r="D159" s="230" t="s">
        <v>146</v>
      </c>
      <c r="E159" s="230"/>
      <c r="F159" s="230"/>
      <c r="G159" s="230"/>
      <c r="H159" s="230"/>
      <c r="I159" s="230"/>
      <c r="J159" s="230"/>
      <c r="K159" s="230"/>
      <c r="L159" s="230"/>
      <c r="M159" s="251">
        <f>BK159</f>
        <v>0</v>
      </c>
      <c r="N159" s="252"/>
      <c r="O159" s="252"/>
      <c r="P159" s="252"/>
      <c r="Q159" s="252"/>
      <c r="R159" s="222"/>
      <c r="T159" s="223"/>
      <c r="U159" s="219"/>
      <c r="V159" s="219"/>
      <c r="W159" s="224">
        <f>SUM(W160:W202)</f>
        <v>0</v>
      </c>
      <c r="X159" s="224">
        <f>SUM(X160:X202)</f>
        <v>0</v>
      </c>
      <c r="Y159" s="219"/>
      <c r="Z159" s="225">
        <f>SUM(Z160:Z202)</f>
        <v>0</v>
      </c>
      <c r="AA159" s="219"/>
      <c r="AB159" s="225">
        <f>SUM(AB160:AB202)</f>
        <v>0</v>
      </c>
      <c r="AC159" s="219"/>
      <c r="AD159" s="226">
        <f>SUM(AD160:AD202)</f>
        <v>0</v>
      </c>
      <c r="AR159" s="227" t="s">
        <v>26</v>
      </c>
      <c r="AT159" s="228" t="s">
        <v>84</v>
      </c>
      <c r="AU159" s="228" t="s">
        <v>26</v>
      </c>
      <c r="AY159" s="227" t="s">
        <v>175</v>
      </c>
      <c r="BK159" s="229">
        <f>SUM(BK160:BK202)</f>
        <v>0</v>
      </c>
    </row>
    <row r="160" s="1" customFormat="1" ht="25.5" customHeight="1">
      <c r="B160" s="46"/>
      <c r="C160" s="233" t="s">
        <v>210</v>
      </c>
      <c r="D160" s="233" t="s">
        <v>176</v>
      </c>
      <c r="E160" s="234" t="s">
        <v>375</v>
      </c>
      <c r="F160" s="235" t="s">
        <v>376</v>
      </c>
      <c r="G160" s="235"/>
      <c r="H160" s="235"/>
      <c r="I160" s="235"/>
      <c r="J160" s="236" t="s">
        <v>179</v>
      </c>
      <c r="K160" s="237">
        <v>11</v>
      </c>
      <c r="L160" s="238">
        <v>0</v>
      </c>
      <c r="M160" s="238">
        <v>0</v>
      </c>
      <c r="N160" s="239"/>
      <c r="O160" s="239"/>
      <c r="P160" s="240">
        <f>ROUND(V160*K160,2)</f>
        <v>0</v>
      </c>
      <c r="Q160" s="240"/>
      <c r="R160" s="48"/>
      <c r="T160" s="241" t="s">
        <v>24</v>
      </c>
      <c r="U160" s="56" t="s">
        <v>48</v>
      </c>
      <c r="V160" s="174">
        <f>L160+M160</f>
        <v>0</v>
      </c>
      <c r="W160" s="174">
        <f>ROUND(L160*K160,2)</f>
        <v>0</v>
      </c>
      <c r="X160" s="174">
        <f>ROUND(M160*K160,2)</f>
        <v>0</v>
      </c>
      <c r="Y160" s="47"/>
      <c r="Z160" s="242">
        <f>Y160*K160</f>
        <v>0</v>
      </c>
      <c r="AA160" s="242">
        <v>0</v>
      </c>
      <c r="AB160" s="242">
        <f>AA160*K160</f>
        <v>0</v>
      </c>
      <c r="AC160" s="242">
        <v>0</v>
      </c>
      <c r="AD160" s="243">
        <f>AC160*K160</f>
        <v>0</v>
      </c>
      <c r="AR160" s="21" t="s">
        <v>26</v>
      </c>
      <c r="AT160" s="21" t="s">
        <v>176</v>
      </c>
      <c r="AU160" s="21" t="s">
        <v>97</v>
      </c>
      <c r="AY160" s="21" t="s">
        <v>175</v>
      </c>
      <c r="BE160" s="155">
        <f>IF(U160="základní",P160,0)</f>
        <v>0</v>
      </c>
      <c r="BF160" s="155">
        <f>IF(U160="snížená",P160,0)</f>
        <v>0</v>
      </c>
      <c r="BG160" s="155">
        <f>IF(U160="zákl. přenesená",P160,0)</f>
        <v>0</v>
      </c>
      <c r="BH160" s="155">
        <f>IF(U160="sníž. přenesená",P160,0)</f>
        <v>0</v>
      </c>
      <c r="BI160" s="155">
        <f>IF(U160="nulová",P160,0)</f>
        <v>0</v>
      </c>
      <c r="BJ160" s="21" t="s">
        <v>26</v>
      </c>
      <c r="BK160" s="155">
        <f>ROUND(V160*K160,2)</f>
        <v>0</v>
      </c>
      <c r="BL160" s="21" t="s">
        <v>26</v>
      </c>
      <c r="BM160" s="21" t="s">
        <v>377</v>
      </c>
    </row>
    <row r="161" s="1" customFormat="1" ht="25.5" customHeight="1">
      <c r="B161" s="46"/>
      <c r="C161" s="244" t="s">
        <v>214</v>
      </c>
      <c r="D161" s="244" t="s">
        <v>181</v>
      </c>
      <c r="E161" s="245" t="s">
        <v>379</v>
      </c>
      <c r="F161" s="246" t="s">
        <v>380</v>
      </c>
      <c r="G161" s="246"/>
      <c r="H161" s="246"/>
      <c r="I161" s="246"/>
      <c r="J161" s="247" t="s">
        <v>179</v>
      </c>
      <c r="K161" s="248">
        <v>11</v>
      </c>
      <c r="L161" s="249">
        <v>0</v>
      </c>
      <c r="M161" s="250"/>
      <c r="N161" s="250"/>
      <c r="O161" s="198"/>
      <c r="P161" s="240">
        <f>ROUND(V161*K161,2)</f>
        <v>0</v>
      </c>
      <c r="Q161" s="240"/>
      <c r="R161" s="48"/>
      <c r="T161" s="241" t="s">
        <v>24</v>
      </c>
      <c r="U161" s="56" t="s">
        <v>48</v>
      </c>
      <c r="V161" s="174">
        <f>L161+M161</f>
        <v>0</v>
      </c>
      <c r="W161" s="174">
        <f>ROUND(L161*K161,2)</f>
        <v>0</v>
      </c>
      <c r="X161" s="174">
        <f>ROUND(M161*K161,2)</f>
        <v>0</v>
      </c>
      <c r="Y161" s="47"/>
      <c r="Z161" s="242">
        <f>Y161*K161</f>
        <v>0</v>
      </c>
      <c r="AA161" s="242">
        <v>0</v>
      </c>
      <c r="AB161" s="242">
        <f>AA161*K161</f>
        <v>0</v>
      </c>
      <c r="AC161" s="242">
        <v>0</v>
      </c>
      <c r="AD161" s="243">
        <f>AC161*K161</f>
        <v>0</v>
      </c>
      <c r="AR161" s="21" t="s">
        <v>184</v>
      </c>
      <c r="AT161" s="21" t="s">
        <v>181</v>
      </c>
      <c r="AU161" s="21" t="s">
        <v>97</v>
      </c>
      <c r="AY161" s="21" t="s">
        <v>175</v>
      </c>
      <c r="BE161" s="155">
        <f>IF(U161="základní",P161,0)</f>
        <v>0</v>
      </c>
      <c r="BF161" s="155">
        <f>IF(U161="snížená",P161,0)</f>
        <v>0</v>
      </c>
      <c r="BG161" s="155">
        <f>IF(U161="zákl. přenesená",P161,0)</f>
        <v>0</v>
      </c>
      <c r="BH161" s="155">
        <f>IF(U161="sníž. přenesená",P161,0)</f>
        <v>0</v>
      </c>
      <c r="BI161" s="155">
        <f>IF(U161="nulová",P161,0)</f>
        <v>0</v>
      </c>
      <c r="BJ161" s="21" t="s">
        <v>26</v>
      </c>
      <c r="BK161" s="155">
        <f>ROUND(V161*K161,2)</f>
        <v>0</v>
      </c>
      <c r="BL161" s="21" t="s">
        <v>184</v>
      </c>
      <c r="BM161" s="21" t="s">
        <v>381</v>
      </c>
    </row>
    <row r="162" s="1" customFormat="1" ht="16.5" customHeight="1">
      <c r="B162" s="46"/>
      <c r="C162" s="233" t="s">
        <v>397</v>
      </c>
      <c r="D162" s="233" t="s">
        <v>176</v>
      </c>
      <c r="E162" s="234" t="s">
        <v>383</v>
      </c>
      <c r="F162" s="235" t="s">
        <v>384</v>
      </c>
      <c r="G162" s="235"/>
      <c r="H162" s="235"/>
      <c r="I162" s="235"/>
      <c r="J162" s="236" t="s">
        <v>179</v>
      </c>
      <c r="K162" s="237">
        <v>10</v>
      </c>
      <c r="L162" s="238">
        <v>0</v>
      </c>
      <c r="M162" s="238">
        <v>0</v>
      </c>
      <c r="N162" s="239"/>
      <c r="O162" s="239"/>
      <c r="P162" s="240">
        <f>ROUND(V162*K162,2)</f>
        <v>0</v>
      </c>
      <c r="Q162" s="240"/>
      <c r="R162" s="48"/>
      <c r="T162" s="241" t="s">
        <v>24</v>
      </c>
      <c r="U162" s="56" t="s">
        <v>48</v>
      </c>
      <c r="V162" s="174">
        <f>L162+M162</f>
        <v>0</v>
      </c>
      <c r="W162" s="174">
        <f>ROUND(L162*K162,2)</f>
        <v>0</v>
      </c>
      <c r="X162" s="174">
        <f>ROUND(M162*K162,2)</f>
        <v>0</v>
      </c>
      <c r="Y162" s="47"/>
      <c r="Z162" s="242">
        <f>Y162*K162</f>
        <v>0</v>
      </c>
      <c r="AA162" s="242">
        <v>0</v>
      </c>
      <c r="AB162" s="242">
        <f>AA162*K162</f>
        <v>0</v>
      </c>
      <c r="AC162" s="242">
        <v>0</v>
      </c>
      <c r="AD162" s="243">
        <f>AC162*K162</f>
        <v>0</v>
      </c>
      <c r="AR162" s="21" t="s">
        <v>26</v>
      </c>
      <c r="AT162" s="21" t="s">
        <v>176</v>
      </c>
      <c r="AU162" s="21" t="s">
        <v>97</v>
      </c>
      <c r="AY162" s="21" t="s">
        <v>175</v>
      </c>
      <c r="BE162" s="155">
        <f>IF(U162="základní",P162,0)</f>
        <v>0</v>
      </c>
      <c r="BF162" s="155">
        <f>IF(U162="snížená",P162,0)</f>
        <v>0</v>
      </c>
      <c r="BG162" s="155">
        <f>IF(U162="zákl. přenesená",P162,0)</f>
        <v>0</v>
      </c>
      <c r="BH162" s="155">
        <f>IF(U162="sníž. přenesená",P162,0)</f>
        <v>0</v>
      </c>
      <c r="BI162" s="155">
        <f>IF(U162="nulová",P162,0)</f>
        <v>0</v>
      </c>
      <c r="BJ162" s="21" t="s">
        <v>26</v>
      </c>
      <c r="BK162" s="155">
        <f>ROUND(V162*K162,2)</f>
        <v>0</v>
      </c>
      <c r="BL162" s="21" t="s">
        <v>26</v>
      </c>
      <c r="BM162" s="21" t="s">
        <v>385</v>
      </c>
    </row>
    <row r="163" s="1" customFormat="1" ht="25.5" customHeight="1">
      <c r="B163" s="46"/>
      <c r="C163" s="244" t="s">
        <v>401</v>
      </c>
      <c r="D163" s="244" t="s">
        <v>181</v>
      </c>
      <c r="E163" s="245" t="s">
        <v>392</v>
      </c>
      <c r="F163" s="246" t="s">
        <v>393</v>
      </c>
      <c r="G163" s="246"/>
      <c r="H163" s="246"/>
      <c r="I163" s="246"/>
      <c r="J163" s="247" t="s">
        <v>179</v>
      </c>
      <c r="K163" s="248">
        <v>10</v>
      </c>
      <c r="L163" s="249">
        <v>0</v>
      </c>
      <c r="M163" s="250"/>
      <c r="N163" s="250"/>
      <c r="O163" s="198"/>
      <c r="P163" s="240">
        <f>ROUND(V163*K163,2)</f>
        <v>0</v>
      </c>
      <c r="Q163" s="240"/>
      <c r="R163" s="48"/>
      <c r="T163" s="241" t="s">
        <v>24</v>
      </c>
      <c r="U163" s="56" t="s">
        <v>48</v>
      </c>
      <c r="V163" s="174">
        <f>L163+M163</f>
        <v>0</v>
      </c>
      <c r="W163" s="174">
        <f>ROUND(L163*K163,2)</f>
        <v>0</v>
      </c>
      <c r="X163" s="174">
        <f>ROUND(M163*K163,2)</f>
        <v>0</v>
      </c>
      <c r="Y163" s="47"/>
      <c r="Z163" s="242">
        <f>Y163*K163</f>
        <v>0</v>
      </c>
      <c r="AA163" s="242">
        <v>0</v>
      </c>
      <c r="AB163" s="242">
        <f>AA163*K163</f>
        <v>0</v>
      </c>
      <c r="AC163" s="242">
        <v>0</v>
      </c>
      <c r="AD163" s="243">
        <f>AC163*K163</f>
        <v>0</v>
      </c>
      <c r="AR163" s="21" t="s">
        <v>184</v>
      </c>
      <c r="AT163" s="21" t="s">
        <v>181</v>
      </c>
      <c r="AU163" s="21" t="s">
        <v>97</v>
      </c>
      <c r="AY163" s="21" t="s">
        <v>175</v>
      </c>
      <c r="BE163" s="155">
        <f>IF(U163="základní",P163,0)</f>
        <v>0</v>
      </c>
      <c r="BF163" s="155">
        <f>IF(U163="snížená",P163,0)</f>
        <v>0</v>
      </c>
      <c r="BG163" s="155">
        <f>IF(U163="zákl. přenesená",P163,0)</f>
        <v>0</v>
      </c>
      <c r="BH163" s="155">
        <f>IF(U163="sníž. přenesená",P163,0)</f>
        <v>0</v>
      </c>
      <c r="BI163" s="155">
        <f>IF(U163="nulová",P163,0)</f>
        <v>0</v>
      </c>
      <c r="BJ163" s="21" t="s">
        <v>26</v>
      </c>
      <c r="BK163" s="155">
        <f>ROUND(V163*K163,2)</f>
        <v>0</v>
      </c>
      <c r="BL163" s="21" t="s">
        <v>184</v>
      </c>
      <c r="BM163" s="21" t="s">
        <v>394</v>
      </c>
    </row>
    <row r="164" s="1" customFormat="1" ht="16.5" customHeight="1">
      <c r="B164" s="46"/>
      <c r="C164" s="233" t="s">
        <v>405</v>
      </c>
      <c r="D164" s="233" t="s">
        <v>176</v>
      </c>
      <c r="E164" s="234" t="s">
        <v>386</v>
      </c>
      <c r="F164" s="235" t="s">
        <v>387</v>
      </c>
      <c r="G164" s="235"/>
      <c r="H164" s="235"/>
      <c r="I164" s="235"/>
      <c r="J164" s="236" t="s">
        <v>179</v>
      </c>
      <c r="K164" s="237">
        <v>5</v>
      </c>
      <c r="L164" s="238">
        <v>0</v>
      </c>
      <c r="M164" s="238">
        <v>0</v>
      </c>
      <c r="N164" s="239"/>
      <c r="O164" s="239"/>
      <c r="P164" s="240">
        <f>ROUND(V164*K164,2)</f>
        <v>0</v>
      </c>
      <c r="Q164" s="240"/>
      <c r="R164" s="48"/>
      <c r="T164" s="241" t="s">
        <v>24</v>
      </c>
      <c r="U164" s="56" t="s">
        <v>48</v>
      </c>
      <c r="V164" s="174">
        <f>L164+M164</f>
        <v>0</v>
      </c>
      <c r="W164" s="174">
        <f>ROUND(L164*K164,2)</f>
        <v>0</v>
      </c>
      <c r="X164" s="174">
        <f>ROUND(M164*K164,2)</f>
        <v>0</v>
      </c>
      <c r="Y164" s="47"/>
      <c r="Z164" s="242">
        <f>Y164*K164</f>
        <v>0</v>
      </c>
      <c r="AA164" s="242">
        <v>0</v>
      </c>
      <c r="AB164" s="242">
        <f>AA164*K164</f>
        <v>0</v>
      </c>
      <c r="AC164" s="242">
        <v>0</v>
      </c>
      <c r="AD164" s="243">
        <f>AC164*K164</f>
        <v>0</v>
      </c>
      <c r="AR164" s="21" t="s">
        <v>26</v>
      </c>
      <c r="AT164" s="21" t="s">
        <v>176</v>
      </c>
      <c r="AU164" s="21" t="s">
        <v>97</v>
      </c>
      <c r="AY164" s="21" t="s">
        <v>175</v>
      </c>
      <c r="BE164" s="155">
        <f>IF(U164="základní",P164,0)</f>
        <v>0</v>
      </c>
      <c r="BF164" s="155">
        <f>IF(U164="snížená",P164,0)</f>
        <v>0</v>
      </c>
      <c r="BG164" s="155">
        <f>IF(U164="zákl. přenesená",P164,0)</f>
        <v>0</v>
      </c>
      <c r="BH164" s="155">
        <f>IF(U164="sníž. přenesená",P164,0)</f>
        <v>0</v>
      </c>
      <c r="BI164" s="155">
        <f>IF(U164="nulová",P164,0)</f>
        <v>0</v>
      </c>
      <c r="BJ164" s="21" t="s">
        <v>26</v>
      </c>
      <c r="BK164" s="155">
        <f>ROUND(V164*K164,2)</f>
        <v>0</v>
      </c>
      <c r="BL164" s="21" t="s">
        <v>26</v>
      </c>
      <c r="BM164" s="21" t="s">
        <v>388</v>
      </c>
    </row>
    <row r="165" s="1" customFormat="1" ht="16.5" customHeight="1">
      <c r="B165" s="46"/>
      <c r="C165" s="233" t="s">
        <v>421</v>
      </c>
      <c r="D165" s="233" t="s">
        <v>176</v>
      </c>
      <c r="E165" s="234" t="s">
        <v>389</v>
      </c>
      <c r="F165" s="235" t="s">
        <v>390</v>
      </c>
      <c r="G165" s="235"/>
      <c r="H165" s="235"/>
      <c r="I165" s="235"/>
      <c r="J165" s="236" t="s">
        <v>179</v>
      </c>
      <c r="K165" s="237">
        <v>4</v>
      </c>
      <c r="L165" s="238">
        <v>0</v>
      </c>
      <c r="M165" s="238">
        <v>0</v>
      </c>
      <c r="N165" s="239"/>
      <c r="O165" s="239"/>
      <c r="P165" s="240">
        <f>ROUND(V165*K165,2)</f>
        <v>0</v>
      </c>
      <c r="Q165" s="240"/>
      <c r="R165" s="48"/>
      <c r="T165" s="241" t="s">
        <v>24</v>
      </c>
      <c r="U165" s="56" t="s">
        <v>48</v>
      </c>
      <c r="V165" s="174">
        <f>L165+M165</f>
        <v>0</v>
      </c>
      <c r="W165" s="174">
        <f>ROUND(L165*K165,2)</f>
        <v>0</v>
      </c>
      <c r="X165" s="174">
        <f>ROUND(M165*K165,2)</f>
        <v>0</v>
      </c>
      <c r="Y165" s="47"/>
      <c r="Z165" s="242">
        <f>Y165*K165</f>
        <v>0</v>
      </c>
      <c r="AA165" s="242">
        <v>0</v>
      </c>
      <c r="AB165" s="242">
        <f>AA165*K165</f>
        <v>0</v>
      </c>
      <c r="AC165" s="242">
        <v>0</v>
      </c>
      <c r="AD165" s="243">
        <f>AC165*K165</f>
        <v>0</v>
      </c>
      <c r="AR165" s="21" t="s">
        <v>26</v>
      </c>
      <c r="AT165" s="21" t="s">
        <v>176</v>
      </c>
      <c r="AU165" s="21" t="s">
        <v>97</v>
      </c>
      <c r="AY165" s="21" t="s">
        <v>175</v>
      </c>
      <c r="BE165" s="155">
        <f>IF(U165="základní",P165,0)</f>
        <v>0</v>
      </c>
      <c r="BF165" s="155">
        <f>IF(U165="snížená",P165,0)</f>
        <v>0</v>
      </c>
      <c r="BG165" s="155">
        <f>IF(U165="zákl. přenesená",P165,0)</f>
        <v>0</v>
      </c>
      <c r="BH165" s="155">
        <f>IF(U165="sníž. přenesená",P165,0)</f>
        <v>0</v>
      </c>
      <c r="BI165" s="155">
        <f>IF(U165="nulová",P165,0)</f>
        <v>0</v>
      </c>
      <c r="BJ165" s="21" t="s">
        <v>26</v>
      </c>
      <c r="BK165" s="155">
        <f>ROUND(V165*K165,2)</f>
        <v>0</v>
      </c>
      <c r="BL165" s="21" t="s">
        <v>26</v>
      </c>
      <c r="BM165" s="21" t="s">
        <v>391</v>
      </c>
    </row>
    <row r="166" s="1" customFormat="1" ht="16.5" customHeight="1">
      <c r="B166" s="46"/>
      <c r="C166" s="233" t="s">
        <v>425</v>
      </c>
      <c r="D166" s="233" t="s">
        <v>176</v>
      </c>
      <c r="E166" s="234" t="s">
        <v>261</v>
      </c>
      <c r="F166" s="235" t="s">
        <v>262</v>
      </c>
      <c r="G166" s="235"/>
      <c r="H166" s="235"/>
      <c r="I166" s="235"/>
      <c r="J166" s="236" t="s">
        <v>179</v>
      </c>
      <c r="K166" s="237">
        <v>4</v>
      </c>
      <c r="L166" s="238">
        <v>0</v>
      </c>
      <c r="M166" s="238">
        <v>0</v>
      </c>
      <c r="N166" s="239"/>
      <c r="O166" s="239"/>
      <c r="P166" s="240">
        <f>ROUND(V166*K166,2)</f>
        <v>0</v>
      </c>
      <c r="Q166" s="240"/>
      <c r="R166" s="48"/>
      <c r="T166" s="241" t="s">
        <v>24</v>
      </c>
      <c r="U166" s="56" t="s">
        <v>48</v>
      </c>
      <c r="V166" s="174">
        <f>L166+M166</f>
        <v>0</v>
      </c>
      <c r="W166" s="174">
        <f>ROUND(L166*K166,2)</f>
        <v>0</v>
      </c>
      <c r="X166" s="174">
        <f>ROUND(M166*K166,2)</f>
        <v>0</v>
      </c>
      <c r="Y166" s="47"/>
      <c r="Z166" s="242">
        <f>Y166*K166</f>
        <v>0</v>
      </c>
      <c r="AA166" s="242">
        <v>0</v>
      </c>
      <c r="AB166" s="242">
        <f>AA166*K166</f>
        <v>0</v>
      </c>
      <c r="AC166" s="242">
        <v>0</v>
      </c>
      <c r="AD166" s="243">
        <f>AC166*K166</f>
        <v>0</v>
      </c>
      <c r="AR166" s="21" t="s">
        <v>26</v>
      </c>
      <c r="AT166" s="21" t="s">
        <v>176</v>
      </c>
      <c r="AU166" s="21" t="s">
        <v>97</v>
      </c>
      <c r="AY166" s="21" t="s">
        <v>175</v>
      </c>
      <c r="BE166" s="155">
        <f>IF(U166="základní",P166,0)</f>
        <v>0</v>
      </c>
      <c r="BF166" s="155">
        <f>IF(U166="snížená",P166,0)</f>
        <v>0</v>
      </c>
      <c r="BG166" s="155">
        <f>IF(U166="zákl. přenesená",P166,0)</f>
        <v>0</v>
      </c>
      <c r="BH166" s="155">
        <f>IF(U166="sníž. přenesená",P166,0)</f>
        <v>0</v>
      </c>
      <c r="BI166" s="155">
        <f>IF(U166="nulová",P166,0)</f>
        <v>0</v>
      </c>
      <c r="BJ166" s="21" t="s">
        <v>26</v>
      </c>
      <c r="BK166" s="155">
        <f>ROUND(V166*K166,2)</f>
        <v>0</v>
      </c>
      <c r="BL166" s="21" t="s">
        <v>26</v>
      </c>
      <c r="BM166" s="21" t="s">
        <v>395</v>
      </c>
    </row>
    <row r="167" s="1" customFormat="1" ht="25.5" customHeight="1">
      <c r="B167" s="46"/>
      <c r="C167" s="244" t="s">
        <v>427</v>
      </c>
      <c r="D167" s="244" t="s">
        <v>181</v>
      </c>
      <c r="E167" s="245" t="s">
        <v>398</v>
      </c>
      <c r="F167" s="246" t="s">
        <v>399</v>
      </c>
      <c r="G167" s="246"/>
      <c r="H167" s="246"/>
      <c r="I167" s="246"/>
      <c r="J167" s="247" t="s">
        <v>179</v>
      </c>
      <c r="K167" s="248">
        <v>2</v>
      </c>
      <c r="L167" s="249">
        <v>0</v>
      </c>
      <c r="M167" s="250"/>
      <c r="N167" s="250"/>
      <c r="O167" s="198"/>
      <c r="P167" s="240">
        <f>ROUND(V167*K167,2)</f>
        <v>0</v>
      </c>
      <c r="Q167" s="240"/>
      <c r="R167" s="48"/>
      <c r="T167" s="241" t="s">
        <v>24</v>
      </c>
      <c r="U167" s="56" t="s">
        <v>48</v>
      </c>
      <c r="V167" s="174">
        <f>L167+M167</f>
        <v>0</v>
      </c>
      <c r="W167" s="174">
        <f>ROUND(L167*K167,2)</f>
        <v>0</v>
      </c>
      <c r="X167" s="174">
        <f>ROUND(M167*K167,2)</f>
        <v>0</v>
      </c>
      <c r="Y167" s="47"/>
      <c r="Z167" s="242">
        <f>Y167*K167</f>
        <v>0</v>
      </c>
      <c r="AA167" s="242">
        <v>0</v>
      </c>
      <c r="AB167" s="242">
        <f>AA167*K167</f>
        <v>0</v>
      </c>
      <c r="AC167" s="242">
        <v>0</v>
      </c>
      <c r="AD167" s="243">
        <f>AC167*K167</f>
        <v>0</v>
      </c>
      <c r="AR167" s="21" t="s">
        <v>97</v>
      </c>
      <c r="AT167" s="21" t="s">
        <v>181</v>
      </c>
      <c r="AU167" s="21" t="s">
        <v>97</v>
      </c>
      <c r="AY167" s="21" t="s">
        <v>175</v>
      </c>
      <c r="BE167" s="155">
        <f>IF(U167="základní",P167,0)</f>
        <v>0</v>
      </c>
      <c r="BF167" s="155">
        <f>IF(U167="snížená",P167,0)</f>
        <v>0</v>
      </c>
      <c r="BG167" s="155">
        <f>IF(U167="zákl. přenesená",P167,0)</f>
        <v>0</v>
      </c>
      <c r="BH167" s="155">
        <f>IF(U167="sníž. přenesená",P167,0)</f>
        <v>0</v>
      </c>
      <c r="BI167" s="155">
        <f>IF(U167="nulová",P167,0)</f>
        <v>0</v>
      </c>
      <c r="BJ167" s="21" t="s">
        <v>26</v>
      </c>
      <c r="BK167" s="155">
        <f>ROUND(V167*K167,2)</f>
        <v>0</v>
      </c>
      <c r="BL167" s="21" t="s">
        <v>26</v>
      </c>
      <c r="BM167" s="21" t="s">
        <v>400</v>
      </c>
    </row>
    <row r="168" s="1" customFormat="1" ht="25.5" customHeight="1">
      <c r="B168" s="46"/>
      <c r="C168" s="244" t="s">
        <v>431</v>
      </c>
      <c r="D168" s="244" t="s">
        <v>181</v>
      </c>
      <c r="E168" s="245" t="s">
        <v>265</v>
      </c>
      <c r="F168" s="246" t="s">
        <v>266</v>
      </c>
      <c r="G168" s="246"/>
      <c r="H168" s="246"/>
      <c r="I168" s="246"/>
      <c r="J168" s="247" t="s">
        <v>179</v>
      </c>
      <c r="K168" s="248">
        <v>2</v>
      </c>
      <c r="L168" s="249">
        <v>0</v>
      </c>
      <c r="M168" s="250"/>
      <c r="N168" s="250"/>
      <c r="O168" s="198"/>
      <c r="P168" s="240">
        <f>ROUND(V168*K168,2)</f>
        <v>0</v>
      </c>
      <c r="Q168" s="240"/>
      <c r="R168" s="48"/>
      <c r="T168" s="241" t="s">
        <v>24</v>
      </c>
      <c r="U168" s="56" t="s">
        <v>48</v>
      </c>
      <c r="V168" s="174">
        <f>L168+M168</f>
        <v>0</v>
      </c>
      <c r="W168" s="174">
        <f>ROUND(L168*K168,2)</f>
        <v>0</v>
      </c>
      <c r="X168" s="174">
        <f>ROUND(M168*K168,2)</f>
        <v>0</v>
      </c>
      <c r="Y168" s="47"/>
      <c r="Z168" s="242">
        <f>Y168*K168</f>
        <v>0</v>
      </c>
      <c r="AA168" s="242">
        <v>0</v>
      </c>
      <c r="AB168" s="242">
        <f>AA168*K168</f>
        <v>0</v>
      </c>
      <c r="AC168" s="242">
        <v>0</v>
      </c>
      <c r="AD168" s="243">
        <f>AC168*K168</f>
        <v>0</v>
      </c>
      <c r="AR168" s="21" t="s">
        <v>97</v>
      </c>
      <c r="AT168" s="21" t="s">
        <v>181</v>
      </c>
      <c r="AU168" s="21" t="s">
        <v>97</v>
      </c>
      <c r="AY168" s="21" t="s">
        <v>175</v>
      </c>
      <c r="BE168" s="155">
        <f>IF(U168="základní",P168,0)</f>
        <v>0</v>
      </c>
      <c r="BF168" s="155">
        <f>IF(U168="snížená",P168,0)</f>
        <v>0</v>
      </c>
      <c r="BG168" s="155">
        <f>IF(U168="zákl. přenesená",P168,0)</f>
        <v>0</v>
      </c>
      <c r="BH168" s="155">
        <f>IF(U168="sníž. přenesená",P168,0)</f>
        <v>0</v>
      </c>
      <c r="BI168" s="155">
        <f>IF(U168="nulová",P168,0)</f>
        <v>0</v>
      </c>
      <c r="BJ168" s="21" t="s">
        <v>26</v>
      </c>
      <c r="BK168" s="155">
        <f>ROUND(V168*K168,2)</f>
        <v>0</v>
      </c>
      <c r="BL168" s="21" t="s">
        <v>26</v>
      </c>
      <c r="BM168" s="21" t="s">
        <v>702</v>
      </c>
    </row>
    <row r="169" s="1" customFormat="1" ht="16.5" customHeight="1">
      <c r="B169" s="46"/>
      <c r="C169" s="233" t="s">
        <v>435</v>
      </c>
      <c r="D169" s="233" t="s">
        <v>176</v>
      </c>
      <c r="E169" s="234" t="s">
        <v>402</v>
      </c>
      <c r="F169" s="235" t="s">
        <v>403</v>
      </c>
      <c r="G169" s="235"/>
      <c r="H169" s="235"/>
      <c r="I169" s="235"/>
      <c r="J169" s="236" t="s">
        <v>179</v>
      </c>
      <c r="K169" s="237">
        <v>18</v>
      </c>
      <c r="L169" s="238">
        <v>0</v>
      </c>
      <c r="M169" s="238">
        <v>0</v>
      </c>
      <c r="N169" s="239"/>
      <c r="O169" s="239"/>
      <c r="P169" s="240">
        <f>ROUND(V169*K169,2)</f>
        <v>0</v>
      </c>
      <c r="Q169" s="240"/>
      <c r="R169" s="48"/>
      <c r="T169" s="241" t="s">
        <v>24</v>
      </c>
      <c r="U169" s="56" t="s">
        <v>48</v>
      </c>
      <c r="V169" s="174">
        <f>L169+M169</f>
        <v>0</v>
      </c>
      <c r="W169" s="174">
        <f>ROUND(L169*K169,2)</f>
        <v>0</v>
      </c>
      <c r="X169" s="174">
        <f>ROUND(M169*K169,2)</f>
        <v>0</v>
      </c>
      <c r="Y169" s="47"/>
      <c r="Z169" s="242">
        <f>Y169*K169</f>
        <v>0</v>
      </c>
      <c r="AA169" s="242">
        <v>0</v>
      </c>
      <c r="AB169" s="242">
        <f>AA169*K169</f>
        <v>0</v>
      </c>
      <c r="AC169" s="242">
        <v>0</v>
      </c>
      <c r="AD169" s="243">
        <f>AC169*K169</f>
        <v>0</v>
      </c>
      <c r="AR169" s="21" t="s">
        <v>26</v>
      </c>
      <c r="AT169" s="21" t="s">
        <v>176</v>
      </c>
      <c r="AU169" s="21" t="s">
        <v>97</v>
      </c>
      <c r="AY169" s="21" t="s">
        <v>175</v>
      </c>
      <c r="BE169" s="155">
        <f>IF(U169="základní",P169,0)</f>
        <v>0</v>
      </c>
      <c r="BF169" s="155">
        <f>IF(U169="snížená",P169,0)</f>
        <v>0</v>
      </c>
      <c r="BG169" s="155">
        <f>IF(U169="zákl. přenesená",P169,0)</f>
        <v>0</v>
      </c>
      <c r="BH169" s="155">
        <f>IF(U169="sníž. přenesená",P169,0)</f>
        <v>0</v>
      </c>
      <c r="BI169" s="155">
        <f>IF(U169="nulová",P169,0)</f>
        <v>0</v>
      </c>
      <c r="BJ169" s="21" t="s">
        <v>26</v>
      </c>
      <c r="BK169" s="155">
        <f>ROUND(V169*K169,2)</f>
        <v>0</v>
      </c>
      <c r="BL169" s="21" t="s">
        <v>26</v>
      </c>
      <c r="BM169" s="21" t="s">
        <v>404</v>
      </c>
    </row>
    <row r="170" s="1" customFormat="1" ht="25.5" customHeight="1">
      <c r="B170" s="46"/>
      <c r="C170" s="244" t="s">
        <v>437</v>
      </c>
      <c r="D170" s="244" t="s">
        <v>181</v>
      </c>
      <c r="E170" s="245" t="s">
        <v>406</v>
      </c>
      <c r="F170" s="246" t="s">
        <v>407</v>
      </c>
      <c r="G170" s="246"/>
      <c r="H170" s="246"/>
      <c r="I170" s="246"/>
      <c r="J170" s="247" t="s">
        <v>179</v>
      </c>
      <c r="K170" s="248">
        <v>18</v>
      </c>
      <c r="L170" s="249">
        <v>0</v>
      </c>
      <c r="M170" s="250"/>
      <c r="N170" s="250"/>
      <c r="O170" s="198"/>
      <c r="P170" s="240">
        <f>ROUND(V170*K170,2)</f>
        <v>0</v>
      </c>
      <c r="Q170" s="240"/>
      <c r="R170" s="48"/>
      <c r="T170" s="241" t="s">
        <v>24</v>
      </c>
      <c r="U170" s="56" t="s">
        <v>48</v>
      </c>
      <c r="V170" s="174">
        <f>L170+M170</f>
        <v>0</v>
      </c>
      <c r="W170" s="174">
        <f>ROUND(L170*K170,2)</f>
        <v>0</v>
      </c>
      <c r="X170" s="174">
        <f>ROUND(M170*K170,2)</f>
        <v>0</v>
      </c>
      <c r="Y170" s="47"/>
      <c r="Z170" s="242">
        <f>Y170*K170</f>
        <v>0</v>
      </c>
      <c r="AA170" s="242">
        <v>0</v>
      </c>
      <c r="AB170" s="242">
        <f>AA170*K170</f>
        <v>0</v>
      </c>
      <c r="AC170" s="242">
        <v>0</v>
      </c>
      <c r="AD170" s="243">
        <f>AC170*K170</f>
        <v>0</v>
      </c>
      <c r="AR170" s="21" t="s">
        <v>184</v>
      </c>
      <c r="AT170" s="21" t="s">
        <v>181</v>
      </c>
      <c r="AU170" s="21" t="s">
        <v>97</v>
      </c>
      <c r="AY170" s="21" t="s">
        <v>175</v>
      </c>
      <c r="BE170" s="155">
        <f>IF(U170="základní",P170,0)</f>
        <v>0</v>
      </c>
      <c r="BF170" s="155">
        <f>IF(U170="snížená",P170,0)</f>
        <v>0</v>
      </c>
      <c r="BG170" s="155">
        <f>IF(U170="zákl. přenesená",P170,0)</f>
        <v>0</v>
      </c>
      <c r="BH170" s="155">
        <f>IF(U170="sníž. přenesená",P170,0)</f>
        <v>0</v>
      </c>
      <c r="BI170" s="155">
        <f>IF(U170="nulová",P170,0)</f>
        <v>0</v>
      </c>
      <c r="BJ170" s="21" t="s">
        <v>26</v>
      </c>
      <c r="BK170" s="155">
        <f>ROUND(V170*K170,2)</f>
        <v>0</v>
      </c>
      <c r="BL170" s="21" t="s">
        <v>184</v>
      </c>
      <c r="BM170" s="21" t="s">
        <v>408</v>
      </c>
    </row>
    <row r="171" s="1" customFormat="1" ht="25.5" customHeight="1">
      <c r="B171" s="46"/>
      <c r="C171" s="244" t="s">
        <v>441</v>
      </c>
      <c r="D171" s="244" t="s">
        <v>181</v>
      </c>
      <c r="E171" s="245" t="s">
        <v>422</v>
      </c>
      <c r="F171" s="246" t="s">
        <v>423</v>
      </c>
      <c r="G171" s="246"/>
      <c r="H171" s="246"/>
      <c r="I171" s="246"/>
      <c r="J171" s="247" t="s">
        <v>179</v>
      </c>
      <c r="K171" s="248">
        <v>18</v>
      </c>
      <c r="L171" s="249">
        <v>0</v>
      </c>
      <c r="M171" s="250"/>
      <c r="N171" s="250"/>
      <c r="O171" s="198"/>
      <c r="P171" s="240">
        <f>ROUND(V171*K171,2)</f>
        <v>0</v>
      </c>
      <c r="Q171" s="240"/>
      <c r="R171" s="48"/>
      <c r="T171" s="241" t="s">
        <v>24</v>
      </c>
      <c r="U171" s="56" t="s">
        <v>48</v>
      </c>
      <c r="V171" s="174">
        <f>L171+M171</f>
        <v>0</v>
      </c>
      <c r="W171" s="174">
        <f>ROUND(L171*K171,2)</f>
        <v>0</v>
      </c>
      <c r="X171" s="174">
        <f>ROUND(M171*K171,2)</f>
        <v>0</v>
      </c>
      <c r="Y171" s="47"/>
      <c r="Z171" s="242">
        <f>Y171*K171</f>
        <v>0</v>
      </c>
      <c r="AA171" s="242">
        <v>0</v>
      </c>
      <c r="AB171" s="242">
        <f>AA171*K171</f>
        <v>0</v>
      </c>
      <c r="AC171" s="242">
        <v>0</v>
      </c>
      <c r="AD171" s="243">
        <f>AC171*K171</f>
        <v>0</v>
      </c>
      <c r="AR171" s="21" t="s">
        <v>184</v>
      </c>
      <c r="AT171" s="21" t="s">
        <v>181</v>
      </c>
      <c r="AU171" s="21" t="s">
        <v>97</v>
      </c>
      <c r="AY171" s="21" t="s">
        <v>175</v>
      </c>
      <c r="BE171" s="155">
        <f>IF(U171="základní",P171,0)</f>
        <v>0</v>
      </c>
      <c r="BF171" s="155">
        <f>IF(U171="snížená",P171,0)</f>
        <v>0</v>
      </c>
      <c r="BG171" s="155">
        <f>IF(U171="zákl. přenesená",P171,0)</f>
        <v>0</v>
      </c>
      <c r="BH171" s="155">
        <f>IF(U171="sníž. přenesená",P171,0)</f>
        <v>0</v>
      </c>
      <c r="BI171" s="155">
        <f>IF(U171="nulová",P171,0)</f>
        <v>0</v>
      </c>
      <c r="BJ171" s="21" t="s">
        <v>26</v>
      </c>
      <c r="BK171" s="155">
        <f>ROUND(V171*K171,2)</f>
        <v>0</v>
      </c>
      <c r="BL171" s="21" t="s">
        <v>184</v>
      </c>
      <c r="BM171" s="21" t="s">
        <v>424</v>
      </c>
    </row>
    <row r="172" s="1" customFormat="1" ht="16.5" customHeight="1">
      <c r="B172" s="46"/>
      <c r="C172" s="233" t="s">
        <v>442</v>
      </c>
      <c r="D172" s="233" t="s">
        <v>176</v>
      </c>
      <c r="E172" s="234" t="s">
        <v>703</v>
      </c>
      <c r="F172" s="235" t="s">
        <v>704</v>
      </c>
      <c r="G172" s="235"/>
      <c r="H172" s="235"/>
      <c r="I172" s="235"/>
      <c r="J172" s="236" t="s">
        <v>179</v>
      </c>
      <c r="K172" s="237">
        <v>3</v>
      </c>
      <c r="L172" s="238">
        <v>0</v>
      </c>
      <c r="M172" s="238">
        <v>0</v>
      </c>
      <c r="N172" s="239"/>
      <c r="O172" s="239"/>
      <c r="P172" s="240">
        <f>ROUND(V172*K172,2)</f>
        <v>0</v>
      </c>
      <c r="Q172" s="240"/>
      <c r="R172" s="48"/>
      <c r="T172" s="241" t="s">
        <v>24</v>
      </c>
      <c r="U172" s="56" t="s">
        <v>48</v>
      </c>
      <c r="V172" s="174">
        <f>L172+M172</f>
        <v>0</v>
      </c>
      <c r="W172" s="174">
        <f>ROUND(L172*K172,2)</f>
        <v>0</v>
      </c>
      <c r="X172" s="174">
        <f>ROUND(M172*K172,2)</f>
        <v>0</v>
      </c>
      <c r="Y172" s="47"/>
      <c r="Z172" s="242">
        <f>Y172*K172</f>
        <v>0</v>
      </c>
      <c r="AA172" s="242">
        <v>0</v>
      </c>
      <c r="AB172" s="242">
        <f>AA172*K172</f>
        <v>0</v>
      </c>
      <c r="AC172" s="242">
        <v>0</v>
      </c>
      <c r="AD172" s="243">
        <f>AC172*K172</f>
        <v>0</v>
      </c>
      <c r="AR172" s="21" t="s">
        <v>26</v>
      </c>
      <c r="AT172" s="21" t="s">
        <v>176</v>
      </c>
      <c r="AU172" s="21" t="s">
        <v>97</v>
      </c>
      <c r="AY172" s="21" t="s">
        <v>175</v>
      </c>
      <c r="BE172" s="155">
        <f>IF(U172="základní",P172,0)</f>
        <v>0</v>
      </c>
      <c r="BF172" s="155">
        <f>IF(U172="snížená",P172,0)</f>
        <v>0</v>
      </c>
      <c r="BG172" s="155">
        <f>IF(U172="zákl. přenesená",P172,0)</f>
        <v>0</v>
      </c>
      <c r="BH172" s="155">
        <f>IF(U172="sníž. přenesená",P172,0)</f>
        <v>0</v>
      </c>
      <c r="BI172" s="155">
        <f>IF(U172="nulová",P172,0)</f>
        <v>0</v>
      </c>
      <c r="BJ172" s="21" t="s">
        <v>26</v>
      </c>
      <c r="BK172" s="155">
        <f>ROUND(V172*K172,2)</f>
        <v>0</v>
      </c>
      <c r="BL172" s="21" t="s">
        <v>26</v>
      </c>
      <c r="BM172" s="21" t="s">
        <v>705</v>
      </c>
    </row>
    <row r="173" s="1" customFormat="1" ht="25.5" customHeight="1">
      <c r="B173" s="46"/>
      <c r="C173" s="233" t="s">
        <v>443</v>
      </c>
      <c r="D173" s="233" t="s">
        <v>176</v>
      </c>
      <c r="E173" s="234" t="s">
        <v>706</v>
      </c>
      <c r="F173" s="235" t="s">
        <v>707</v>
      </c>
      <c r="G173" s="235"/>
      <c r="H173" s="235"/>
      <c r="I173" s="235"/>
      <c r="J173" s="236" t="s">
        <v>179</v>
      </c>
      <c r="K173" s="237">
        <v>2</v>
      </c>
      <c r="L173" s="238">
        <v>0</v>
      </c>
      <c r="M173" s="238">
        <v>0</v>
      </c>
      <c r="N173" s="239"/>
      <c r="O173" s="239"/>
      <c r="P173" s="240">
        <f>ROUND(V173*K173,2)</f>
        <v>0</v>
      </c>
      <c r="Q173" s="240"/>
      <c r="R173" s="48"/>
      <c r="T173" s="241" t="s">
        <v>24</v>
      </c>
      <c r="U173" s="56" t="s">
        <v>48</v>
      </c>
      <c r="V173" s="174">
        <f>L173+M173</f>
        <v>0</v>
      </c>
      <c r="W173" s="174">
        <f>ROUND(L173*K173,2)</f>
        <v>0</v>
      </c>
      <c r="X173" s="174">
        <f>ROUND(M173*K173,2)</f>
        <v>0</v>
      </c>
      <c r="Y173" s="47"/>
      <c r="Z173" s="242">
        <f>Y173*K173</f>
        <v>0</v>
      </c>
      <c r="AA173" s="242">
        <v>0</v>
      </c>
      <c r="AB173" s="242">
        <f>AA173*K173</f>
        <v>0</v>
      </c>
      <c r="AC173" s="242">
        <v>0</v>
      </c>
      <c r="AD173" s="243">
        <f>AC173*K173</f>
        <v>0</v>
      </c>
      <c r="AR173" s="21" t="s">
        <v>26</v>
      </c>
      <c r="AT173" s="21" t="s">
        <v>176</v>
      </c>
      <c r="AU173" s="21" t="s">
        <v>97</v>
      </c>
      <c r="AY173" s="21" t="s">
        <v>175</v>
      </c>
      <c r="BE173" s="155">
        <f>IF(U173="základní",P173,0)</f>
        <v>0</v>
      </c>
      <c r="BF173" s="155">
        <f>IF(U173="snížená",P173,0)</f>
        <v>0</v>
      </c>
      <c r="BG173" s="155">
        <f>IF(U173="zákl. přenesená",P173,0)</f>
        <v>0</v>
      </c>
      <c r="BH173" s="155">
        <f>IF(U173="sníž. přenesená",P173,0)</f>
        <v>0</v>
      </c>
      <c r="BI173" s="155">
        <f>IF(U173="nulová",P173,0)</f>
        <v>0</v>
      </c>
      <c r="BJ173" s="21" t="s">
        <v>26</v>
      </c>
      <c r="BK173" s="155">
        <f>ROUND(V173*K173,2)</f>
        <v>0</v>
      </c>
      <c r="BL173" s="21" t="s">
        <v>26</v>
      </c>
      <c r="BM173" s="21" t="s">
        <v>708</v>
      </c>
    </row>
    <row r="174" s="1" customFormat="1" ht="25.5" customHeight="1">
      <c r="B174" s="46"/>
      <c r="C174" s="244" t="s">
        <v>447</v>
      </c>
      <c r="D174" s="244" t="s">
        <v>181</v>
      </c>
      <c r="E174" s="245" t="s">
        <v>709</v>
      </c>
      <c r="F174" s="246" t="s">
        <v>710</v>
      </c>
      <c r="G174" s="246"/>
      <c r="H174" s="246"/>
      <c r="I174" s="246"/>
      <c r="J174" s="247" t="s">
        <v>179</v>
      </c>
      <c r="K174" s="248">
        <v>2</v>
      </c>
      <c r="L174" s="249">
        <v>0</v>
      </c>
      <c r="M174" s="250"/>
      <c r="N174" s="250"/>
      <c r="O174" s="198"/>
      <c r="P174" s="240">
        <f>ROUND(V174*K174,2)</f>
        <v>0</v>
      </c>
      <c r="Q174" s="240"/>
      <c r="R174" s="48"/>
      <c r="T174" s="241" t="s">
        <v>24</v>
      </c>
      <c r="U174" s="56" t="s">
        <v>48</v>
      </c>
      <c r="V174" s="174">
        <f>L174+M174</f>
        <v>0</v>
      </c>
      <c r="W174" s="174">
        <f>ROUND(L174*K174,2)</f>
        <v>0</v>
      </c>
      <c r="X174" s="174">
        <f>ROUND(M174*K174,2)</f>
        <v>0</v>
      </c>
      <c r="Y174" s="47"/>
      <c r="Z174" s="242">
        <f>Y174*K174</f>
        <v>0</v>
      </c>
      <c r="AA174" s="242">
        <v>0</v>
      </c>
      <c r="AB174" s="242">
        <f>AA174*K174</f>
        <v>0</v>
      </c>
      <c r="AC174" s="242">
        <v>0</v>
      </c>
      <c r="AD174" s="243">
        <f>AC174*K174</f>
        <v>0</v>
      </c>
      <c r="AR174" s="21" t="s">
        <v>184</v>
      </c>
      <c r="AT174" s="21" t="s">
        <v>181</v>
      </c>
      <c r="AU174" s="21" t="s">
        <v>97</v>
      </c>
      <c r="AY174" s="21" t="s">
        <v>175</v>
      </c>
      <c r="BE174" s="155">
        <f>IF(U174="základní",P174,0)</f>
        <v>0</v>
      </c>
      <c r="BF174" s="155">
        <f>IF(U174="snížená",P174,0)</f>
        <v>0</v>
      </c>
      <c r="BG174" s="155">
        <f>IF(U174="zákl. přenesená",P174,0)</f>
        <v>0</v>
      </c>
      <c r="BH174" s="155">
        <f>IF(U174="sníž. přenesená",P174,0)</f>
        <v>0</v>
      </c>
      <c r="BI174" s="155">
        <f>IF(U174="nulová",P174,0)</f>
        <v>0</v>
      </c>
      <c r="BJ174" s="21" t="s">
        <v>26</v>
      </c>
      <c r="BK174" s="155">
        <f>ROUND(V174*K174,2)</f>
        <v>0</v>
      </c>
      <c r="BL174" s="21" t="s">
        <v>184</v>
      </c>
      <c r="BM174" s="21" t="s">
        <v>711</v>
      </c>
    </row>
    <row r="175" s="1" customFormat="1" ht="25.5" customHeight="1">
      <c r="B175" s="46"/>
      <c r="C175" s="244" t="s">
        <v>451</v>
      </c>
      <c r="D175" s="244" t="s">
        <v>181</v>
      </c>
      <c r="E175" s="245" t="s">
        <v>712</v>
      </c>
      <c r="F175" s="246" t="s">
        <v>713</v>
      </c>
      <c r="G175" s="246"/>
      <c r="H175" s="246"/>
      <c r="I175" s="246"/>
      <c r="J175" s="247" t="s">
        <v>179</v>
      </c>
      <c r="K175" s="248">
        <v>2</v>
      </c>
      <c r="L175" s="249">
        <v>0</v>
      </c>
      <c r="M175" s="250"/>
      <c r="N175" s="250"/>
      <c r="O175" s="198"/>
      <c r="P175" s="240">
        <f>ROUND(V175*K175,2)</f>
        <v>0</v>
      </c>
      <c r="Q175" s="240"/>
      <c r="R175" s="48"/>
      <c r="T175" s="241" t="s">
        <v>24</v>
      </c>
      <c r="U175" s="56" t="s">
        <v>48</v>
      </c>
      <c r="V175" s="174">
        <f>L175+M175</f>
        <v>0</v>
      </c>
      <c r="W175" s="174">
        <f>ROUND(L175*K175,2)</f>
        <v>0</v>
      </c>
      <c r="X175" s="174">
        <f>ROUND(M175*K175,2)</f>
        <v>0</v>
      </c>
      <c r="Y175" s="47"/>
      <c r="Z175" s="242">
        <f>Y175*K175</f>
        <v>0</v>
      </c>
      <c r="AA175" s="242">
        <v>0</v>
      </c>
      <c r="AB175" s="242">
        <f>AA175*K175</f>
        <v>0</v>
      </c>
      <c r="AC175" s="242">
        <v>0</v>
      </c>
      <c r="AD175" s="243">
        <f>AC175*K175</f>
        <v>0</v>
      </c>
      <c r="AR175" s="21" t="s">
        <v>97</v>
      </c>
      <c r="AT175" s="21" t="s">
        <v>181</v>
      </c>
      <c r="AU175" s="21" t="s">
        <v>97</v>
      </c>
      <c r="AY175" s="21" t="s">
        <v>175</v>
      </c>
      <c r="BE175" s="155">
        <f>IF(U175="základní",P175,0)</f>
        <v>0</v>
      </c>
      <c r="BF175" s="155">
        <f>IF(U175="snížená",P175,0)</f>
        <v>0</v>
      </c>
      <c r="BG175" s="155">
        <f>IF(U175="zákl. přenesená",P175,0)</f>
        <v>0</v>
      </c>
      <c r="BH175" s="155">
        <f>IF(U175="sníž. přenesená",P175,0)</f>
        <v>0</v>
      </c>
      <c r="BI175" s="155">
        <f>IF(U175="nulová",P175,0)</f>
        <v>0</v>
      </c>
      <c r="BJ175" s="21" t="s">
        <v>26</v>
      </c>
      <c r="BK175" s="155">
        <f>ROUND(V175*K175,2)</f>
        <v>0</v>
      </c>
      <c r="BL175" s="21" t="s">
        <v>26</v>
      </c>
      <c r="BM175" s="21" t="s">
        <v>714</v>
      </c>
    </row>
    <row r="176" s="1" customFormat="1" ht="25.5" customHeight="1">
      <c r="B176" s="46"/>
      <c r="C176" s="233" t="s">
        <v>455</v>
      </c>
      <c r="D176" s="233" t="s">
        <v>176</v>
      </c>
      <c r="E176" s="234" t="s">
        <v>199</v>
      </c>
      <c r="F176" s="235" t="s">
        <v>200</v>
      </c>
      <c r="G176" s="235"/>
      <c r="H176" s="235"/>
      <c r="I176" s="235"/>
      <c r="J176" s="236" t="s">
        <v>179</v>
      </c>
      <c r="K176" s="237">
        <v>800</v>
      </c>
      <c r="L176" s="238">
        <v>0</v>
      </c>
      <c r="M176" s="238">
        <v>0</v>
      </c>
      <c r="N176" s="239"/>
      <c r="O176" s="239"/>
      <c r="P176" s="240">
        <f>ROUND(V176*K176,2)</f>
        <v>0</v>
      </c>
      <c r="Q176" s="240"/>
      <c r="R176" s="48"/>
      <c r="T176" s="241" t="s">
        <v>24</v>
      </c>
      <c r="U176" s="56" t="s">
        <v>48</v>
      </c>
      <c r="V176" s="174">
        <f>L176+M176</f>
        <v>0</v>
      </c>
      <c r="W176" s="174">
        <f>ROUND(L176*K176,2)</f>
        <v>0</v>
      </c>
      <c r="X176" s="174">
        <f>ROUND(M176*K176,2)</f>
        <v>0</v>
      </c>
      <c r="Y176" s="47"/>
      <c r="Z176" s="242">
        <f>Y176*K176</f>
        <v>0</v>
      </c>
      <c r="AA176" s="242">
        <v>0</v>
      </c>
      <c r="AB176" s="242">
        <f>AA176*K176</f>
        <v>0</v>
      </c>
      <c r="AC176" s="242">
        <v>0</v>
      </c>
      <c r="AD176" s="243">
        <f>AC176*K176</f>
        <v>0</v>
      </c>
      <c r="AR176" s="21" t="s">
        <v>26</v>
      </c>
      <c r="AT176" s="21" t="s">
        <v>176</v>
      </c>
      <c r="AU176" s="21" t="s">
        <v>97</v>
      </c>
      <c r="AY176" s="21" t="s">
        <v>175</v>
      </c>
      <c r="BE176" s="155">
        <f>IF(U176="základní",P176,0)</f>
        <v>0</v>
      </c>
      <c r="BF176" s="155">
        <f>IF(U176="snížená",P176,0)</f>
        <v>0</v>
      </c>
      <c r="BG176" s="155">
        <f>IF(U176="zákl. přenesená",P176,0)</f>
        <v>0</v>
      </c>
      <c r="BH176" s="155">
        <f>IF(U176="sníž. přenesená",P176,0)</f>
        <v>0</v>
      </c>
      <c r="BI176" s="155">
        <f>IF(U176="nulová",P176,0)</f>
        <v>0</v>
      </c>
      <c r="BJ176" s="21" t="s">
        <v>26</v>
      </c>
      <c r="BK176" s="155">
        <f>ROUND(V176*K176,2)</f>
        <v>0</v>
      </c>
      <c r="BL176" s="21" t="s">
        <v>26</v>
      </c>
      <c r="BM176" s="21" t="s">
        <v>201</v>
      </c>
    </row>
    <row r="177" s="1" customFormat="1" ht="38.25" customHeight="1">
      <c r="B177" s="46"/>
      <c r="C177" s="244" t="s">
        <v>459</v>
      </c>
      <c r="D177" s="244" t="s">
        <v>181</v>
      </c>
      <c r="E177" s="245" t="s">
        <v>202</v>
      </c>
      <c r="F177" s="246" t="s">
        <v>203</v>
      </c>
      <c r="G177" s="246"/>
      <c r="H177" s="246"/>
      <c r="I177" s="246"/>
      <c r="J177" s="247" t="s">
        <v>204</v>
      </c>
      <c r="K177" s="248">
        <v>1000</v>
      </c>
      <c r="L177" s="249">
        <v>0</v>
      </c>
      <c r="M177" s="250"/>
      <c r="N177" s="250"/>
      <c r="O177" s="198"/>
      <c r="P177" s="240">
        <f>ROUND(V177*K177,2)</f>
        <v>0</v>
      </c>
      <c r="Q177" s="240"/>
      <c r="R177" s="48"/>
      <c r="T177" s="241" t="s">
        <v>24</v>
      </c>
      <c r="U177" s="56" t="s">
        <v>48</v>
      </c>
      <c r="V177" s="174">
        <f>L177+M177</f>
        <v>0</v>
      </c>
      <c r="W177" s="174">
        <f>ROUND(L177*K177,2)</f>
        <v>0</v>
      </c>
      <c r="X177" s="174">
        <f>ROUND(M177*K177,2)</f>
        <v>0</v>
      </c>
      <c r="Y177" s="47"/>
      <c r="Z177" s="242">
        <f>Y177*K177</f>
        <v>0</v>
      </c>
      <c r="AA177" s="242">
        <v>0</v>
      </c>
      <c r="AB177" s="242">
        <f>AA177*K177</f>
        <v>0</v>
      </c>
      <c r="AC177" s="242">
        <v>0</v>
      </c>
      <c r="AD177" s="243">
        <f>AC177*K177</f>
        <v>0</v>
      </c>
      <c r="AR177" s="21" t="s">
        <v>184</v>
      </c>
      <c r="AT177" s="21" t="s">
        <v>181</v>
      </c>
      <c r="AU177" s="21" t="s">
        <v>97</v>
      </c>
      <c r="AY177" s="21" t="s">
        <v>175</v>
      </c>
      <c r="BE177" s="155">
        <f>IF(U177="základní",P177,0)</f>
        <v>0</v>
      </c>
      <c r="BF177" s="155">
        <f>IF(U177="snížená",P177,0)</f>
        <v>0</v>
      </c>
      <c r="BG177" s="155">
        <f>IF(U177="zákl. přenesená",P177,0)</f>
        <v>0</v>
      </c>
      <c r="BH177" s="155">
        <f>IF(U177="sníž. přenesená",P177,0)</f>
        <v>0</v>
      </c>
      <c r="BI177" s="155">
        <f>IF(U177="nulová",P177,0)</f>
        <v>0</v>
      </c>
      <c r="BJ177" s="21" t="s">
        <v>26</v>
      </c>
      <c r="BK177" s="155">
        <f>ROUND(V177*K177,2)</f>
        <v>0</v>
      </c>
      <c r="BL177" s="21" t="s">
        <v>184</v>
      </c>
      <c r="BM177" s="21" t="s">
        <v>205</v>
      </c>
    </row>
    <row r="178" s="1" customFormat="1" ht="16.5" customHeight="1">
      <c r="B178" s="46"/>
      <c r="C178" s="233" t="s">
        <v>463</v>
      </c>
      <c r="D178" s="233" t="s">
        <v>176</v>
      </c>
      <c r="E178" s="234" t="s">
        <v>444</v>
      </c>
      <c r="F178" s="235" t="s">
        <v>445</v>
      </c>
      <c r="G178" s="235"/>
      <c r="H178" s="235"/>
      <c r="I178" s="235"/>
      <c r="J178" s="236" t="s">
        <v>179</v>
      </c>
      <c r="K178" s="237">
        <v>1</v>
      </c>
      <c r="L178" s="238">
        <v>0</v>
      </c>
      <c r="M178" s="238">
        <v>0</v>
      </c>
      <c r="N178" s="239"/>
      <c r="O178" s="239"/>
      <c r="P178" s="240">
        <f>ROUND(V178*K178,2)</f>
        <v>0</v>
      </c>
      <c r="Q178" s="240"/>
      <c r="R178" s="48"/>
      <c r="T178" s="241" t="s">
        <v>24</v>
      </c>
      <c r="U178" s="56" t="s">
        <v>48</v>
      </c>
      <c r="V178" s="174">
        <f>L178+M178</f>
        <v>0</v>
      </c>
      <c r="W178" s="174">
        <f>ROUND(L178*K178,2)</f>
        <v>0</v>
      </c>
      <c r="X178" s="174">
        <f>ROUND(M178*K178,2)</f>
        <v>0</v>
      </c>
      <c r="Y178" s="47"/>
      <c r="Z178" s="242">
        <f>Y178*K178</f>
        <v>0</v>
      </c>
      <c r="AA178" s="242">
        <v>0</v>
      </c>
      <c r="AB178" s="242">
        <f>AA178*K178</f>
        <v>0</v>
      </c>
      <c r="AC178" s="242">
        <v>0</v>
      </c>
      <c r="AD178" s="243">
        <f>AC178*K178</f>
        <v>0</v>
      </c>
      <c r="AR178" s="21" t="s">
        <v>26</v>
      </c>
      <c r="AT178" s="21" t="s">
        <v>176</v>
      </c>
      <c r="AU178" s="21" t="s">
        <v>97</v>
      </c>
      <c r="AY178" s="21" t="s">
        <v>175</v>
      </c>
      <c r="BE178" s="155">
        <f>IF(U178="základní",P178,0)</f>
        <v>0</v>
      </c>
      <c r="BF178" s="155">
        <f>IF(U178="snížená",P178,0)</f>
        <v>0</v>
      </c>
      <c r="BG178" s="155">
        <f>IF(U178="zákl. přenesená",P178,0)</f>
        <v>0</v>
      </c>
      <c r="BH178" s="155">
        <f>IF(U178="sníž. přenesená",P178,0)</f>
        <v>0</v>
      </c>
      <c r="BI178" s="155">
        <f>IF(U178="nulová",P178,0)</f>
        <v>0</v>
      </c>
      <c r="BJ178" s="21" t="s">
        <v>26</v>
      </c>
      <c r="BK178" s="155">
        <f>ROUND(V178*K178,2)</f>
        <v>0</v>
      </c>
      <c r="BL178" s="21" t="s">
        <v>26</v>
      </c>
      <c r="BM178" s="21" t="s">
        <v>446</v>
      </c>
    </row>
    <row r="179" s="1" customFormat="1" ht="25.5" customHeight="1">
      <c r="B179" s="46"/>
      <c r="C179" s="244" t="s">
        <v>467</v>
      </c>
      <c r="D179" s="244" t="s">
        <v>181</v>
      </c>
      <c r="E179" s="245" t="s">
        <v>448</v>
      </c>
      <c r="F179" s="246" t="s">
        <v>449</v>
      </c>
      <c r="G179" s="246"/>
      <c r="H179" s="246"/>
      <c r="I179" s="246"/>
      <c r="J179" s="247" t="s">
        <v>179</v>
      </c>
      <c r="K179" s="248">
        <v>1</v>
      </c>
      <c r="L179" s="249">
        <v>0</v>
      </c>
      <c r="M179" s="250"/>
      <c r="N179" s="250"/>
      <c r="O179" s="198"/>
      <c r="P179" s="240">
        <f>ROUND(V179*K179,2)</f>
        <v>0</v>
      </c>
      <c r="Q179" s="240"/>
      <c r="R179" s="48"/>
      <c r="T179" s="241" t="s">
        <v>24</v>
      </c>
      <c r="U179" s="56" t="s">
        <v>48</v>
      </c>
      <c r="V179" s="174">
        <f>L179+M179</f>
        <v>0</v>
      </c>
      <c r="W179" s="174">
        <f>ROUND(L179*K179,2)</f>
        <v>0</v>
      </c>
      <c r="X179" s="174">
        <f>ROUND(M179*K179,2)</f>
        <v>0</v>
      </c>
      <c r="Y179" s="47"/>
      <c r="Z179" s="242">
        <f>Y179*K179</f>
        <v>0</v>
      </c>
      <c r="AA179" s="242">
        <v>0</v>
      </c>
      <c r="AB179" s="242">
        <f>AA179*K179</f>
        <v>0</v>
      </c>
      <c r="AC179" s="242">
        <v>0</v>
      </c>
      <c r="AD179" s="243">
        <f>AC179*K179</f>
        <v>0</v>
      </c>
      <c r="AR179" s="21" t="s">
        <v>184</v>
      </c>
      <c r="AT179" s="21" t="s">
        <v>181</v>
      </c>
      <c r="AU179" s="21" t="s">
        <v>97</v>
      </c>
      <c r="AY179" s="21" t="s">
        <v>175</v>
      </c>
      <c r="BE179" s="155">
        <f>IF(U179="základní",P179,0)</f>
        <v>0</v>
      </c>
      <c r="BF179" s="155">
        <f>IF(U179="snížená",P179,0)</f>
        <v>0</v>
      </c>
      <c r="BG179" s="155">
        <f>IF(U179="zákl. přenesená",P179,0)</f>
        <v>0</v>
      </c>
      <c r="BH179" s="155">
        <f>IF(U179="sníž. přenesená",P179,0)</f>
        <v>0</v>
      </c>
      <c r="BI179" s="155">
        <f>IF(U179="nulová",P179,0)</f>
        <v>0</v>
      </c>
      <c r="BJ179" s="21" t="s">
        <v>26</v>
      </c>
      <c r="BK179" s="155">
        <f>ROUND(V179*K179,2)</f>
        <v>0</v>
      </c>
      <c r="BL179" s="21" t="s">
        <v>184</v>
      </c>
      <c r="BM179" s="21" t="s">
        <v>450</v>
      </c>
    </row>
    <row r="180" s="1" customFormat="1" ht="38.25" customHeight="1">
      <c r="B180" s="46"/>
      <c r="C180" s="233" t="s">
        <v>468</v>
      </c>
      <c r="D180" s="233" t="s">
        <v>176</v>
      </c>
      <c r="E180" s="234" t="s">
        <v>452</v>
      </c>
      <c r="F180" s="235" t="s">
        <v>453</v>
      </c>
      <c r="G180" s="235"/>
      <c r="H180" s="235"/>
      <c r="I180" s="235"/>
      <c r="J180" s="236" t="s">
        <v>179</v>
      </c>
      <c r="K180" s="237">
        <v>3</v>
      </c>
      <c r="L180" s="238">
        <v>0</v>
      </c>
      <c r="M180" s="238">
        <v>0</v>
      </c>
      <c r="N180" s="239"/>
      <c r="O180" s="239"/>
      <c r="P180" s="240">
        <f>ROUND(V180*K180,2)</f>
        <v>0</v>
      </c>
      <c r="Q180" s="240"/>
      <c r="R180" s="48"/>
      <c r="T180" s="241" t="s">
        <v>24</v>
      </c>
      <c r="U180" s="56" t="s">
        <v>48</v>
      </c>
      <c r="V180" s="174">
        <f>L180+M180</f>
        <v>0</v>
      </c>
      <c r="W180" s="174">
        <f>ROUND(L180*K180,2)</f>
        <v>0</v>
      </c>
      <c r="X180" s="174">
        <f>ROUND(M180*K180,2)</f>
        <v>0</v>
      </c>
      <c r="Y180" s="47"/>
      <c r="Z180" s="242">
        <f>Y180*K180</f>
        <v>0</v>
      </c>
      <c r="AA180" s="242">
        <v>0</v>
      </c>
      <c r="AB180" s="242">
        <f>AA180*K180</f>
        <v>0</v>
      </c>
      <c r="AC180" s="242">
        <v>0</v>
      </c>
      <c r="AD180" s="243">
        <f>AC180*K180</f>
        <v>0</v>
      </c>
      <c r="AR180" s="21" t="s">
        <v>26</v>
      </c>
      <c r="AT180" s="21" t="s">
        <v>176</v>
      </c>
      <c r="AU180" s="21" t="s">
        <v>97</v>
      </c>
      <c r="AY180" s="21" t="s">
        <v>175</v>
      </c>
      <c r="BE180" s="155">
        <f>IF(U180="základní",P180,0)</f>
        <v>0</v>
      </c>
      <c r="BF180" s="155">
        <f>IF(U180="snížená",P180,0)</f>
        <v>0</v>
      </c>
      <c r="BG180" s="155">
        <f>IF(U180="zákl. přenesená",P180,0)</f>
        <v>0</v>
      </c>
      <c r="BH180" s="155">
        <f>IF(U180="sníž. přenesená",P180,0)</f>
        <v>0</v>
      </c>
      <c r="BI180" s="155">
        <f>IF(U180="nulová",P180,0)</f>
        <v>0</v>
      </c>
      <c r="BJ180" s="21" t="s">
        <v>26</v>
      </c>
      <c r="BK180" s="155">
        <f>ROUND(V180*K180,2)</f>
        <v>0</v>
      </c>
      <c r="BL180" s="21" t="s">
        <v>26</v>
      </c>
      <c r="BM180" s="21" t="s">
        <v>454</v>
      </c>
    </row>
    <row r="181" s="1" customFormat="1" ht="38.25" customHeight="1">
      <c r="B181" s="46"/>
      <c r="C181" s="244" t="s">
        <v>469</v>
      </c>
      <c r="D181" s="244" t="s">
        <v>181</v>
      </c>
      <c r="E181" s="245" t="s">
        <v>456</v>
      </c>
      <c r="F181" s="246" t="s">
        <v>457</v>
      </c>
      <c r="G181" s="246"/>
      <c r="H181" s="246"/>
      <c r="I181" s="246"/>
      <c r="J181" s="247" t="s">
        <v>179</v>
      </c>
      <c r="K181" s="248">
        <v>3</v>
      </c>
      <c r="L181" s="249">
        <v>0</v>
      </c>
      <c r="M181" s="250"/>
      <c r="N181" s="250"/>
      <c r="O181" s="198"/>
      <c r="P181" s="240">
        <f>ROUND(V181*K181,2)</f>
        <v>0</v>
      </c>
      <c r="Q181" s="240"/>
      <c r="R181" s="48"/>
      <c r="T181" s="241" t="s">
        <v>24</v>
      </c>
      <c r="U181" s="56" t="s">
        <v>48</v>
      </c>
      <c r="V181" s="174">
        <f>L181+M181</f>
        <v>0</v>
      </c>
      <c r="W181" s="174">
        <f>ROUND(L181*K181,2)</f>
        <v>0</v>
      </c>
      <c r="X181" s="174">
        <f>ROUND(M181*K181,2)</f>
        <v>0</v>
      </c>
      <c r="Y181" s="47"/>
      <c r="Z181" s="242">
        <f>Y181*K181</f>
        <v>0</v>
      </c>
      <c r="AA181" s="242">
        <v>0</v>
      </c>
      <c r="AB181" s="242">
        <f>AA181*K181</f>
        <v>0</v>
      </c>
      <c r="AC181" s="242">
        <v>0</v>
      </c>
      <c r="AD181" s="243">
        <f>AC181*K181</f>
        <v>0</v>
      </c>
      <c r="AR181" s="21" t="s">
        <v>184</v>
      </c>
      <c r="AT181" s="21" t="s">
        <v>181</v>
      </c>
      <c r="AU181" s="21" t="s">
        <v>97</v>
      </c>
      <c r="AY181" s="21" t="s">
        <v>175</v>
      </c>
      <c r="BE181" s="155">
        <f>IF(U181="základní",P181,0)</f>
        <v>0</v>
      </c>
      <c r="BF181" s="155">
        <f>IF(U181="snížená",P181,0)</f>
        <v>0</v>
      </c>
      <c r="BG181" s="155">
        <f>IF(U181="zákl. přenesená",P181,0)</f>
        <v>0</v>
      </c>
      <c r="BH181" s="155">
        <f>IF(U181="sníž. přenesená",P181,0)</f>
        <v>0</v>
      </c>
      <c r="BI181" s="155">
        <f>IF(U181="nulová",P181,0)</f>
        <v>0</v>
      </c>
      <c r="BJ181" s="21" t="s">
        <v>26</v>
      </c>
      <c r="BK181" s="155">
        <f>ROUND(V181*K181,2)</f>
        <v>0</v>
      </c>
      <c r="BL181" s="21" t="s">
        <v>184</v>
      </c>
      <c r="BM181" s="21" t="s">
        <v>458</v>
      </c>
    </row>
    <row r="182" s="1" customFormat="1" ht="16.5" customHeight="1">
      <c r="B182" s="46"/>
      <c r="C182" s="233" t="s">
        <v>470</v>
      </c>
      <c r="D182" s="233" t="s">
        <v>176</v>
      </c>
      <c r="E182" s="234" t="s">
        <v>460</v>
      </c>
      <c r="F182" s="235" t="s">
        <v>461</v>
      </c>
      <c r="G182" s="235"/>
      <c r="H182" s="235"/>
      <c r="I182" s="235"/>
      <c r="J182" s="236" t="s">
        <v>179</v>
      </c>
      <c r="K182" s="237">
        <v>2</v>
      </c>
      <c r="L182" s="238">
        <v>0</v>
      </c>
      <c r="M182" s="238">
        <v>0</v>
      </c>
      <c r="N182" s="239"/>
      <c r="O182" s="239"/>
      <c r="P182" s="240">
        <f>ROUND(V182*K182,2)</f>
        <v>0</v>
      </c>
      <c r="Q182" s="240"/>
      <c r="R182" s="48"/>
      <c r="T182" s="241" t="s">
        <v>24</v>
      </c>
      <c r="U182" s="56" t="s">
        <v>48</v>
      </c>
      <c r="V182" s="174">
        <f>L182+M182</f>
        <v>0</v>
      </c>
      <c r="W182" s="174">
        <f>ROUND(L182*K182,2)</f>
        <v>0</v>
      </c>
      <c r="X182" s="174">
        <f>ROUND(M182*K182,2)</f>
        <v>0</v>
      </c>
      <c r="Y182" s="47"/>
      <c r="Z182" s="242">
        <f>Y182*K182</f>
        <v>0</v>
      </c>
      <c r="AA182" s="242">
        <v>0</v>
      </c>
      <c r="AB182" s="242">
        <f>AA182*K182</f>
        <v>0</v>
      </c>
      <c r="AC182" s="242">
        <v>0</v>
      </c>
      <c r="AD182" s="243">
        <f>AC182*K182</f>
        <v>0</v>
      </c>
      <c r="AR182" s="21" t="s">
        <v>26</v>
      </c>
      <c r="AT182" s="21" t="s">
        <v>176</v>
      </c>
      <c r="AU182" s="21" t="s">
        <v>97</v>
      </c>
      <c r="AY182" s="21" t="s">
        <v>175</v>
      </c>
      <c r="BE182" s="155">
        <f>IF(U182="základní",P182,0)</f>
        <v>0</v>
      </c>
      <c r="BF182" s="155">
        <f>IF(U182="snížená",P182,0)</f>
        <v>0</v>
      </c>
      <c r="BG182" s="155">
        <f>IF(U182="zákl. přenesená",P182,0)</f>
        <v>0</v>
      </c>
      <c r="BH182" s="155">
        <f>IF(U182="sníž. přenesená",P182,0)</f>
        <v>0</v>
      </c>
      <c r="BI182" s="155">
        <f>IF(U182="nulová",P182,0)</f>
        <v>0</v>
      </c>
      <c r="BJ182" s="21" t="s">
        <v>26</v>
      </c>
      <c r="BK182" s="155">
        <f>ROUND(V182*K182,2)</f>
        <v>0</v>
      </c>
      <c r="BL182" s="21" t="s">
        <v>26</v>
      </c>
      <c r="BM182" s="21" t="s">
        <v>462</v>
      </c>
    </row>
    <row r="183" s="1" customFormat="1" ht="25.5" customHeight="1">
      <c r="B183" s="46"/>
      <c r="C183" s="244" t="s">
        <v>471</v>
      </c>
      <c r="D183" s="244" t="s">
        <v>181</v>
      </c>
      <c r="E183" s="245" t="s">
        <v>464</v>
      </c>
      <c r="F183" s="246" t="s">
        <v>465</v>
      </c>
      <c r="G183" s="246"/>
      <c r="H183" s="246"/>
      <c r="I183" s="246"/>
      <c r="J183" s="247" t="s">
        <v>179</v>
      </c>
      <c r="K183" s="248">
        <v>2</v>
      </c>
      <c r="L183" s="249">
        <v>0</v>
      </c>
      <c r="M183" s="250"/>
      <c r="N183" s="250"/>
      <c r="O183" s="198"/>
      <c r="P183" s="240">
        <f>ROUND(V183*K183,2)</f>
        <v>0</v>
      </c>
      <c r="Q183" s="240"/>
      <c r="R183" s="48"/>
      <c r="T183" s="241" t="s">
        <v>24</v>
      </c>
      <c r="U183" s="56" t="s">
        <v>48</v>
      </c>
      <c r="V183" s="174">
        <f>L183+M183</f>
        <v>0</v>
      </c>
      <c r="W183" s="174">
        <f>ROUND(L183*K183,2)</f>
        <v>0</v>
      </c>
      <c r="X183" s="174">
        <f>ROUND(M183*K183,2)</f>
        <v>0</v>
      </c>
      <c r="Y183" s="47"/>
      <c r="Z183" s="242">
        <f>Y183*K183</f>
        <v>0</v>
      </c>
      <c r="AA183" s="242">
        <v>0</v>
      </c>
      <c r="AB183" s="242">
        <f>AA183*K183</f>
        <v>0</v>
      </c>
      <c r="AC183" s="242">
        <v>0</v>
      </c>
      <c r="AD183" s="243">
        <f>AC183*K183</f>
        <v>0</v>
      </c>
      <c r="AR183" s="21" t="s">
        <v>184</v>
      </c>
      <c r="AT183" s="21" t="s">
        <v>181</v>
      </c>
      <c r="AU183" s="21" t="s">
        <v>97</v>
      </c>
      <c r="AY183" s="21" t="s">
        <v>175</v>
      </c>
      <c r="BE183" s="155">
        <f>IF(U183="základní",P183,0)</f>
        <v>0</v>
      </c>
      <c r="BF183" s="155">
        <f>IF(U183="snížená",P183,0)</f>
        <v>0</v>
      </c>
      <c r="BG183" s="155">
        <f>IF(U183="zákl. přenesená",P183,0)</f>
        <v>0</v>
      </c>
      <c r="BH183" s="155">
        <f>IF(U183="sníž. přenesená",P183,0)</f>
        <v>0</v>
      </c>
      <c r="BI183" s="155">
        <f>IF(U183="nulová",P183,0)</f>
        <v>0</v>
      </c>
      <c r="BJ183" s="21" t="s">
        <v>26</v>
      </c>
      <c r="BK183" s="155">
        <f>ROUND(V183*K183,2)</f>
        <v>0</v>
      </c>
      <c r="BL183" s="21" t="s">
        <v>184</v>
      </c>
      <c r="BM183" s="21" t="s">
        <v>466</v>
      </c>
    </row>
    <row r="184" s="1" customFormat="1" ht="25.5" customHeight="1">
      <c r="B184" s="46"/>
      <c r="C184" s="233" t="s">
        <v>472</v>
      </c>
      <c r="D184" s="233" t="s">
        <v>176</v>
      </c>
      <c r="E184" s="234" t="s">
        <v>207</v>
      </c>
      <c r="F184" s="235" t="s">
        <v>208</v>
      </c>
      <c r="G184" s="235"/>
      <c r="H184" s="235"/>
      <c r="I184" s="235"/>
      <c r="J184" s="236" t="s">
        <v>179</v>
      </c>
      <c r="K184" s="237">
        <v>9</v>
      </c>
      <c r="L184" s="238">
        <v>0</v>
      </c>
      <c r="M184" s="238">
        <v>0</v>
      </c>
      <c r="N184" s="239"/>
      <c r="O184" s="239"/>
      <c r="P184" s="240">
        <f>ROUND(V184*K184,2)</f>
        <v>0</v>
      </c>
      <c r="Q184" s="240"/>
      <c r="R184" s="48"/>
      <c r="T184" s="241" t="s">
        <v>24</v>
      </c>
      <c r="U184" s="56" t="s">
        <v>48</v>
      </c>
      <c r="V184" s="174">
        <f>L184+M184</f>
        <v>0</v>
      </c>
      <c r="W184" s="174">
        <f>ROUND(L184*K184,2)</f>
        <v>0</v>
      </c>
      <c r="X184" s="174">
        <f>ROUND(M184*K184,2)</f>
        <v>0</v>
      </c>
      <c r="Y184" s="47"/>
      <c r="Z184" s="242">
        <f>Y184*K184</f>
        <v>0</v>
      </c>
      <c r="AA184" s="242">
        <v>0</v>
      </c>
      <c r="AB184" s="242">
        <f>AA184*K184</f>
        <v>0</v>
      </c>
      <c r="AC184" s="242">
        <v>0</v>
      </c>
      <c r="AD184" s="243">
        <f>AC184*K184</f>
        <v>0</v>
      </c>
      <c r="AR184" s="21" t="s">
        <v>26</v>
      </c>
      <c r="AT184" s="21" t="s">
        <v>176</v>
      </c>
      <c r="AU184" s="21" t="s">
        <v>97</v>
      </c>
      <c r="AY184" s="21" t="s">
        <v>175</v>
      </c>
      <c r="BE184" s="155">
        <f>IF(U184="základní",P184,0)</f>
        <v>0</v>
      </c>
      <c r="BF184" s="155">
        <f>IF(U184="snížená",P184,0)</f>
        <v>0</v>
      </c>
      <c r="BG184" s="155">
        <f>IF(U184="zákl. přenesená",P184,0)</f>
        <v>0</v>
      </c>
      <c r="BH184" s="155">
        <f>IF(U184="sníž. přenesená",P184,0)</f>
        <v>0</v>
      </c>
      <c r="BI184" s="155">
        <f>IF(U184="nulová",P184,0)</f>
        <v>0</v>
      </c>
      <c r="BJ184" s="21" t="s">
        <v>26</v>
      </c>
      <c r="BK184" s="155">
        <f>ROUND(V184*K184,2)</f>
        <v>0</v>
      </c>
      <c r="BL184" s="21" t="s">
        <v>26</v>
      </c>
      <c r="BM184" s="21" t="s">
        <v>209</v>
      </c>
    </row>
    <row r="185" s="1" customFormat="1" ht="25.5" customHeight="1">
      <c r="B185" s="46"/>
      <c r="C185" s="244" t="s">
        <v>476</v>
      </c>
      <c r="D185" s="244" t="s">
        <v>181</v>
      </c>
      <c r="E185" s="245" t="s">
        <v>219</v>
      </c>
      <c r="F185" s="246" t="s">
        <v>220</v>
      </c>
      <c r="G185" s="246"/>
      <c r="H185" s="246"/>
      <c r="I185" s="246"/>
      <c r="J185" s="247" t="s">
        <v>179</v>
      </c>
      <c r="K185" s="248">
        <v>9</v>
      </c>
      <c r="L185" s="249">
        <v>0</v>
      </c>
      <c r="M185" s="250"/>
      <c r="N185" s="250"/>
      <c r="O185" s="198"/>
      <c r="P185" s="240">
        <f>ROUND(V185*K185,2)</f>
        <v>0</v>
      </c>
      <c r="Q185" s="240"/>
      <c r="R185" s="48"/>
      <c r="T185" s="241" t="s">
        <v>24</v>
      </c>
      <c r="U185" s="56" t="s">
        <v>48</v>
      </c>
      <c r="V185" s="174">
        <f>L185+M185</f>
        <v>0</v>
      </c>
      <c r="W185" s="174">
        <f>ROUND(L185*K185,2)</f>
        <v>0</v>
      </c>
      <c r="X185" s="174">
        <f>ROUND(M185*K185,2)</f>
        <v>0</v>
      </c>
      <c r="Y185" s="47"/>
      <c r="Z185" s="242">
        <f>Y185*K185</f>
        <v>0</v>
      </c>
      <c r="AA185" s="242">
        <v>0</v>
      </c>
      <c r="AB185" s="242">
        <f>AA185*K185</f>
        <v>0</v>
      </c>
      <c r="AC185" s="242">
        <v>0</v>
      </c>
      <c r="AD185" s="243">
        <f>AC185*K185</f>
        <v>0</v>
      </c>
      <c r="AR185" s="21" t="s">
        <v>97</v>
      </c>
      <c r="AT185" s="21" t="s">
        <v>181</v>
      </c>
      <c r="AU185" s="21" t="s">
        <v>97</v>
      </c>
      <c r="AY185" s="21" t="s">
        <v>175</v>
      </c>
      <c r="BE185" s="155">
        <f>IF(U185="základní",P185,0)</f>
        <v>0</v>
      </c>
      <c r="BF185" s="155">
        <f>IF(U185="snížená",P185,0)</f>
        <v>0</v>
      </c>
      <c r="BG185" s="155">
        <f>IF(U185="zákl. přenesená",P185,0)</f>
        <v>0</v>
      </c>
      <c r="BH185" s="155">
        <f>IF(U185="sníž. přenesená",P185,0)</f>
        <v>0</v>
      </c>
      <c r="BI185" s="155">
        <f>IF(U185="nulová",P185,0)</f>
        <v>0</v>
      </c>
      <c r="BJ185" s="21" t="s">
        <v>26</v>
      </c>
      <c r="BK185" s="155">
        <f>ROUND(V185*K185,2)</f>
        <v>0</v>
      </c>
      <c r="BL185" s="21" t="s">
        <v>26</v>
      </c>
      <c r="BM185" s="21" t="s">
        <v>221</v>
      </c>
    </row>
    <row r="186" s="1" customFormat="1" ht="25.5" customHeight="1">
      <c r="B186" s="46"/>
      <c r="C186" s="244" t="s">
        <v>477</v>
      </c>
      <c r="D186" s="244" t="s">
        <v>181</v>
      </c>
      <c r="E186" s="245" t="s">
        <v>223</v>
      </c>
      <c r="F186" s="246" t="s">
        <v>224</v>
      </c>
      <c r="G186" s="246"/>
      <c r="H186" s="246"/>
      <c r="I186" s="246"/>
      <c r="J186" s="247" t="s">
        <v>179</v>
      </c>
      <c r="K186" s="248">
        <v>9</v>
      </c>
      <c r="L186" s="249">
        <v>0</v>
      </c>
      <c r="M186" s="250"/>
      <c r="N186" s="250"/>
      <c r="O186" s="198"/>
      <c r="P186" s="240">
        <f>ROUND(V186*K186,2)</f>
        <v>0</v>
      </c>
      <c r="Q186" s="240"/>
      <c r="R186" s="48"/>
      <c r="T186" s="241" t="s">
        <v>24</v>
      </c>
      <c r="U186" s="56" t="s">
        <v>48</v>
      </c>
      <c r="V186" s="174">
        <f>L186+M186</f>
        <v>0</v>
      </c>
      <c r="W186" s="174">
        <f>ROUND(L186*K186,2)</f>
        <v>0</v>
      </c>
      <c r="X186" s="174">
        <f>ROUND(M186*K186,2)</f>
        <v>0</v>
      </c>
      <c r="Y186" s="47"/>
      <c r="Z186" s="242">
        <f>Y186*K186</f>
        <v>0</v>
      </c>
      <c r="AA186" s="242">
        <v>0</v>
      </c>
      <c r="AB186" s="242">
        <f>AA186*K186</f>
        <v>0</v>
      </c>
      <c r="AC186" s="242">
        <v>0</v>
      </c>
      <c r="AD186" s="243">
        <f>AC186*K186</f>
        <v>0</v>
      </c>
      <c r="AR186" s="21" t="s">
        <v>97</v>
      </c>
      <c r="AT186" s="21" t="s">
        <v>181</v>
      </c>
      <c r="AU186" s="21" t="s">
        <v>97</v>
      </c>
      <c r="AY186" s="21" t="s">
        <v>175</v>
      </c>
      <c r="BE186" s="155">
        <f>IF(U186="základní",P186,0)</f>
        <v>0</v>
      </c>
      <c r="BF186" s="155">
        <f>IF(U186="snížená",P186,0)</f>
        <v>0</v>
      </c>
      <c r="BG186" s="155">
        <f>IF(U186="zákl. přenesená",P186,0)</f>
        <v>0</v>
      </c>
      <c r="BH186" s="155">
        <f>IF(U186="sníž. přenesená",P186,0)</f>
        <v>0</v>
      </c>
      <c r="BI186" s="155">
        <f>IF(U186="nulová",P186,0)</f>
        <v>0</v>
      </c>
      <c r="BJ186" s="21" t="s">
        <v>26</v>
      </c>
      <c r="BK186" s="155">
        <f>ROUND(V186*K186,2)</f>
        <v>0</v>
      </c>
      <c r="BL186" s="21" t="s">
        <v>26</v>
      </c>
      <c r="BM186" s="21" t="s">
        <v>225</v>
      </c>
    </row>
    <row r="187" s="1" customFormat="1" ht="25.5" customHeight="1">
      <c r="B187" s="46"/>
      <c r="C187" s="244" t="s">
        <v>478</v>
      </c>
      <c r="D187" s="244" t="s">
        <v>181</v>
      </c>
      <c r="E187" s="245" t="s">
        <v>227</v>
      </c>
      <c r="F187" s="246" t="s">
        <v>228</v>
      </c>
      <c r="G187" s="246"/>
      <c r="H187" s="246"/>
      <c r="I187" s="246"/>
      <c r="J187" s="247" t="s">
        <v>179</v>
      </c>
      <c r="K187" s="248">
        <v>10</v>
      </c>
      <c r="L187" s="249">
        <v>0</v>
      </c>
      <c r="M187" s="250"/>
      <c r="N187" s="250"/>
      <c r="O187" s="198"/>
      <c r="P187" s="240">
        <f>ROUND(V187*K187,2)</f>
        <v>0</v>
      </c>
      <c r="Q187" s="240"/>
      <c r="R187" s="48"/>
      <c r="T187" s="241" t="s">
        <v>24</v>
      </c>
      <c r="U187" s="56" t="s">
        <v>48</v>
      </c>
      <c r="V187" s="174">
        <f>L187+M187</f>
        <v>0</v>
      </c>
      <c r="W187" s="174">
        <f>ROUND(L187*K187,2)</f>
        <v>0</v>
      </c>
      <c r="X187" s="174">
        <f>ROUND(M187*K187,2)</f>
        <v>0</v>
      </c>
      <c r="Y187" s="47"/>
      <c r="Z187" s="242">
        <f>Y187*K187</f>
        <v>0</v>
      </c>
      <c r="AA187" s="242">
        <v>0</v>
      </c>
      <c r="AB187" s="242">
        <f>AA187*K187</f>
        <v>0</v>
      </c>
      <c r="AC187" s="242">
        <v>0</v>
      </c>
      <c r="AD187" s="243">
        <f>AC187*K187</f>
        <v>0</v>
      </c>
      <c r="AR187" s="21" t="s">
        <v>97</v>
      </c>
      <c r="AT187" s="21" t="s">
        <v>181</v>
      </c>
      <c r="AU187" s="21" t="s">
        <v>97</v>
      </c>
      <c r="AY187" s="21" t="s">
        <v>175</v>
      </c>
      <c r="BE187" s="155">
        <f>IF(U187="základní",P187,0)</f>
        <v>0</v>
      </c>
      <c r="BF187" s="155">
        <f>IF(U187="snížená",P187,0)</f>
        <v>0</v>
      </c>
      <c r="BG187" s="155">
        <f>IF(U187="zákl. přenesená",P187,0)</f>
        <v>0</v>
      </c>
      <c r="BH187" s="155">
        <f>IF(U187="sníž. přenesená",P187,0)</f>
        <v>0</v>
      </c>
      <c r="BI187" s="155">
        <f>IF(U187="nulová",P187,0)</f>
        <v>0</v>
      </c>
      <c r="BJ187" s="21" t="s">
        <v>26</v>
      </c>
      <c r="BK187" s="155">
        <f>ROUND(V187*K187,2)</f>
        <v>0</v>
      </c>
      <c r="BL187" s="21" t="s">
        <v>26</v>
      </c>
      <c r="BM187" s="21" t="s">
        <v>229</v>
      </c>
    </row>
    <row r="188" s="1" customFormat="1" ht="38.25" customHeight="1">
      <c r="B188" s="46"/>
      <c r="C188" s="244" t="s">
        <v>479</v>
      </c>
      <c r="D188" s="244" t="s">
        <v>181</v>
      </c>
      <c r="E188" s="245" t="s">
        <v>230</v>
      </c>
      <c r="F188" s="246" t="s">
        <v>231</v>
      </c>
      <c r="G188" s="246"/>
      <c r="H188" s="246"/>
      <c r="I188" s="246"/>
      <c r="J188" s="247" t="s">
        <v>179</v>
      </c>
      <c r="K188" s="248">
        <v>9</v>
      </c>
      <c r="L188" s="249">
        <v>0</v>
      </c>
      <c r="M188" s="250"/>
      <c r="N188" s="250"/>
      <c r="O188" s="198"/>
      <c r="P188" s="240">
        <f>ROUND(V188*K188,2)</f>
        <v>0</v>
      </c>
      <c r="Q188" s="240"/>
      <c r="R188" s="48"/>
      <c r="T188" s="241" t="s">
        <v>24</v>
      </c>
      <c r="U188" s="56" t="s">
        <v>48</v>
      </c>
      <c r="V188" s="174">
        <f>L188+M188</f>
        <v>0</v>
      </c>
      <c r="W188" s="174">
        <f>ROUND(L188*K188,2)</f>
        <v>0</v>
      </c>
      <c r="X188" s="174">
        <f>ROUND(M188*K188,2)</f>
        <v>0</v>
      </c>
      <c r="Y188" s="47"/>
      <c r="Z188" s="242">
        <f>Y188*K188</f>
        <v>0</v>
      </c>
      <c r="AA188" s="242">
        <v>0</v>
      </c>
      <c r="AB188" s="242">
        <f>AA188*K188</f>
        <v>0</v>
      </c>
      <c r="AC188" s="242">
        <v>0</v>
      </c>
      <c r="AD188" s="243">
        <f>AC188*K188</f>
        <v>0</v>
      </c>
      <c r="AR188" s="21" t="s">
        <v>184</v>
      </c>
      <c r="AT188" s="21" t="s">
        <v>181</v>
      </c>
      <c r="AU188" s="21" t="s">
        <v>97</v>
      </c>
      <c r="AY188" s="21" t="s">
        <v>175</v>
      </c>
      <c r="BE188" s="155">
        <f>IF(U188="základní",P188,0)</f>
        <v>0</v>
      </c>
      <c r="BF188" s="155">
        <f>IF(U188="snížená",P188,0)</f>
        <v>0</v>
      </c>
      <c r="BG188" s="155">
        <f>IF(U188="zákl. přenesená",P188,0)</f>
        <v>0</v>
      </c>
      <c r="BH188" s="155">
        <f>IF(U188="sníž. přenesená",P188,0)</f>
        <v>0</v>
      </c>
      <c r="BI188" s="155">
        <f>IF(U188="nulová",P188,0)</f>
        <v>0</v>
      </c>
      <c r="BJ188" s="21" t="s">
        <v>26</v>
      </c>
      <c r="BK188" s="155">
        <f>ROUND(V188*K188,2)</f>
        <v>0</v>
      </c>
      <c r="BL188" s="21" t="s">
        <v>184</v>
      </c>
      <c r="BM188" s="21" t="s">
        <v>232</v>
      </c>
    </row>
    <row r="189" s="1" customFormat="1" ht="25.5" customHeight="1">
      <c r="B189" s="46"/>
      <c r="C189" s="233" t="s">
        <v>480</v>
      </c>
      <c r="D189" s="233" t="s">
        <v>176</v>
      </c>
      <c r="E189" s="234" t="s">
        <v>234</v>
      </c>
      <c r="F189" s="235" t="s">
        <v>235</v>
      </c>
      <c r="G189" s="235"/>
      <c r="H189" s="235"/>
      <c r="I189" s="235"/>
      <c r="J189" s="236" t="s">
        <v>179</v>
      </c>
      <c r="K189" s="237">
        <v>1</v>
      </c>
      <c r="L189" s="238">
        <v>0</v>
      </c>
      <c r="M189" s="238">
        <v>0</v>
      </c>
      <c r="N189" s="239"/>
      <c r="O189" s="239"/>
      <c r="P189" s="240">
        <f>ROUND(V189*K189,2)</f>
        <v>0</v>
      </c>
      <c r="Q189" s="240"/>
      <c r="R189" s="48"/>
      <c r="T189" s="241" t="s">
        <v>24</v>
      </c>
      <c r="U189" s="56" t="s">
        <v>48</v>
      </c>
      <c r="V189" s="174">
        <f>L189+M189</f>
        <v>0</v>
      </c>
      <c r="W189" s="174">
        <f>ROUND(L189*K189,2)</f>
        <v>0</v>
      </c>
      <c r="X189" s="174">
        <f>ROUND(M189*K189,2)</f>
        <v>0</v>
      </c>
      <c r="Y189" s="47"/>
      <c r="Z189" s="242">
        <f>Y189*K189</f>
        <v>0</v>
      </c>
      <c r="AA189" s="242">
        <v>0</v>
      </c>
      <c r="AB189" s="242">
        <f>AA189*K189</f>
        <v>0</v>
      </c>
      <c r="AC189" s="242">
        <v>0</v>
      </c>
      <c r="AD189" s="243">
        <f>AC189*K189</f>
        <v>0</v>
      </c>
      <c r="AR189" s="21" t="s">
        <v>26</v>
      </c>
      <c r="AT189" s="21" t="s">
        <v>176</v>
      </c>
      <c r="AU189" s="21" t="s">
        <v>97</v>
      </c>
      <c r="AY189" s="21" t="s">
        <v>175</v>
      </c>
      <c r="BE189" s="155">
        <f>IF(U189="základní",P189,0)</f>
        <v>0</v>
      </c>
      <c r="BF189" s="155">
        <f>IF(U189="snížená",P189,0)</f>
        <v>0</v>
      </c>
      <c r="BG189" s="155">
        <f>IF(U189="zákl. přenesená",P189,0)</f>
        <v>0</v>
      </c>
      <c r="BH189" s="155">
        <f>IF(U189="sníž. přenesená",P189,0)</f>
        <v>0</v>
      </c>
      <c r="BI189" s="155">
        <f>IF(U189="nulová",P189,0)</f>
        <v>0</v>
      </c>
      <c r="BJ189" s="21" t="s">
        <v>26</v>
      </c>
      <c r="BK189" s="155">
        <f>ROUND(V189*K189,2)</f>
        <v>0</v>
      </c>
      <c r="BL189" s="21" t="s">
        <v>26</v>
      </c>
      <c r="BM189" s="21" t="s">
        <v>236</v>
      </c>
    </row>
    <row r="190" s="1" customFormat="1" ht="25.5" customHeight="1">
      <c r="B190" s="46"/>
      <c r="C190" s="244" t="s">
        <v>484</v>
      </c>
      <c r="D190" s="244" t="s">
        <v>181</v>
      </c>
      <c r="E190" s="245" t="s">
        <v>238</v>
      </c>
      <c r="F190" s="246" t="s">
        <v>239</v>
      </c>
      <c r="G190" s="246"/>
      <c r="H190" s="246"/>
      <c r="I190" s="246"/>
      <c r="J190" s="247" t="s">
        <v>179</v>
      </c>
      <c r="K190" s="248">
        <v>1</v>
      </c>
      <c r="L190" s="249">
        <v>0</v>
      </c>
      <c r="M190" s="250"/>
      <c r="N190" s="250"/>
      <c r="O190" s="198"/>
      <c r="P190" s="240">
        <f>ROUND(V190*K190,2)</f>
        <v>0</v>
      </c>
      <c r="Q190" s="240"/>
      <c r="R190" s="48"/>
      <c r="T190" s="241" t="s">
        <v>24</v>
      </c>
      <c r="U190" s="56" t="s">
        <v>48</v>
      </c>
      <c r="V190" s="174">
        <f>L190+M190</f>
        <v>0</v>
      </c>
      <c r="W190" s="174">
        <f>ROUND(L190*K190,2)</f>
        <v>0</v>
      </c>
      <c r="X190" s="174">
        <f>ROUND(M190*K190,2)</f>
        <v>0</v>
      </c>
      <c r="Y190" s="47"/>
      <c r="Z190" s="242">
        <f>Y190*K190</f>
        <v>0</v>
      </c>
      <c r="AA190" s="242">
        <v>0</v>
      </c>
      <c r="AB190" s="242">
        <f>AA190*K190</f>
        <v>0</v>
      </c>
      <c r="AC190" s="242">
        <v>0</v>
      </c>
      <c r="AD190" s="243">
        <f>AC190*K190</f>
        <v>0</v>
      </c>
      <c r="AR190" s="21" t="s">
        <v>184</v>
      </c>
      <c r="AT190" s="21" t="s">
        <v>181</v>
      </c>
      <c r="AU190" s="21" t="s">
        <v>97</v>
      </c>
      <c r="AY190" s="21" t="s">
        <v>175</v>
      </c>
      <c r="BE190" s="155">
        <f>IF(U190="základní",P190,0)</f>
        <v>0</v>
      </c>
      <c r="BF190" s="155">
        <f>IF(U190="snížená",P190,0)</f>
        <v>0</v>
      </c>
      <c r="BG190" s="155">
        <f>IF(U190="zákl. přenesená",P190,0)</f>
        <v>0</v>
      </c>
      <c r="BH190" s="155">
        <f>IF(U190="sníž. přenesená",P190,0)</f>
        <v>0</v>
      </c>
      <c r="BI190" s="155">
        <f>IF(U190="nulová",P190,0)</f>
        <v>0</v>
      </c>
      <c r="BJ190" s="21" t="s">
        <v>26</v>
      </c>
      <c r="BK190" s="155">
        <f>ROUND(V190*K190,2)</f>
        <v>0</v>
      </c>
      <c r="BL190" s="21" t="s">
        <v>184</v>
      </c>
      <c r="BM190" s="21" t="s">
        <v>240</v>
      </c>
    </row>
    <row r="191" s="1" customFormat="1" ht="25.5" customHeight="1">
      <c r="B191" s="46"/>
      <c r="C191" s="233" t="s">
        <v>488</v>
      </c>
      <c r="D191" s="233" t="s">
        <v>176</v>
      </c>
      <c r="E191" s="234" t="s">
        <v>242</v>
      </c>
      <c r="F191" s="235" t="s">
        <v>243</v>
      </c>
      <c r="G191" s="235"/>
      <c r="H191" s="235"/>
      <c r="I191" s="235"/>
      <c r="J191" s="236" t="s">
        <v>179</v>
      </c>
      <c r="K191" s="237">
        <v>10</v>
      </c>
      <c r="L191" s="238">
        <v>0</v>
      </c>
      <c r="M191" s="238">
        <v>0</v>
      </c>
      <c r="N191" s="239"/>
      <c r="O191" s="239"/>
      <c r="P191" s="240">
        <f>ROUND(V191*K191,2)</f>
        <v>0</v>
      </c>
      <c r="Q191" s="240"/>
      <c r="R191" s="48"/>
      <c r="T191" s="241" t="s">
        <v>24</v>
      </c>
      <c r="U191" s="56" t="s">
        <v>48</v>
      </c>
      <c r="V191" s="174">
        <f>L191+M191</f>
        <v>0</v>
      </c>
      <c r="W191" s="174">
        <f>ROUND(L191*K191,2)</f>
        <v>0</v>
      </c>
      <c r="X191" s="174">
        <f>ROUND(M191*K191,2)</f>
        <v>0</v>
      </c>
      <c r="Y191" s="47"/>
      <c r="Z191" s="242">
        <f>Y191*K191</f>
        <v>0</v>
      </c>
      <c r="AA191" s="242">
        <v>0</v>
      </c>
      <c r="AB191" s="242">
        <f>AA191*K191</f>
        <v>0</v>
      </c>
      <c r="AC191" s="242">
        <v>0</v>
      </c>
      <c r="AD191" s="243">
        <f>AC191*K191</f>
        <v>0</v>
      </c>
      <c r="AR191" s="21" t="s">
        <v>26</v>
      </c>
      <c r="AT191" s="21" t="s">
        <v>176</v>
      </c>
      <c r="AU191" s="21" t="s">
        <v>97</v>
      </c>
      <c r="AY191" s="21" t="s">
        <v>175</v>
      </c>
      <c r="BE191" s="155">
        <f>IF(U191="základní",P191,0)</f>
        <v>0</v>
      </c>
      <c r="BF191" s="155">
        <f>IF(U191="snížená",P191,0)</f>
        <v>0</v>
      </c>
      <c r="BG191" s="155">
        <f>IF(U191="zákl. přenesená",P191,0)</f>
        <v>0</v>
      </c>
      <c r="BH191" s="155">
        <f>IF(U191="sníž. přenesená",P191,0)</f>
        <v>0</v>
      </c>
      <c r="BI191" s="155">
        <f>IF(U191="nulová",P191,0)</f>
        <v>0</v>
      </c>
      <c r="BJ191" s="21" t="s">
        <v>26</v>
      </c>
      <c r="BK191" s="155">
        <f>ROUND(V191*K191,2)</f>
        <v>0</v>
      </c>
      <c r="BL191" s="21" t="s">
        <v>26</v>
      </c>
      <c r="BM191" s="21" t="s">
        <v>244</v>
      </c>
    </row>
    <row r="192" s="1" customFormat="1" ht="25.5" customHeight="1">
      <c r="B192" s="46"/>
      <c r="C192" s="244" t="s">
        <v>492</v>
      </c>
      <c r="D192" s="244" t="s">
        <v>181</v>
      </c>
      <c r="E192" s="245" t="s">
        <v>246</v>
      </c>
      <c r="F192" s="246" t="s">
        <v>247</v>
      </c>
      <c r="G192" s="246"/>
      <c r="H192" s="246"/>
      <c r="I192" s="246"/>
      <c r="J192" s="247" t="s">
        <v>179</v>
      </c>
      <c r="K192" s="248">
        <v>10</v>
      </c>
      <c r="L192" s="249">
        <v>0</v>
      </c>
      <c r="M192" s="250"/>
      <c r="N192" s="250"/>
      <c r="O192" s="198"/>
      <c r="P192" s="240">
        <f>ROUND(V192*K192,2)</f>
        <v>0</v>
      </c>
      <c r="Q192" s="240"/>
      <c r="R192" s="48"/>
      <c r="T192" s="241" t="s">
        <v>24</v>
      </c>
      <c r="U192" s="56" t="s">
        <v>48</v>
      </c>
      <c r="V192" s="174">
        <f>L192+M192</f>
        <v>0</v>
      </c>
      <c r="W192" s="174">
        <f>ROUND(L192*K192,2)</f>
        <v>0</v>
      </c>
      <c r="X192" s="174">
        <f>ROUND(M192*K192,2)</f>
        <v>0</v>
      </c>
      <c r="Y192" s="47"/>
      <c r="Z192" s="242">
        <f>Y192*K192</f>
        <v>0</v>
      </c>
      <c r="AA192" s="242">
        <v>0</v>
      </c>
      <c r="AB192" s="242">
        <f>AA192*K192</f>
        <v>0</v>
      </c>
      <c r="AC192" s="242">
        <v>0</v>
      </c>
      <c r="AD192" s="243">
        <f>AC192*K192</f>
        <v>0</v>
      </c>
      <c r="AR192" s="21" t="s">
        <v>184</v>
      </c>
      <c r="AT192" s="21" t="s">
        <v>181</v>
      </c>
      <c r="AU192" s="21" t="s">
        <v>97</v>
      </c>
      <c r="AY192" s="21" t="s">
        <v>175</v>
      </c>
      <c r="BE192" s="155">
        <f>IF(U192="základní",P192,0)</f>
        <v>0</v>
      </c>
      <c r="BF192" s="155">
        <f>IF(U192="snížená",P192,0)</f>
        <v>0</v>
      </c>
      <c r="BG192" s="155">
        <f>IF(U192="zákl. přenesená",P192,0)</f>
        <v>0</v>
      </c>
      <c r="BH192" s="155">
        <f>IF(U192="sníž. přenesená",P192,0)</f>
        <v>0</v>
      </c>
      <c r="BI192" s="155">
        <f>IF(U192="nulová",P192,0)</f>
        <v>0</v>
      </c>
      <c r="BJ192" s="21" t="s">
        <v>26</v>
      </c>
      <c r="BK192" s="155">
        <f>ROUND(V192*K192,2)</f>
        <v>0</v>
      </c>
      <c r="BL192" s="21" t="s">
        <v>184</v>
      </c>
      <c r="BM192" s="21" t="s">
        <v>248</v>
      </c>
    </row>
    <row r="193" s="1" customFormat="1" ht="25.5" customHeight="1">
      <c r="B193" s="46"/>
      <c r="C193" s="233" t="s">
        <v>493</v>
      </c>
      <c r="D193" s="233" t="s">
        <v>176</v>
      </c>
      <c r="E193" s="234" t="s">
        <v>481</v>
      </c>
      <c r="F193" s="235" t="s">
        <v>482</v>
      </c>
      <c r="G193" s="235"/>
      <c r="H193" s="235"/>
      <c r="I193" s="235"/>
      <c r="J193" s="236" t="s">
        <v>179</v>
      </c>
      <c r="K193" s="237">
        <v>1</v>
      </c>
      <c r="L193" s="238">
        <v>0</v>
      </c>
      <c r="M193" s="238">
        <v>0</v>
      </c>
      <c r="N193" s="239"/>
      <c r="O193" s="239"/>
      <c r="P193" s="240">
        <f>ROUND(V193*K193,2)</f>
        <v>0</v>
      </c>
      <c r="Q193" s="240"/>
      <c r="R193" s="48"/>
      <c r="T193" s="241" t="s">
        <v>24</v>
      </c>
      <c r="U193" s="56" t="s">
        <v>48</v>
      </c>
      <c r="V193" s="174">
        <f>L193+M193</f>
        <v>0</v>
      </c>
      <c r="W193" s="174">
        <f>ROUND(L193*K193,2)</f>
        <v>0</v>
      </c>
      <c r="X193" s="174">
        <f>ROUND(M193*K193,2)</f>
        <v>0</v>
      </c>
      <c r="Y193" s="47"/>
      <c r="Z193" s="242">
        <f>Y193*K193</f>
        <v>0</v>
      </c>
      <c r="AA193" s="242">
        <v>0</v>
      </c>
      <c r="AB193" s="242">
        <f>AA193*K193</f>
        <v>0</v>
      </c>
      <c r="AC193" s="242">
        <v>0</v>
      </c>
      <c r="AD193" s="243">
        <f>AC193*K193</f>
        <v>0</v>
      </c>
      <c r="AR193" s="21" t="s">
        <v>26</v>
      </c>
      <c r="AT193" s="21" t="s">
        <v>176</v>
      </c>
      <c r="AU193" s="21" t="s">
        <v>97</v>
      </c>
      <c r="AY193" s="21" t="s">
        <v>175</v>
      </c>
      <c r="BE193" s="155">
        <f>IF(U193="základní",P193,0)</f>
        <v>0</v>
      </c>
      <c r="BF193" s="155">
        <f>IF(U193="snížená",P193,0)</f>
        <v>0</v>
      </c>
      <c r="BG193" s="155">
        <f>IF(U193="zákl. přenesená",P193,0)</f>
        <v>0</v>
      </c>
      <c r="BH193" s="155">
        <f>IF(U193="sníž. přenesená",P193,0)</f>
        <v>0</v>
      </c>
      <c r="BI193" s="155">
        <f>IF(U193="nulová",P193,0)</f>
        <v>0</v>
      </c>
      <c r="BJ193" s="21" t="s">
        <v>26</v>
      </c>
      <c r="BK193" s="155">
        <f>ROUND(V193*K193,2)</f>
        <v>0</v>
      </c>
      <c r="BL193" s="21" t="s">
        <v>26</v>
      </c>
      <c r="BM193" s="21" t="s">
        <v>483</v>
      </c>
    </row>
    <row r="194" s="1" customFormat="1" ht="38.25" customHeight="1">
      <c r="B194" s="46"/>
      <c r="C194" s="244" t="s">
        <v>494</v>
      </c>
      <c r="D194" s="244" t="s">
        <v>181</v>
      </c>
      <c r="E194" s="245" t="s">
        <v>485</v>
      </c>
      <c r="F194" s="246" t="s">
        <v>486</v>
      </c>
      <c r="G194" s="246"/>
      <c r="H194" s="246"/>
      <c r="I194" s="246"/>
      <c r="J194" s="247" t="s">
        <v>179</v>
      </c>
      <c r="K194" s="248">
        <v>1</v>
      </c>
      <c r="L194" s="249">
        <v>0</v>
      </c>
      <c r="M194" s="250"/>
      <c r="N194" s="250"/>
      <c r="O194" s="198"/>
      <c r="P194" s="240">
        <f>ROUND(V194*K194,2)</f>
        <v>0</v>
      </c>
      <c r="Q194" s="240"/>
      <c r="R194" s="48"/>
      <c r="T194" s="241" t="s">
        <v>24</v>
      </c>
      <c r="U194" s="56" t="s">
        <v>48</v>
      </c>
      <c r="V194" s="174">
        <f>L194+M194</f>
        <v>0</v>
      </c>
      <c r="W194" s="174">
        <f>ROUND(L194*K194,2)</f>
        <v>0</v>
      </c>
      <c r="X194" s="174">
        <f>ROUND(M194*K194,2)</f>
        <v>0</v>
      </c>
      <c r="Y194" s="47"/>
      <c r="Z194" s="242">
        <f>Y194*K194</f>
        <v>0</v>
      </c>
      <c r="AA194" s="242">
        <v>0</v>
      </c>
      <c r="AB194" s="242">
        <f>AA194*K194</f>
        <v>0</v>
      </c>
      <c r="AC194" s="242">
        <v>0</v>
      </c>
      <c r="AD194" s="243">
        <f>AC194*K194</f>
        <v>0</v>
      </c>
      <c r="AR194" s="21" t="s">
        <v>184</v>
      </c>
      <c r="AT194" s="21" t="s">
        <v>181</v>
      </c>
      <c r="AU194" s="21" t="s">
        <v>97</v>
      </c>
      <c r="AY194" s="21" t="s">
        <v>175</v>
      </c>
      <c r="BE194" s="155">
        <f>IF(U194="základní",P194,0)</f>
        <v>0</v>
      </c>
      <c r="BF194" s="155">
        <f>IF(U194="snížená",P194,0)</f>
        <v>0</v>
      </c>
      <c r="BG194" s="155">
        <f>IF(U194="zákl. přenesená",P194,0)</f>
        <v>0</v>
      </c>
      <c r="BH194" s="155">
        <f>IF(U194="sníž. přenesená",P194,0)</f>
        <v>0</v>
      </c>
      <c r="BI194" s="155">
        <f>IF(U194="nulová",P194,0)</f>
        <v>0</v>
      </c>
      <c r="BJ194" s="21" t="s">
        <v>26</v>
      </c>
      <c r="BK194" s="155">
        <f>ROUND(V194*K194,2)</f>
        <v>0</v>
      </c>
      <c r="BL194" s="21" t="s">
        <v>184</v>
      </c>
      <c r="BM194" s="21" t="s">
        <v>487</v>
      </c>
    </row>
    <row r="195" s="1" customFormat="1" ht="25.5" customHeight="1">
      <c r="B195" s="46"/>
      <c r="C195" s="233" t="s">
        <v>498</v>
      </c>
      <c r="D195" s="233" t="s">
        <v>176</v>
      </c>
      <c r="E195" s="234" t="s">
        <v>715</v>
      </c>
      <c r="F195" s="235" t="s">
        <v>716</v>
      </c>
      <c r="G195" s="235"/>
      <c r="H195" s="235"/>
      <c r="I195" s="235"/>
      <c r="J195" s="236" t="s">
        <v>179</v>
      </c>
      <c r="K195" s="237">
        <v>1</v>
      </c>
      <c r="L195" s="238">
        <v>0</v>
      </c>
      <c r="M195" s="238">
        <v>0</v>
      </c>
      <c r="N195" s="239"/>
      <c r="O195" s="239"/>
      <c r="P195" s="240">
        <f>ROUND(V195*K195,2)</f>
        <v>0</v>
      </c>
      <c r="Q195" s="240"/>
      <c r="R195" s="48"/>
      <c r="T195" s="241" t="s">
        <v>24</v>
      </c>
      <c r="U195" s="56" t="s">
        <v>48</v>
      </c>
      <c r="V195" s="174">
        <f>L195+M195</f>
        <v>0</v>
      </c>
      <c r="W195" s="174">
        <f>ROUND(L195*K195,2)</f>
        <v>0</v>
      </c>
      <c r="X195" s="174">
        <f>ROUND(M195*K195,2)</f>
        <v>0</v>
      </c>
      <c r="Y195" s="47"/>
      <c r="Z195" s="242">
        <f>Y195*K195</f>
        <v>0</v>
      </c>
      <c r="AA195" s="242">
        <v>0</v>
      </c>
      <c r="AB195" s="242">
        <f>AA195*K195</f>
        <v>0</v>
      </c>
      <c r="AC195" s="242">
        <v>0</v>
      </c>
      <c r="AD195" s="243">
        <f>AC195*K195</f>
        <v>0</v>
      </c>
      <c r="AR195" s="21" t="s">
        <v>26</v>
      </c>
      <c r="AT195" s="21" t="s">
        <v>176</v>
      </c>
      <c r="AU195" s="21" t="s">
        <v>97</v>
      </c>
      <c r="AY195" s="21" t="s">
        <v>175</v>
      </c>
      <c r="BE195" s="155">
        <f>IF(U195="základní",P195,0)</f>
        <v>0</v>
      </c>
      <c r="BF195" s="155">
        <f>IF(U195="snížená",P195,0)</f>
        <v>0</v>
      </c>
      <c r="BG195" s="155">
        <f>IF(U195="zákl. přenesená",P195,0)</f>
        <v>0</v>
      </c>
      <c r="BH195" s="155">
        <f>IF(U195="sníž. přenesená",P195,0)</f>
        <v>0</v>
      </c>
      <c r="BI195" s="155">
        <f>IF(U195="nulová",P195,0)</f>
        <v>0</v>
      </c>
      <c r="BJ195" s="21" t="s">
        <v>26</v>
      </c>
      <c r="BK195" s="155">
        <f>ROUND(V195*K195,2)</f>
        <v>0</v>
      </c>
      <c r="BL195" s="21" t="s">
        <v>26</v>
      </c>
      <c r="BM195" s="21" t="s">
        <v>717</v>
      </c>
    </row>
    <row r="196" s="1" customFormat="1" ht="38.25" customHeight="1">
      <c r="B196" s="46"/>
      <c r="C196" s="244" t="s">
        <v>502</v>
      </c>
      <c r="D196" s="244" t="s">
        <v>181</v>
      </c>
      <c r="E196" s="245" t="s">
        <v>718</v>
      </c>
      <c r="F196" s="246" t="s">
        <v>719</v>
      </c>
      <c r="G196" s="246"/>
      <c r="H196" s="246"/>
      <c r="I196" s="246"/>
      <c r="J196" s="247" t="s">
        <v>179</v>
      </c>
      <c r="K196" s="248">
        <v>1</v>
      </c>
      <c r="L196" s="249">
        <v>0</v>
      </c>
      <c r="M196" s="250"/>
      <c r="N196" s="250"/>
      <c r="O196" s="198"/>
      <c r="P196" s="240">
        <f>ROUND(V196*K196,2)</f>
        <v>0</v>
      </c>
      <c r="Q196" s="240"/>
      <c r="R196" s="48"/>
      <c r="T196" s="241" t="s">
        <v>24</v>
      </c>
      <c r="U196" s="56" t="s">
        <v>48</v>
      </c>
      <c r="V196" s="174">
        <f>L196+M196</f>
        <v>0</v>
      </c>
      <c r="W196" s="174">
        <f>ROUND(L196*K196,2)</f>
        <v>0</v>
      </c>
      <c r="X196" s="174">
        <f>ROUND(M196*K196,2)</f>
        <v>0</v>
      </c>
      <c r="Y196" s="47"/>
      <c r="Z196" s="242">
        <f>Y196*K196</f>
        <v>0</v>
      </c>
      <c r="AA196" s="242">
        <v>0</v>
      </c>
      <c r="AB196" s="242">
        <f>AA196*K196</f>
        <v>0</v>
      </c>
      <c r="AC196" s="242">
        <v>0</v>
      </c>
      <c r="AD196" s="243">
        <f>AC196*K196</f>
        <v>0</v>
      </c>
      <c r="AR196" s="21" t="s">
        <v>97</v>
      </c>
      <c r="AT196" s="21" t="s">
        <v>181</v>
      </c>
      <c r="AU196" s="21" t="s">
        <v>97</v>
      </c>
      <c r="AY196" s="21" t="s">
        <v>175</v>
      </c>
      <c r="BE196" s="155">
        <f>IF(U196="základní",P196,0)</f>
        <v>0</v>
      </c>
      <c r="BF196" s="155">
        <f>IF(U196="snížená",P196,0)</f>
        <v>0</v>
      </c>
      <c r="BG196" s="155">
        <f>IF(U196="zákl. přenesená",P196,0)</f>
        <v>0</v>
      </c>
      <c r="BH196" s="155">
        <f>IF(U196="sníž. přenesená",P196,0)</f>
        <v>0</v>
      </c>
      <c r="BI196" s="155">
        <f>IF(U196="nulová",P196,0)</f>
        <v>0</v>
      </c>
      <c r="BJ196" s="21" t="s">
        <v>26</v>
      </c>
      <c r="BK196" s="155">
        <f>ROUND(V196*K196,2)</f>
        <v>0</v>
      </c>
      <c r="BL196" s="21" t="s">
        <v>26</v>
      </c>
      <c r="BM196" s="21" t="s">
        <v>720</v>
      </c>
    </row>
    <row r="197" s="1" customFormat="1" ht="25.5" customHeight="1">
      <c r="B197" s="46"/>
      <c r="C197" s="233" t="s">
        <v>506</v>
      </c>
      <c r="D197" s="233" t="s">
        <v>176</v>
      </c>
      <c r="E197" s="234" t="s">
        <v>489</v>
      </c>
      <c r="F197" s="235" t="s">
        <v>490</v>
      </c>
      <c r="G197" s="235"/>
      <c r="H197" s="235"/>
      <c r="I197" s="235"/>
      <c r="J197" s="236" t="s">
        <v>179</v>
      </c>
      <c r="K197" s="237">
        <v>1</v>
      </c>
      <c r="L197" s="238">
        <v>0</v>
      </c>
      <c r="M197" s="238">
        <v>0</v>
      </c>
      <c r="N197" s="239"/>
      <c r="O197" s="239"/>
      <c r="P197" s="240">
        <f>ROUND(V197*K197,2)</f>
        <v>0</v>
      </c>
      <c r="Q197" s="240"/>
      <c r="R197" s="48"/>
      <c r="T197" s="241" t="s">
        <v>24</v>
      </c>
      <c r="U197" s="56" t="s">
        <v>48</v>
      </c>
      <c r="V197" s="174">
        <f>L197+M197</f>
        <v>0</v>
      </c>
      <c r="W197" s="174">
        <f>ROUND(L197*K197,2)</f>
        <v>0</v>
      </c>
      <c r="X197" s="174">
        <f>ROUND(M197*K197,2)</f>
        <v>0</v>
      </c>
      <c r="Y197" s="47"/>
      <c r="Z197" s="242">
        <f>Y197*K197</f>
        <v>0</v>
      </c>
      <c r="AA197" s="242">
        <v>0</v>
      </c>
      <c r="AB197" s="242">
        <f>AA197*K197</f>
        <v>0</v>
      </c>
      <c r="AC197" s="242">
        <v>0</v>
      </c>
      <c r="AD197" s="243">
        <f>AC197*K197</f>
        <v>0</v>
      </c>
      <c r="AR197" s="21" t="s">
        <v>26</v>
      </c>
      <c r="AT197" s="21" t="s">
        <v>176</v>
      </c>
      <c r="AU197" s="21" t="s">
        <v>97</v>
      </c>
      <c r="AY197" s="21" t="s">
        <v>175</v>
      </c>
      <c r="BE197" s="155">
        <f>IF(U197="základní",P197,0)</f>
        <v>0</v>
      </c>
      <c r="BF197" s="155">
        <f>IF(U197="snížená",P197,0)</f>
        <v>0</v>
      </c>
      <c r="BG197" s="155">
        <f>IF(U197="zákl. přenesená",P197,0)</f>
        <v>0</v>
      </c>
      <c r="BH197" s="155">
        <f>IF(U197="sníž. přenesená",P197,0)</f>
        <v>0</v>
      </c>
      <c r="BI197" s="155">
        <f>IF(U197="nulová",P197,0)</f>
        <v>0</v>
      </c>
      <c r="BJ197" s="21" t="s">
        <v>26</v>
      </c>
      <c r="BK197" s="155">
        <f>ROUND(V197*K197,2)</f>
        <v>0</v>
      </c>
      <c r="BL197" s="21" t="s">
        <v>26</v>
      </c>
      <c r="BM197" s="21" t="s">
        <v>491</v>
      </c>
    </row>
    <row r="198" s="1" customFormat="1" ht="25.5" customHeight="1">
      <c r="B198" s="46"/>
      <c r="C198" s="233" t="s">
        <v>510</v>
      </c>
      <c r="D198" s="233" t="s">
        <v>176</v>
      </c>
      <c r="E198" s="234" t="s">
        <v>721</v>
      </c>
      <c r="F198" s="235" t="s">
        <v>722</v>
      </c>
      <c r="G198" s="235"/>
      <c r="H198" s="235"/>
      <c r="I198" s="235"/>
      <c r="J198" s="236" t="s">
        <v>179</v>
      </c>
      <c r="K198" s="237">
        <v>1</v>
      </c>
      <c r="L198" s="238">
        <v>0</v>
      </c>
      <c r="M198" s="238">
        <v>0</v>
      </c>
      <c r="N198" s="239"/>
      <c r="O198" s="239"/>
      <c r="P198" s="240">
        <f>ROUND(V198*K198,2)</f>
        <v>0</v>
      </c>
      <c r="Q198" s="240"/>
      <c r="R198" s="48"/>
      <c r="T198" s="241" t="s">
        <v>24</v>
      </c>
      <c r="U198" s="56" t="s">
        <v>48</v>
      </c>
      <c r="V198" s="174">
        <f>L198+M198</f>
        <v>0</v>
      </c>
      <c r="W198" s="174">
        <f>ROUND(L198*K198,2)</f>
        <v>0</v>
      </c>
      <c r="X198" s="174">
        <f>ROUND(M198*K198,2)</f>
        <v>0</v>
      </c>
      <c r="Y198" s="47"/>
      <c r="Z198" s="242">
        <f>Y198*K198</f>
        <v>0</v>
      </c>
      <c r="AA198" s="242">
        <v>0</v>
      </c>
      <c r="AB198" s="242">
        <f>AA198*K198</f>
        <v>0</v>
      </c>
      <c r="AC198" s="242">
        <v>0</v>
      </c>
      <c r="AD198" s="243">
        <f>AC198*K198</f>
        <v>0</v>
      </c>
      <c r="AR198" s="21" t="s">
        <v>26</v>
      </c>
      <c r="AT198" s="21" t="s">
        <v>176</v>
      </c>
      <c r="AU198" s="21" t="s">
        <v>97</v>
      </c>
      <c r="AY198" s="21" t="s">
        <v>175</v>
      </c>
      <c r="BE198" s="155">
        <f>IF(U198="základní",P198,0)</f>
        <v>0</v>
      </c>
      <c r="BF198" s="155">
        <f>IF(U198="snížená",P198,0)</f>
        <v>0</v>
      </c>
      <c r="BG198" s="155">
        <f>IF(U198="zákl. přenesená",P198,0)</f>
        <v>0</v>
      </c>
      <c r="BH198" s="155">
        <f>IF(U198="sníž. přenesená",P198,0)</f>
        <v>0</v>
      </c>
      <c r="BI198" s="155">
        <f>IF(U198="nulová",P198,0)</f>
        <v>0</v>
      </c>
      <c r="BJ198" s="21" t="s">
        <v>26</v>
      </c>
      <c r="BK198" s="155">
        <f>ROUND(V198*K198,2)</f>
        <v>0</v>
      </c>
      <c r="BL198" s="21" t="s">
        <v>26</v>
      </c>
      <c r="BM198" s="21" t="s">
        <v>723</v>
      </c>
    </row>
    <row r="199" s="1" customFormat="1" ht="16.5" customHeight="1">
      <c r="B199" s="46"/>
      <c r="C199" s="233" t="s">
        <v>724</v>
      </c>
      <c r="D199" s="233" t="s">
        <v>176</v>
      </c>
      <c r="E199" s="234" t="s">
        <v>269</v>
      </c>
      <c r="F199" s="235" t="s">
        <v>270</v>
      </c>
      <c r="G199" s="235"/>
      <c r="H199" s="235"/>
      <c r="I199" s="235"/>
      <c r="J199" s="236" t="s">
        <v>179</v>
      </c>
      <c r="K199" s="237">
        <v>1</v>
      </c>
      <c r="L199" s="238">
        <v>0</v>
      </c>
      <c r="M199" s="238">
        <v>0</v>
      </c>
      <c r="N199" s="239"/>
      <c r="O199" s="239"/>
      <c r="P199" s="240">
        <f>ROUND(V199*K199,2)</f>
        <v>0</v>
      </c>
      <c r="Q199" s="240"/>
      <c r="R199" s="48"/>
      <c r="T199" s="241" t="s">
        <v>24</v>
      </c>
      <c r="U199" s="56" t="s">
        <v>48</v>
      </c>
      <c r="V199" s="174">
        <f>L199+M199</f>
        <v>0</v>
      </c>
      <c r="W199" s="174">
        <f>ROUND(L199*K199,2)</f>
        <v>0</v>
      </c>
      <c r="X199" s="174">
        <f>ROUND(M199*K199,2)</f>
        <v>0</v>
      </c>
      <c r="Y199" s="47"/>
      <c r="Z199" s="242">
        <f>Y199*K199</f>
        <v>0</v>
      </c>
      <c r="AA199" s="242">
        <v>0</v>
      </c>
      <c r="AB199" s="242">
        <f>AA199*K199</f>
        <v>0</v>
      </c>
      <c r="AC199" s="242">
        <v>0</v>
      </c>
      <c r="AD199" s="243">
        <f>AC199*K199</f>
        <v>0</v>
      </c>
      <c r="AR199" s="21" t="s">
        <v>26</v>
      </c>
      <c r="AT199" s="21" t="s">
        <v>176</v>
      </c>
      <c r="AU199" s="21" t="s">
        <v>97</v>
      </c>
      <c r="AY199" s="21" t="s">
        <v>175</v>
      </c>
      <c r="BE199" s="155">
        <f>IF(U199="základní",P199,0)</f>
        <v>0</v>
      </c>
      <c r="BF199" s="155">
        <f>IF(U199="snížená",P199,0)</f>
        <v>0</v>
      </c>
      <c r="BG199" s="155">
        <f>IF(U199="zákl. přenesená",P199,0)</f>
        <v>0</v>
      </c>
      <c r="BH199" s="155">
        <f>IF(U199="sníž. přenesená",P199,0)</f>
        <v>0</v>
      </c>
      <c r="BI199" s="155">
        <f>IF(U199="nulová",P199,0)</f>
        <v>0</v>
      </c>
      <c r="BJ199" s="21" t="s">
        <v>26</v>
      </c>
      <c r="BK199" s="155">
        <f>ROUND(V199*K199,2)</f>
        <v>0</v>
      </c>
      <c r="BL199" s="21" t="s">
        <v>26</v>
      </c>
      <c r="BM199" s="21" t="s">
        <v>271</v>
      </c>
    </row>
    <row r="200" s="1" customFormat="1" ht="25.5" customHeight="1">
      <c r="B200" s="46"/>
      <c r="C200" s="244" t="s">
        <v>514</v>
      </c>
      <c r="D200" s="244" t="s">
        <v>181</v>
      </c>
      <c r="E200" s="245" t="s">
        <v>273</v>
      </c>
      <c r="F200" s="246" t="s">
        <v>274</v>
      </c>
      <c r="G200" s="246"/>
      <c r="H200" s="246"/>
      <c r="I200" s="246"/>
      <c r="J200" s="247" t="s">
        <v>179</v>
      </c>
      <c r="K200" s="248">
        <v>1</v>
      </c>
      <c r="L200" s="249">
        <v>0</v>
      </c>
      <c r="M200" s="250"/>
      <c r="N200" s="250"/>
      <c r="O200" s="198"/>
      <c r="P200" s="240">
        <f>ROUND(V200*K200,2)</f>
        <v>0</v>
      </c>
      <c r="Q200" s="240"/>
      <c r="R200" s="48"/>
      <c r="T200" s="241" t="s">
        <v>24</v>
      </c>
      <c r="U200" s="56" t="s">
        <v>48</v>
      </c>
      <c r="V200" s="174">
        <f>L200+M200</f>
        <v>0</v>
      </c>
      <c r="W200" s="174">
        <f>ROUND(L200*K200,2)</f>
        <v>0</v>
      </c>
      <c r="X200" s="174">
        <f>ROUND(M200*K200,2)</f>
        <v>0</v>
      </c>
      <c r="Y200" s="47"/>
      <c r="Z200" s="242">
        <f>Y200*K200</f>
        <v>0</v>
      </c>
      <c r="AA200" s="242">
        <v>0</v>
      </c>
      <c r="AB200" s="242">
        <f>AA200*K200</f>
        <v>0</v>
      </c>
      <c r="AC200" s="242">
        <v>0</v>
      </c>
      <c r="AD200" s="243">
        <f>AC200*K200</f>
        <v>0</v>
      </c>
      <c r="AR200" s="21" t="s">
        <v>184</v>
      </c>
      <c r="AT200" s="21" t="s">
        <v>181</v>
      </c>
      <c r="AU200" s="21" t="s">
        <v>97</v>
      </c>
      <c r="AY200" s="21" t="s">
        <v>175</v>
      </c>
      <c r="BE200" s="155">
        <f>IF(U200="základní",P200,0)</f>
        <v>0</v>
      </c>
      <c r="BF200" s="155">
        <f>IF(U200="snížená",P200,0)</f>
        <v>0</v>
      </c>
      <c r="BG200" s="155">
        <f>IF(U200="zákl. přenesená",P200,0)</f>
        <v>0</v>
      </c>
      <c r="BH200" s="155">
        <f>IF(U200="sníž. přenesená",P200,0)</f>
        <v>0</v>
      </c>
      <c r="BI200" s="155">
        <f>IF(U200="nulová",P200,0)</f>
        <v>0</v>
      </c>
      <c r="BJ200" s="21" t="s">
        <v>26</v>
      </c>
      <c r="BK200" s="155">
        <f>ROUND(V200*K200,2)</f>
        <v>0</v>
      </c>
      <c r="BL200" s="21" t="s">
        <v>184</v>
      </c>
      <c r="BM200" s="21" t="s">
        <v>275</v>
      </c>
    </row>
    <row r="201" s="1" customFormat="1" ht="16.5" customHeight="1">
      <c r="B201" s="46"/>
      <c r="C201" s="233" t="s">
        <v>518</v>
      </c>
      <c r="D201" s="233" t="s">
        <v>176</v>
      </c>
      <c r="E201" s="234" t="s">
        <v>725</v>
      </c>
      <c r="F201" s="235" t="s">
        <v>726</v>
      </c>
      <c r="G201" s="235"/>
      <c r="H201" s="235"/>
      <c r="I201" s="235"/>
      <c r="J201" s="236" t="s">
        <v>179</v>
      </c>
      <c r="K201" s="237">
        <v>4</v>
      </c>
      <c r="L201" s="238">
        <v>0</v>
      </c>
      <c r="M201" s="238">
        <v>0</v>
      </c>
      <c r="N201" s="239"/>
      <c r="O201" s="239"/>
      <c r="P201" s="240">
        <f>ROUND(V201*K201,2)</f>
        <v>0</v>
      </c>
      <c r="Q201" s="240"/>
      <c r="R201" s="48"/>
      <c r="T201" s="241" t="s">
        <v>24</v>
      </c>
      <c r="U201" s="56" t="s">
        <v>48</v>
      </c>
      <c r="V201" s="174">
        <f>L201+M201</f>
        <v>0</v>
      </c>
      <c r="W201" s="174">
        <f>ROUND(L201*K201,2)</f>
        <v>0</v>
      </c>
      <c r="X201" s="174">
        <f>ROUND(M201*K201,2)</f>
        <v>0</v>
      </c>
      <c r="Y201" s="47"/>
      <c r="Z201" s="242">
        <f>Y201*K201</f>
        <v>0</v>
      </c>
      <c r="AA201" s="242">
        <v>0</v>
      </c>
      <c r="AB201" s="242">
        <f>AA201*K201</f>
        <v>0</v>
      </c>
      <c r="AC201" s="242">
        <v>0</v>
      </c>
      <c r="AD201" s="243">
        <f>AC201*K201</f>
        <v>0</v>
      </c>
      <c r="AR201" s="21" t="s">
        <v>26</v>
      </c>
      <c r="AT201" s="21" t="s">
        <v>176</v>
      </c>
      <c r="AU201" s="21" t="s">
        <v>97</v>
      </c>
      <c r="AY201" s="21" t="s">
        <v>175</v>
      </c>
      <c r="BE201" s="155">
        <f>IF(U201="základní",P201,0)</f>
        <v>0</v>
      </c>
      <c r="BF201" s="155">
        <f>IF(U201="snížená",P201,0)</f>
        <v>0</v>
      </c>
      <c r="BG201" s="155">
        <f>IF(U201="zákl. přenesená",P201,0)</f>
        <v>0</v>
      </c>
      <c r="BH201" s="155">
        <f>IF(U201="sníž. přenesená",P201,0)</f>
        <v>0</v>
      </c>
      <c r="BI201" s="155">
        <f>IF(U201="nulová",P201,0)</f>
        <v>0</v>
      </c>
      <c r="BJ201" s="21" t="s">
        <v>26</v>
      </c>
      <c r="BK201" s="155">
        <f>ROUND(V201*K201,2)</f>
        <v>0</v>
      </c>
      <c r="BL201" s="21" t="s">
        <v>26</v>
      </c>
      <c r="BM201" s="21" t="s">
        <v>727</v>
      </c>
    </row>
    <row r="202" s="1" customFormat="1" ht="25.5" customHeight="1">
      <c r="B202" s="46"/>
      <c r="C202" s="233" t="s">
        <v>522</v>
      </c>
      <c r="D202" s="233" t="s">
        <v>176</v>
      </c>
      <c r="E202" s="234" t="s">
        <v>499</v>
      </c>
      <c r="F202" s="235" t="s">
        <v>500</v>
      </c>
      <c r="G202" s="235"/>
      <c r="H202" s="235"/>
      <c r="I202" s="235"/>
      <c r="J202" s="236" t="s">
        <v>179</v>
      </c>
      <c r="K202" s="237">
        <v>4</v>
      </c>
      <c r="L202" s="238">
        <v>0</v>
      </c>
      <c r="M202" s="238">
        <v>0</v>
      </c>
      <c r="N202" s="239"/>
      <c r="O202" s="239"/>
      <c r="P202" s="240">
        <f>ROUND(V202*K202,2)</f>
        <v>0</v>
      </c>
      <c r="Q202" s="240"/>
      <c r="R202" s="48"/>
      <c r="T202" s="241" t="s">
        <v>24</v>
      </c>
      <c r="U202" s="56" t="s">
        <v>48</v>
      </c>
      <c r="V202" s="174">
        <f>L202+M202</f>
        <v>0</v>
      </c>
      <c r="W202" s="174">
        <f>ROUND(L202*K202,2)</f>
        <v>0</v>
      </c>
      <c r="X202" s="174">
        <f>ROUND(M202*K202,2)</f>
        <v>0</v>
      </c>
      <c r="Y202" s="47"/>
      <c r="Z202" s="242">
        <f>Y202*K202</f>
        <v>0</v>
      </c>
      <c r="AA202" s="242">
        <v>0</v>
      </c>
      <c r="AB202" s="242">
        <f>AA202*K202</f>
        <v>0</v>
      </c>
      <c r="AC202" s="242">
        <v>0</v>
      </c>
      <c r="AD202" s="243">
        <f>AC202*K202</f>
        <v>0</v>
      </c>
      <c r="AR202" s="21" t="s">
        <v>26</v>
      </c>
      <c r="AT202" s="21" t="s">
        <v>176</v>
      </c>
      <c r="AU202" s="21" t="s">
        <v>97</v>
      </c>
      <c r="AY202" s="21" t="s">
        <v>175</v>
      </c>
      <c r="BE202" s="155">
        <f>IF(U202="základní",P202,0)</f>
        <v>0</v>
      </c>
      <c r="BF202" s="155">
        <f>IF(U202="snížená",P202,0)</f>
        <v>0</v>
      </c>
      <c r="BG202" s="155">
        <f>IF(U202="zákl. přenesená",P202,0)</f>
        <v>0</v>
      </c>
      <c r="BH202" s="155">
        <f>IF(U202="sníž. přenesená",P202,0)</f>
        <v>0</v>
      </c>
      <c r="BI202" s="155">
        <f>IF(U202="nulová",P202,0)</f>
        <v>0</v>
      </c>
      <c r="BJ202" s="21" t="s">
        <v>26</v>
      </c>
      <c r="BK202" s="155">
        <f>ROUND(V202*K202,2)</f>
        <v>0</v>
      </c>
      <c r="BL202" s="21" t="s">
        <v>26</v>
      </c>
      <c r="BM202" s="21" t="s">
        <v>728</v>
      </c>
    </row>
    <row r="203" s="10" customFormat="1" ht="29.88" customHeight="1">
      <c r="B203" s="218"/>
      <c r="C203" s="219"/>
      <c r="D203" s="230" t="s">
        <v>145</v>
      </c>
      <c r="E203" s="230"/>
      <c r="F203" s="230"/>
      <c r="G203" s="230"/>
      <c r="H203" s="230"/>
      <c r="I203" s="230"/>
      <c r="J203" s="230"/>
      <c r="K203" s="230"/>
      <c r="L203" s="230"/>
      <c r="M203" s="251">
        <f>BK203</f>
        <v>0</v>
      </c>
      <c r="N203" s="252"/>
      <c r="O203" s="252"/>
      <c r="P203" s="252"/>
      <c r="Q203" s="252"/>
      <c r="R203" s="222"/>
      <c r="T203" s="223"/>
      <c r="U203" s="219"/>
      <c r="V203" s="219"/>
      <c r="W203" s="224">
        <f>SUM(W204:W216)</f>
        <v>0</v>
      </c>
      <c r="X203" s="224">
        <f>SUM(X204:X216)</f>
        <v>0</v>
      </c>
      <c r="Y203" s="219"/>
      <c r="Z203" s="225">
        <f>SUM(Z204:Z216)</f>
        <v>0</v>
      </c>
      <c r="AA203" s="219"/>
      <c r="AB203" s="225">
        <f>SUM(AB204:AB216)</f>
        <v>0</v>
      </c>
      <c r="AC203" s="219"/>
      <c r="AD203" s="226">
        <f>SUM(AD204:AD216)</f>
        <v>0</v>
      </c>
      <c r="AR203" s="227" t="s">
        <v>26</v>
      </c>
      <c r="AT203" s="228" t="s">
        <v>84</v>
      </c>
      <c r="AU203" s="228" t="s">
        <v>26</v>
      </c>
      <c r="AY203" s="227" t="s">
        <v>175</v>
      </c>
      <c r="BK203" s="229">
        <f>SUM(BK204:BK216)</f>
        <v>0</v>
      </c>
    </row>
    <row r="204" s="1" customFormat="1" ht="16.5" customHeight="1">
      <c r="B204" s="46"/>
      <c r="C204" s="233" t="s">
        <v>729</v>
      </c>
      <c r="D204" s="233" t="s">
        <v>176</v>
      </c>
      <c r="E204" s="234" t="s">
        <v>503</v>
      </c>
      <c r="F204" s="235" t="s">
        <v>504</v>
      </c>
      <c r="G204" s="235"/>
      <c r="H204" s="235"/>
      <c r="I204" s="235"/>
      <c r="J204" s="236" t="s">
        <v>179</v>
      </c>
      <c r="K204" s="237">
        <v>4</v>
      </c>
      <c r="L204" s="238">
        <v>0</v>
      </c>
      <c r="M204" s="238">
        <v>0</v>
      </c>
      <c r="N204" s="239"/>
      <c r="O204" s="239"/>
      <c r="P204" s="240">
        <f>ROUND(V204*K204,2)</f>
        <v>0</v>
      </c>
      <c r="Q204" s="240"/>
      <c r="R204" s="48"/>
      <c r="T204" s="241" t="s">
        <v>24</v>
      </c>
      <c r="U204" s="56" t="s">
        <v>48</v>
      </c>
      <c r="V204" s="174">
        <f>L204+M204</f>
        <v>0</v>
      </c>
      <c r="W204" s="174">
        <f>ROUND(L204*K204,2)</f>
        <v>0</v>
      </c>
      <c r="X204" s="174">
        <f>ROUND(M204*K204,2)</f>
        <v>0</v>
      </c>
      <c r="Y204" s="47"/>
      <c r="Z204" s="242">
        <f>Y204*K204</f>
        <v>0</v>
      </c>
      <c r="AA204" s="242">
        <v>0</v>
      </c>
      <c r="AB204" s="242">
        <f>AA204*K204</f>
        <v>0</v>
      </c>
      <c r="AC204" s="242">
        <v>0</v>
      </c>
      <c r="AD204" s="243">
        <f>AC204*K204</f>
        <v>0</v>
      </c>
      <c r="AR204" s="21" t="s">
        <v>26</v>
      </c>
      <c r="AT204" s="21" t="s">
        <v>176</v>
      </c>
      <c r="AU204" s="21" t="s">
        <v>97</v>
      </c>
      <c r="AY204" s="21" t="s">
        <v>175</v>
      </c>
      <c r="BE204" s="155">
        <f>IF(U204="základní",P204,0)</f>
        <v>0</v>
      </c>
      <c r="BF204" s="155">
        <f>IF(U204="snížená",P204,0)</f>
        <v>0</v>
      </c>
      <c r="BG204" s="155">
        <f>IF(U204="zákl. přenesená",P204,0)</f>
        <v>0</v>
      </c>
      <c r="BH204" s="155">
        <f>IF(U204="sníž. přenesená",P204,0)</f>
        <v>0</v>
      </c>
      <c r="BI204" s="155">
        <f>IF(U204="nulová",P204,0)</f>
        <v>0</v>
      </c>
      <c r="BJ204" s="21" t="s">
        <v>26</v>
      </c>
      <c r="BK204" s="155">
        <f>ROUND(V204*K204,2)</f>
        <v>0</v>
      </c>
      <c r="BL204" s="21" t="s">
        <v>26</v>
      </c>
      <c r="BM204" s="21" t="s">
        <v>505</v>
      </c>
    </row>
    <row r="205" s="1" customFormat="1" ht="25.5" customHeight="1">
      <c r="B205" s="46"/>
      <c r="C205" s="244" t="s">
        <v>730</v>
      </c>
      <c r="D205" s="244" t="s">
        <v>181</v>
      </c>
      <c r="E205" s="245" t="s">
        <v>507</v>
      </c>
      <c r="F205" s="246" t="s">
        <v>508</v>
      </c>
      <c r="G205" s="246"/>
      <c r="H205" s="246"/>
      <c r="I205" s="246"/>
      <c r="J205" s="247" t="s">
        <v>179</v>
      </c>
      <c r="K205" s="248">
        <v>4</v>
      </c>
      <c r="L205" s="249">
        <v>0</v>
      </c>
      <c r="M205" s="250"/>
      <c r="N205" s="250"/>
      <c r="O205" s="198"/>
      <c r="P205" s="240">
        <f>ROUND(V205*K205,2)</f>
        <v>0</v>
      </c>
      <c r="Q205" s="240"/>
      <c r="R205" s="48"/>
      <c r="T205" s="241" t="s">
        <v>24</v>
      </c>
      <c r="U205" s="56" t="s">
        <v>48</v>
      </c>
      <c r="V205" s="174">
        <f>L205+M205</f>
        <v>0</v>
      </c>
      <c r="W205" s="174">
        <f>ROUND(L205*K205,2)</f>
        <v>0</v>
      </c>
      <c r="X205" s="174">
        <f>ROUND(M205*K205,2)</f>
        <v>0</v>
      </c>
      <c r="Y205" s="47"/>
      <c r="Z205" s="242">
        <f>Y205*K205</f>
        <v>0</v>
      </c>
      <c r="AA205" s="242">
        <v>0</v>
      </c>
      <c r="AB205" s="242">
        <f>AA205*K205</f>
        <v>0</v>
      </c>
      <c r="AC205" s="242">
        <v>0</v>
      </c>
      <c r="AD205" s="243">
        <f>AC205*K205</f>
        <v>0</v>
      </c>
      <c r="AR205" s="21" t="s">
        <v>184</v>
      </c>
      <c r="AT205" s="21" t="s">
        <v>181</v>
      </c>
      <c r="AU205" s="21" t="s">
        <v>97</v>
      </c>
      <c r="AY205" s="21" t="s">
        <v>175</v>
      </c>
      <c r="BE205" s="155">
        <f>IF(U205="základní",P205,0)</f>
        <v>0</v>
      </c>
      <c r="BF205" s="155">
        <f>IF(U205="snížená",P205,0)</f>
        <v>0</v>
      </c>
      <c r="BG205" s="155">
        <f>IF(U205="zákl. přenesená",P205,0)</f>
        <v>0</v>
      </c>
      <c r="BH205" s="155">
        <f>IF(U205="sníž. přenesená",P205,0)</f>
        <v>0</v>
      </c>
      <c r="BI205" s="155">
        <f>IF(U205="nulová",P205,0)</f>
        <v>0</v>
      </c>
      <c r="BJ205" s="21" t="s">
        <v>26</v>
      </c>
      <c r="BK205" s="155">
        <f>ROUND(V205*K205,2)</f>
        <v>0</v>
      </c>
      <c r="BL205" s="21" t="s">
        <v>184</v>
      </c>
      <c r="BM205" s="21" t="s">
        <v>509</v>
      </c>
    </row>
    <row r="206" s="1" customFormat="1" ht="25.5" customHeight="1">
      <c r="B206" s="46"/>
      <c r="C206" s="233" t="s">
        <v>731</v>
      </c>
      <c r="D206" s="233" t="s">
        <v>176</v>
      </c>
      <c r="E206" s="234" t="s">
        <v>511</v>
      </c>
      <c r="F206" s="235" t="s">
        <v>512</v>
      </c>
      <c r="G206" s="235"/>
      <c r="H206" s="235"/>
      <c r="I206" s="235"/>
      <c r="J206" s="236" t="s">
        <v>179</v>
      </c>
      <c r="K206" s="237">
        <v>10</v>
      </c>
      <c r="L206" s="238">
        <v>0</v>
      </c>
      <c r="M206" s="238">
        <v>0</v>
      </c>
      <c r="N206" s="239"/>
      <c r="O206" s="239"/>
      <c r="P206" s="240">
        <f>ROUND(V206*K206,2)</f>
        <v>0</v>
      </c>
      <c r="Q206" s="240"/>
      <c r="R206" s="48"/>
      <c r="T206" s="241" t="s">
        <v>24</v>
      </c>
      <c r="U206" s="56" t="s">
        <v>48</v>
      </c>
      <c r="V206" s="174">
        <f>L206+M206</f>
        <v>0</v>
      </c>
      <c r="W206" s="174">
        <f>ROUND(L206*K206,2)</f>
        <v>0</v>
      </c>
      <c r="X206" s="174">
        <f>ROUND(M206*K206,2)</f>
        <v>0</v>
      </c>
      <c r="Y206" s="47"/>
      <c r="Z206" s="242">
        <f>Y206*K206</f>
        <v>0</v>
      </c>
      <c r="AA206" s="242">
        <v>0</v>
      </c>
      <c r="AB206" s="242">
        <f>AA206*K206</f>
        <v>0</v>
      </c>
      <c r="AC206" s="242">
        <v>0</v>
      </c>
      <c r="AD206" s="243">
        <f>AC206*K206</f>
        <v>0</v>
      </c>
      <c r="AR206" s="21" t="s">
        <v>26</v>
      </c>
      <c r="AT206" s="21" t="s">
        <v>176</v>
      </c>
      <c r="AU206" s="21" t="s">
        <v>97</v>
      </c>
      <c r="AY206" s="21" t="s">
        <v>175</v>
      </c>
      <c r="BE206" s="155">
        <f>IF(U206="základní",P206,0)</f>
        <v>0</v>
      </c>
      <c r="BF206" s="155">
        <f>IF(U206="snížená",P206,0)</f>
        <v>0</v>
      </c>
      <c r="BG206" s="155">
        <f>IF(U206="zákl. přenesená",P206,0)</f>
        <v>0</v>
      </c>
      <c r="BH206" s="155">
        <f>IF(U206="sníž. přenesená",P206,0)</f>
        <v>0</v>
      </c>
      <c r="BI206" s="155">
        <f>IF(U206="nulová",P206,0)</f>
        <v>0</v>
      </c>
      <c r="BJ206" s="21" t="s">
        <v>26</v>
      </c>
      <c r="BK206" s="155">
        <f>ROUND(V206*K206,2)</f>
        <v>0</v>
      </c>
      <c r="BL206" s="21" t="s">
        <v>26</v>
      </c>
      <c r="BM206" s="21" t="s">
        <v>513</v>
      </c>
    </row>
    <row r="207" s="1" customFormat="1" ht="25.5" customHeight="1">
      <c r="B207" s="46"/>
      <c r="C207" s="244" t="s">
        <v>732</v>
      </c>
      <c r="D207" s="244" t="s">
        <v>181</v>
      </c>
      <c r="E207" s="245" t="s">
        <v>515</v>
      </c>
      <c r="F207" s="246" t="s">
        <v>516</v>
      </c>
      <c r="G207" s="246"/>
      <c r="H207" s="246"/>
      <c r="I207" s="246"/>
      <c r="J207" s="247" t="s">
        <v>179</v>
      </c>
      <c r="K207" s="248">
        <v>10</v>
      </c>
      <c r="L207" s="249">
        <v>0</v>
      </c>
      <c r="M207" s="250"/>
      <c r="N207" s="250"/>
      <c r="O207" s="198"/>
      <c r="P207" s="240">
        <f>ROUND(V207*K207,2)</f>
        <v>0</v>
      </c>
      <c r="Q207" s="240"/>
      <c r="R207" s="48"/>
      <c r="T207" s="241" t="s">
        <v>24</v>
      </c>
      <c r="U207" s="56" t="s">
        <v>48</v>
      </c>
      <c r="V207" s="174">
        <f>L207+M207</f>
        <v>0</v>
      </c>
      <c r="W207" s="174">
        <f>ROUND(L207*K207,2)</f>
        <v>0</v>
      </c>
      <c r="X207" s="174">
        <f>ROUND(M207*K207,2)</f>
        <v>0</v>
      </c>
      <c r="Y207" s="47"/>
      <c r="Z207" s="242">
        <f>Y207*K207</f>
        <v>0</v>
      </c>
      <c r="AA207" s="242">
        <v>0</v>
      </c>
      <c r="AB207" s="242">
        <f>AA207*K207</f>
        <v>0</v>
      </c>
      <c r="AC207" s="242">
        <v>0</v>
      </c>
      <c r="AD207" s="243">
        <f>AC207*K207</f>
        <v>0</v>
      </c>
      <c r="AR207" s="21" t="s">
        <v>97</v>
      </c>
      <c r="AT207" s="21" t="s">
        <v>181</v>
      </c>
      <c r="AU207" s="21" t="s">
        <v>97</v>
      </c>
      <c r="AY207" s="21" t="s">
        <v>175</v>
      </c>
      <c r="BE207" s="155">
        <f>IF(U207="základní",P207,0)</f>
        <v>0</v>
      </c>
      <c r="BF207" s="155">
        <f>IF(U207="snížená",P207,0)</f>
        <v>0</v>
      </c>
      <c r="BG207" s="155">
        <f>IF(U207="zákl. přenesená",P207,0)</f>
        <v>0</v>
      </c>
      <c r="BH207" s="155">
        <f>IF(U207="sníž. přenesená",P207,0)</f>
        <v>0</v>
      </c>
      <c r="BI207" s="155">
        <f>IF(U207="nulová",P207,0)</f>
        <v>0</v>
      </c>
      <c r="BJ207" s="21" t="s">
        <v>26</v>
      </c>
      <c r="BK207" s="155">
        <f>ROUND(V207*K207,2)</f>
        <v>0</v>
      </c>
      <c r="BL207" s="21" t="s">
        <v>26</v>
      </c>
      <c r="BM207" s="21" t="s">
        <v>517</v>
      </c>
    </row>
    <row r="208" s="1" customFormat="1" ht="25.5" customHeight="1">
      <c r="B208" s="46"/>
      <c r="C208" s="244" t="s">
        <v>530</v>
      </c>
      <c r="D208" s="244" t="s">
        <v>181</v>
      </c>
      <c r="E208" s="245" t="s">
        <v>519</v>
      </c>
      <c r="F208" s="246" t="s">
        <v>520</v>
      </c>
      <c r="G208" s="246"/>
      <c r="H208" s="246"/>
      <c r="I208" s="246"/>
      <c r="J208" s="247" t="s">
        <v>179</v>
      </c>
      <c r="K208" s="248">
        <v>10</v>
      </c>
      <c r="L208" s="249">
        <v>0</v>
      </c>
      <c r="M208" s="250"/>
      <c r="N208" s="250"/>
      <c r="O208" s="198"/>
      <c r="P208" s="240">
        <f>ROUND(V208*K208,2)</f>
        <v>0</v>
      </c>
      <c r="Q208" s="240"/>
      <c r="R208" s="48"/>
      <c r="T208" s="241" t="s">
        <v>24</v>
      </c>
      <c r="U208" s="56" t="s">
        <v>48</v>
      </c>
      <c r="V208" s="174">
        <f>L208+M208</f>
        <v>0</v>
      </c>
      <c r="W208" s="174">
        <f>ROUND(L208*K208,2)</f>
        <v>0</v>
      </c>
      <c r="X208" s="174">
        <f>ROUND(M208*K208,2)</f>
        <v>0</v>
      </c>
      <c r="Y208" s="47"/>
      <c r="Z208" s="242">
        <f>Y208*K208</f>
        <v>0</v>
      </c>
      <c r="AA208" s="242">
        <v>0</v>
      </c>
      <c r="AB208" s="242">
        <f>AA208*K208</f>
        <v>0</v>
      </c>
      <c r="AC208" s="242">
        <v>0</v>
      </c>
      <c r="AD208" s="243">
        <f>AC208*K208</f>
        <v>0</v>
      </c>
      <c r="AR208" s="21" t="s">
        <v>97</v>
      </c>
      <c r="AT208" s="21" t="s">
        <v>181</v>
      </c>
      <c r="AU208" s="21" t="s">
        <v>97</v>
      </c>
      <c r="AY208" s="21" t="s">
        <v>175</v>
      </c>
      <c r="BE208" s="155">
        <f>IF(U208="základní",P208,0)</f>
        <v>0</v>
      </c>
      <c r="BF208" s="155">
        <f>IF(U208="snížená",P208,0)</f>
        <v>0</v>
      </c>
      <c r="BG208" s="155">
        <f>IF(U208="zákl. přenesená",P208,0)</f>
        <v>0</v>
      </c>
      <c r="BH208" s="155">
        <f>IF(U208="sníž. přenesená",P208,0)</f>
        <v>0</v>
      </c>
      <c r="BI208" s="155">
        <f>IF(U208="nulová",P208,0)</f>
        <v>0</v>
      </c>
      <c r="BJ208" s="21" t="s">
        <v>26</v>
      </c>
      <c r="BK208" s="155">
        <f>ROUND(V208*K208,2)</f>
        <v>0</v>
      </c>
      <c r="BL208" s="21" t="s">
        <v>26</v>
      </c>
      <c r="BM208" s="21" t="s">
        <v>521</v>
      </c>
    </row>
    <row r="209" s="1" customFormat="1" ht="16.5" customHeight="1">
      <c r="B209" s="46"/>
      <c r="C209" s="233" t="s">
        <v>534</v>
      </c>
      <c r="D209" s="233" t="s">
        <v>176</v>
      </c>
      <c r="E209" s="234" t="s">
        <v>523</v>
      </c>
      <c r="F209" s="235" t="s">
        <v>524</v>
      </c>
      <c r="G209" s="235"/>
      <c r="H209" s="235"/>
      <c r="I209" s="235"/>
      <c r="J209" s="236" t="s">
        <v>179</v>
      </c>
      <c r="K209" s="237">
        <v>10</v>
      </c>
      <c r="L209" s="238">
        <v>0</v>
      </c>
      <c r="M209" s="238">
        <v>0</v>
      </c>
      <c r="N209" s="239"/>
      <c r="O209" s="239"/>
      <c r="P209" s="240">
        <f>ROUND(V209*K209,2)</f>
        <v>0</v>
      </c>
      <c r="Q209" s="240"/>
      <c r="R209" s="48"/>
      <c r="T209" s="241" t="s">
        <v>24</v>
      </c>
      <c r="U209" s="56" t="s">
        <v>48</v>
      </c>
      <c r="V209" s="174">
        <f>L209+M209</f>
        <v>0</v>
      </c>
      <c r="W209" s="174">
        <f>ROUND(L209*K209,2)</f>
        <v>0</v>
      </c>
      <c r="X209" s="174">
        <f>ROUND(M209*K209,2)</f>
        <v>0</v>
      </c>
      <c r="Y209" s="47"/>
      <c r="Z209" s="242">
        <f>Y209*K209</f>
        <v>0</v>
      </c>
      <c r="AA209" s="242">
        <v>0</v>
      </c>
      <c r="AB209" s="242">
        <f>AA209*K209</f>
        <v>0</v>
      </c>
      <c r="AC209" s="242">
        <v>0</v>
      </c>
      <c r="AD209" s="243">
        <f>AC209*K209</f>
        <v>0</v>
      </c>
      <c r="AR209" s="21" t="s">
        <v>26</v>
      </c>
      <c r="AT209" s="21" t="s">
        <v>176</v>
      </c>
      <c r="AU209" s="21" t="s">
        <v>97</v>
      </c>
      <c r="AY209" s="21" t="s">
        <v>175</v>
      </c>
      <c r="BE209" s="155">
        <f>IF(U209="základní",P209,0)</f>
        <v>0</v>
      </c>
      <c r="BF209" s="155">
        <f>IF(U209="snížená",P209,0)</f>
        <v>0</v>
      </c>
      <c r="BG209" s="155">
        <f>IF(U209="zákl. přenesená",P209,0)</f>
        <v>0</v>
      </c>
      <c r="BH209" s="155">
        <f>IF(U209="sníž. přenesená",P209,0)</f>
        <v>0</v>
      </c>
      <c r="BI209" s="155">
        <f>IF(U209="nulová",P209,0)</f>
        <v>0</v>
      </c>
      <c r="BJ209" s="21" t="s">
        <v>26</v>
      </c>
      <c r="BK209" s="155">
        <f>ROUND(V209*K209,2)</f>
        <v>0</v>
      </c>
      <c r="BL209" s="21" t="s">
        <v>26</v>
      </c>
      <c r="BM209" s="21" t="s">
        <v>525</v>
      </c>
    </row>
    <row r="210" s="1" customFormat="1" ht="38.25" customHeight="1">
      <c r="B210" s="46"/>
      <c r="C210" s="233" t="s">
        <v>733</v>
      </c>
      <c r="D210" s="233" t="s">
        <v>176</v>
      </c>
      <c r="E210" s="234" t="s">
        <v>531</v>
      </c>
      <c r="F210" s="235" t="s">
        <v>532</v>
      </c>
      <c r="G210" s="235"/>
      <c r="H210" s="235"/>
      <c r="I210" s="235"/>
      <c r="J210" s="236" t="s">
        <v>179</v>
      </c>
      <c r="K210" s="237">
        <v>10</v>
      </c>
      <c r="L210" s="238">
        <v>0</v>
      </c>
      <c r="M210" s="238">
        <v>0</v>
      </c>
      <c r="N210" s="239"/>
      <c r="O210" s="239"/>
      <c r="P210" s="240">
        <f>ROUND(V210*K210,2)</f>
        <v>0</v>
      </c>
      <c r="Q210" s="240"/>
      <c r="R210" s="48"/>
      <c r="T210" s="241" t="s">
        <v>24</v>
      </c>
      <c r="U210" s="56" t="s">
        <v>48</v>
      </c>
      <c r="V210" s="174">
        <f>L210+M210</f>
        <v>0</v>
      </c>
      <c r="W210" s="174">
        <f>ROUND(L210*K210,2)</f>
        <v>0</v>
      </c>
      <c r="X210" s="174">
        <f>ROUND(M210*K210,2)</f>
        <v>0</v>
      </c>
      <c r="Y210" s="47"/>
      <c r="Z210" s="242">
        <f>Y210*K210</f>
        <v>0</v>
      </c>
      <c r="AA210" s="242">
        <v>0</v>
      </c>
      <c r="AB210" s="242">
        <f>AA210*K210</f>
        <v>0</v>
      </c>
      <c r="AC210" s="242">
        <v>0</v>
      </c>
      <c r="AD210" s="243">
        <f>AC210*K210</f>
        <v>0</v>
      </c>
      <c r="AR210" s="21" t="s">
        <v>26</v>
      </c>
      <c r="AT210" s="21" t="s">
        <v>176</v>
      </c>
      <c r="AU210" s="21" t="s">
        <v>97</v>
      </c>
      <c r="AY210" s="21" t="s">
        <v>175</v>
      </c>
      <c r="BE210" s="155">
        <f>IF(U210="základní",P210,0)</f>
        <v>0</v>
      </c>
      <c r="BF210" s="155">
        <f>IF(U210="snížená",P210,0)</f>
        <v>0</v>
      </c>
      <c r="BG210" s="155">
        <f>IF(U210="zákl. přenesená",P210,0)</f>
        <v>0</v>
      </c>
      <c r="BH210" s="155">
        <f>IF(U210="sníž. přenesená",P210,0)</f>
        <v>0</v>
      </c>
      <c r="BI210" s="155">
        <f>IF(U210="nulová",P210,0)</f>
        <v>0</v>
      </c>
      <c r="BJ210" s="21" t="s">
        <v>26</v>
      </c>
      <c r="BK210" s="155">
        <f>ROUND(V210*K210,2)</f>
        <v>0</v>
      </c>
      <c r="BL210" s="21" t="s">
        <v>26</v>
      </c>
      <c r="BM210" s="21" t="s">
        <v>533</v>
      </c>
    </row>
    <row r="211" s="1" customFormat="1" ht="25.5" customHeight="1">
      <c r="B211" s="46"/>
      <c r="C211" s="244" t="s">
        <v>734</v>
      </c>
      <c r="D211" s="244" t="s">
        <v>181</v>
      </c>
      <c r="E211" s="245" t="s">
        <v>535</v>
      </c>
      <c r="F211" s="246" t="s">
        <v>536</v>
      </c>
      <c r="G211" s="246"/>
      <c r="H211" s="246"/>
      <c r="I211" s="246"/>
      <c r="J211" s="247" t="s">
        <v>179</v>
      </c>
      <c r="K211" s="248">
        <v>10</v>
      </c>
      <c r="L211" s="249">
        <v>0</v>
      </c>
      <c r="M211" s="250"/>
      <c r="N211" s="250"/>
      <c r="O211" s="198"/>
      <c r="P211" s="240">
        <f>ROUND(V211*K211,2)</f>
        <v>0</v>
      </c>
      <c r="Q211" s="240"/>
      <c r="R211" s="48"/>
      <c r="T211" s="241" t="s">
        <v>24</v>
      </c>
      <c r="U211" s="56" t="s">
        <v>48</v>
      </c>
      <c r="V211" s="174">
        <f>L211+M211</f>
        <v>0</v>
      </c>
      <c r="W211" s="174">
        <f>ROUND(L211*K211,2)</f>
        <v>0</v>
      </c>
      <c r="X211" s="174">
        <f>ROUND(M211*K211,2)</f>
        <v>0</v>
      </c>
      <c r="Y211" s="47"/>
      <c r="Z211" s="242">
        <f>Y211*K211</f>
        <v>0</v>
      </c>
      <c r="AA211" s="242">
        <v>0</v>
      </c>
      <c r="AB211" s="242">
        <f>AA211*K211</f>
        <v>0</v>
      </c>
      <c r="AC211" s="242">
        <v>0</v>
      </c>
      <c r="AD211" s="243">
        <f>AC211*K211</f>
        <v>0</v>
      </c>
      <c r="AR211" s="21" t="s">
        <v>184</v>
      </c>
      <c r="AT211" s="21" t="s">
        <v>181</v>
      </c>
      <c r="AU211" s="21" t="s">
        <v>97</v>
      </c>
      <c r="AY211" s="21" t="s">
        <v>175</v>
      </c>
      <c r="BE211" s="155">
        <f>IF(U211="základní",P211,0)</f>
        <v>0</v>
      </c>
      <c r="BF211" s="155">
        <f>IF(U211="snížená",P211,0)</f>
        <v>0</v>
      </c>
      <c r="BG211" s="155">
        <f>IF(U211="zákl. přenesená",P211,0)</f>
        <v>0</v>
      </c>
      <c r="BH211" s="155">
        <f>IF(U211="sníž. přenesená",P211,0)</f>
        <v>0</v>
      </c>
      <c r="BI211" s="155">
        <f>IF(U211="nulová",P211,0)</f>
        <v>0</v>
      </c>
      <c r="BJ211" s="21" t="s">
        <v>26</v>
      </c>
      <c r="BK211" s="155">
        <f>ROUND(V211*K211,2)</f>
        <v>0</v>
      </c>
      <c r="BL211" s="21" t="s">
        <v>184</v>
      </c>
      <c r="BM211" s="21" t="s">
        <v>537</v>
      </c>
    </row>
    <row r="212" s="1" customFormat="1" ht="25.5" customHeight="1">
      <c r="B212" s="46"/>
      <c r="C212" s="244" t="s">
        <v>735</v>
      </c>
      <c r="D212" s="244" t="s">
        <v>181</v>
      </c>
      <c r="E212" s="245" t="s">
        <v>539</v>
      </c>
      <c r="F212" s="246" t="s">
        <v>540</v>
      </c>
      <c r="G212" s="246"/>
      <c r="H212" s="246"/>
      <c r="I212" s="246"/>
      <c r="J212" s="247" t="s">
        <v>179</v>
      </c>
      <c r="K212" s="248">
        <v>10</v>
      </c>
      <c r="L212" s="249">
        <v>0</v>
      </c>
      <c r="M212" s="250"/>
      <c r="N212" s="250"/>
      <c r="O212" s="198"/>
      <c r="P212" s="240">
        <f>ROUND(V212*K212,2)</f>
        <v>0</v>
      </c>
      <c r="Q212" s="240"/>
      <c r="R212" s="48"/>
      <c r="T212" s="241" t="s">
        <v>24</v>
      </c>
      <c r="U212" s="56" t="s">
        <v>48</v>
      </c>
      <c r="V212" s="174">
        <f>L212+M212</f>
        <v>0</v>
      </c>
      <c r="W212" s="174">
        <f>ROUND(L212*K212,2)</f>
        <v>0</v>
      </c>
      <c r="X212" s="174">
        <f>ROUND(M212*K212,2)</f>
        <v>0</v>
      </c>
      <c r="Y212" s="47"/>
      <c r="Z212" s="242">
        <f>Y212*K212</f>
        <v>0</v>
      </c>
      <c r="AA212" s="242">
        <v>0</v>
      </c>
      <c r="AB212" s="242">
        <f>AA212*K212</f>
        <v>0</v>
      </c>
      <c r="AC212" s="242">
        <v>0</v>
      </c>
      <c r="AD212" s="243">
        <f>AC212*K212</f>
        <v>0</v>
      </c>
      <c r="AR212" s="21" t="s">
        <v>97</v>
      </c>
      <c r="AT212" s="21" t="s">
        <v>181</v>
      </c>
      <c r="AU212" s="21" t="s">
        <v>97</v>
      </c>
      <c r="AY212" s="21" t="s">
        <v>175</v>
      </c>
      <c r="BE212" s="155">
        <f>IF(U212="základní",P212,0)</f>
        <v>0</v>
      </c>
      <c r="BF212" s="155">
        <f>IF(U212="snížená",P212,0)</f>
        <v>0</v>
      </c>
      <c r="BG212" s="155">
        <f>IF(U212="zákl. přenesená",P212,0)</f>
        <v>0</v>
      </c>
      <c r="BH212" s="155">
        <f>IF(U212="sníž. přenesená",P212,0)</f>
        <v>0</v>
      </c>
      <c r="BI212" s="155">
        <f>IF(U212="nulová",P212,0)</f>
        <v>0</v>
      </c>
      <c r="BJ212" s="21" t="s">
        <v>26</v>
      </c>
      <c r="BK212" s="155">
        <f>ROUND(V212*K212,2)</f>
        <v>0</v>
      </c>
      <c r="BL212" s="21" t="s">
        <v>26</v>
      </c>
      <c r="BM212" s="21" t="s">
        <v>541</v>
      </c>
    </row>
    <row r="213" s="1" customFormat="1" ht="25.5" customHeight="1">
      <c r="B213" s="46"/>
      <c r="C213" s="244" t="s">
        <v>736</v>
      </c>
      <c r="D213" s="244" t="s">
        <v>181</v>
      </c>
      <c r="E213" s="245" t="s">
        <v>543</v>
      </c>
      <c r="F213" s="246" t="s">
        <v>544</v>
      </c>
      <c r="G213" s="246"/>
      <c r="H213" s="246"/>
      <c r="I213" s="246"/>
      <c r="J213" s="247" t="s">
        <v>179</v>
      </c>
      <c r="K213" s="248">
        <v>1</v>
      </c>
      <c r="L213" s="249">
        <v>0</v>
      </c>
      <c r="M213" s="250"/>
      <c r="N213" s="250"/>
      <c r="O213" s="198"/>
      <c r="P213" s="240">
        <f>ROUND(V213*K213,2)</f>
        <v>0</v>
      </c>
      <c r="Q213" s="240"/>
      <c r="R213" s="48"/>
      <c r="T213" s="241" t="s">
        <v>24</v>
      </c>
      <c r="U213" s="56" t="s">
        <v>48</v>
      </c>
      <c r="V213" s="174">
        <f>L213+M213</f>
        <v>0</v>
      </c>
      <c r="W213" s="174">
        <f>ROUND(L213*K213,2)</f>
        <v>0</v>
      </c>
      <c r="X213" s="174">
        <f>ROUND(M213*K213,2)</f>
        <v>0</v>
      </c>
      <c r="Y213" s="47"/>
      <c r="Z213" s="242">
        <f>Y213*K213</f>
        <v>0</v>
      </c>
      <c r="AA213" s="242">
        <v>0</v>
      </c>
      <c r="AB213" s="242">
        <f>AA213*K213</f>
        <v>0</v>
      </c>
      <c r="AC213" s="242">
        <v>0</v>
      </c>
      <c r="AD213" s="243">
        <f>AC213*K213</f>
        <v>0</v>
      </c>
      <c r="AR213" s="21" t="s">
        <v>184</v>
      </c>
      <c r="AT213" s="21" t="s">
        <v>181</v>
      </c>
      <c r="AU213" s="21" t="s">
        <v>97</v>
      </c>
      <c r="AY213" s="21" t="s">
        <v>175</v>
      </c>
      <c r="BE213" s="155">
        <f>IF(U213="základní",P213,0)</f>
        <v>0</v>
      </c>
      <c r="BF213" s="155">
        <f>IF(U213="snížená",P213,0)</f>
        <v>0</v>
      </c>
      <c r="BG213" s="155">
        <f>IF(U213="zákl. přenesená",P213,0)</f>
        <v>0</v>
      </c>
      <c r="BH213" s="155">
        <f>IF(U213="sníž. přenesená",P213,0)</f>
        <v>0</v>
      </c>
      <c r="BI213" s="155">
        <f>IF(U213="nulová",P213,0)</f>
        <v>0</v>
      </c>
      <c r="BJ213" s="21" t="s">
        <v>26</v>
      </c>
      <c r="BK213" s="155">
        <f>ROUND(V213*K213,2)</f>
        <v>0</v>
      </c>
      <c r="BL213" s="21" t="s">
        <v>184</v>
      </c>
      <c r="BM213" s="21" t="s">
        <v>545</v>
      </c>
    </row>
    <row r="214" s="1" customFormat="1" ht="25.5" customHeight="1">
      <c r="B214" s="46"/>
      <c r="C214" s="233" t="s">
        <v>737</v>
      </c>
      <c r="D214" s="233" t="s">
        <v>176</v>
      </c>
      <c r="E214" s="234" t="s">
        <v>195</v>
      </c>
      <c r="F214" s="235" t="s">
        <v>196</v>
      </c>
      <c r="G214" s="235"/>
      <c r="H214" s="235"/>
      <c r="I214" s="235"/>
      <c r="J214" s="236" t="s">
        <v>179</v>
      </c>
      <c r="K214" s="237">
        <v>6</v>
      </c>
      <c r="L214" s="238">
        <v>0</v>
      </c>
      <c r="M214" s="238">
        <v>0</v>
      </c>
      <c r="N214" s="239"/>
      <c r="O214" s="239"/>
      <c r="P214" s="240">
        <f>ROUND(V214*K214,2)</f>
        <v>0</v>
      </c>
      <c r="Q214" s="240"/>
      <c r="R214" s="48"/>
      <c r="T214" s="241" t="s">
        <v>24</v>
      </c>
      <c r="U214" s="56" t="s">
        <v>48</v>
      </c>
      <c r="V214" s="174">
        <f>L214+M214</f>
        <v>0</v>
      </c>
      <c r="W214" s="174">
        <f>ROUND(L214*K214,2)</f>
        <v>0</v>
      </c>
      <c r="X214" s="174">
        <f>ROUND(M214*K214,2)</f>
        <v>0</v>
      </c>
      <c r="Y214" s="47"/>
      <c r="Z214" s="242">
        <f>Y214*K214</f>
        <v>0</v>
      </c>
      <c r="AA214" s="242">
        <v>0</v>
      </c>
      <c r="AB214" s="242">
        <f>AA214*K214</f>
        <v>0</v>
      </c>
      <c r="AC214" s="242">
        <v>0</v>
      </c>
      <c r="AD214" s="243">
        <f>AC214*K214</f>
        <v>0</v>
      </c>
      <c r="AR214" s="21" t="s">
        <v>26</v>
      </c>
      <c r="AT214" s="21" t="s">
        <v>176</v>
      </c>
      <c r="AU214" s="21" t="s">
        <v>97</v>
      </c>
      <c r="AY214" s="21" t="s">
        <v>175</v>
      </c>
      <c r="BE214" s="155">
        <f>IF(U214="základní",P214,0)</f>
        <v>0</v>
      </c>
      <c r="BF214" s="155">
        <f>IF(U214="snížená",P214,0)</f>
        <v>0</v>
      </c>
      <c r="BG214" s="155">
        <f>IF(U214="zákl. přenesená",P214,0)</f>
        <v>0</v>
      </c>
      <c r="BH214" s="155">
        <f>IF(U214="sníž. přenesená",P214,0)</f>
        <v>0</v>
      </c>
      <c r="BI214" s="155">
        <f>IF(U214="nulová",P214,0)</f>
        <v>0</v>
      </c>
      <c r="BJ214" s="21" t="s">
        <v>26</v>
      </c>
      <c r="BK214" s="155">
        <f>ROUND(V214*K214,2)</f>
        <v>0</v>
      </c>
      <c r="BL214" s="21" t="s">
        <v>26</v>
      </c>
      <c r="BM214" s="21" t="s">
        <v>738</v>
      </c>
    </row>
    <row r="215" s="1" customFormat="1" ht="25.5" customHeight="1">
      <c r="B215" s="46"/>
      <c r="C215" s="233" t="s">
        <v>558</v>
      </c>
      <c r="D215" s="233" t="s">
        <v>176</v>
      </c>
      <c r="E215" s="234" t="s">
        <v>187</v>
      </c>
      <c r="F215" s="235" t="s">
        <v>188</v>
      </c>
      <c r="G215" s="235"/>
      <c r="H215" s="235"/>
      <c r="I215" s="235"/>
      <c r="J215" s="236" t="s">
        <v>179</v>
      </c>
      <c r="K215" s="237">
        <v>6</v>
      </c>
      <c r="L215" s="238">
        <v>0</v>
      </c>
      <c r="M215" s="238">
        <v>0</v>
      </c>
      <c r="N215" s="239"/>
      <c r="O215" s="239"/>
      <c r="P215" s="240">
        <f>ROUND(V215*K215,2)</f>
        <v>0</v>
      </c>
      <c r="Q215" s="240"/>
      <c r="R215" s="48"/>
      <c r="T215" s="241" t="s">
        <v>24</v>
      </c>
      <c r="U215" s="56" t="s">
        <v>48</v>
      </c>
      <c r="V215" s="174">
        <f>L215+M215</f>
        <v>0</v>
      </c>
      <c r="W215" s="174">
        <f>ROUND(L215*K215,2)</f>
        <v>0</v>
      </c>
      <c r="X215" s="174">
        <f>ROUND(M215*K215,2)</f>
        <v>0</v>
      </c>
      <c r="Y215" s="47"/>
      <c r="Z215" s="242">
        <f>Y215*K215</f>
        <v>0</v>
      </c>
      <c r="AA215" s="242">
        <v>0</v>
      </c>
      <c r="AB215" s="242">
        <f>AA215*K215</f>
        <v>0</v>
      </c>
      <c r="AC215" s="242">
        <v>0</v>
      </c>
      <c r="AD215" s="243">
        <f>AC215*K215</f>
        <v>0</v>
      </c>
      <c r="AR215" s="21" t="s">
        <v>26</v>
      </c>
      <c r="AT215" s="21" t="s">
        <v>176</v>
      </c>
      <c r="AU215" s="21" t="s">
        <v>97</v>
      </c>
      <c r="AY215" s="21" t="s">
        <v>175</v>
      </c>
      <c r="BE215" s="155">
        <f>IF(U215="základní",P215,0)</f>
        <v>0</v>
      </c>
      <c r="BF215" s="155">
        <f>IF(U215="snížená",P215,0)</f>
        <v>0</v>
      </c>
      <c r="BG215" s="155">
        <f>IF(U215="zákl. přenesená",P215,0)</f>
        <v>0</v>
      </c>
      <c r="BH215" s="155">
        <f>IF(U215="sníž. přenesená",P215,0)</f>
        <v>0</v>
      </c>
      <c r="BI215" s="155">
        <f>IF(U215="nulová",P215,0)</f>
        <v>0</v>
      </c>
      <c r="BJ215" s="21" t="s">
        <v>26</v>
      </c>
      <c r="BK215" s="155">
        <f>ROUND(V215*K215,2)</f>
        <v>0</v>
      </c>
      <c r="BL215" s="21" t="s">
        <v>26</v>
      </c>
      <c r="BM215" s="21" t="s">
        <v>739</v>
      </c>
    </row>
    <row r="216" s="1" customFormat="1" ht="25.5" customHeight="1">
      <c r="B216" s="46"/>
      <c r="C216" s="233" t="s">
        <v>559</v>
      </c>
      <c r="D216" s="233" t="s">
        <v>176</v>
      </c>
      <c r="E216" s="234" t="s">
        <v>191</v>
      </c>
      <c r="F216" s="235" t="s">
        <v>192</v>
      </c>
      <c r="G216" s="235"/>
      <c r="H216" s="235"/>
      <c r="I216" s="235"/>
      <c r="J216" s="236" t="s">
        <v>179</v>
      </c>
      <c r="K216" s="237">
        <v>6</v>
      </c>
      <c r="L216" s="238">
        <v>0</v>
      </c>
      <c r="M216" s="238">
        <v>0</v>
      </c>
      <c r="N216" s="239"/>
      <c r="O216" s="239"/>
      <c r="P216" s="240">
        <f>ROUND(V216*K216,2)</f>
        <v>0</v>
      </c>
      <c r="Q216" s="240"/>
      <c r="R216" s="48"/>
      <c r="T216" s="241" t="s">
        <v>24</v>
      </c>
      <c r="U216" s="56" t="s">
        <v>48</v>
      </c>
      <c r="V216" s="174">
        <f>L216+M216</f>
        <v>0</v>
      </c>
      <c r="W216" s="174">
        <f>ROUND(L216*K216,2)</f>
        <v>0</v>
      </c>
      <c r="X216" s="174">
        <f>ROUND(M216*K216,2)</f>
        <v>0</v>
      </c>
      <c r="Y216" s="47"/>
      <c r="Z216" s="242">
        <f>Y216*K216</f>
        <v>0</v>
      </c>
      <c r="AA216" s="242">
        <v>0</v>
      </c>
      <c r="AB216" s="242">
        <f>AA216*K216</f>
        <v>0</v>
      </c>
      <c r="AC216" s="242">
        <v>0</v>
      </c>
      <c r="AD216" s="243">
        <f>AC216*K216</f>
        <v>0</v>
      </c>
      <c r="AR216" s="21" t="s">
        <v>26</v>
      </c>
      <c r="AT216" s="21" t="s">
        <v>176</v>
      </c>
      <c r="AU216" s="21" t="s">
        <v>97</v>
      </c>
      <c r="AY216" s="21" t="s">
        <v>175</v>
      </c>
      <c r="BE216" s="155">
        <f>IF(U216="základní",P216,0)</f>
        <v>0</v>
      </c>
      <c r="BF216" s="155">
        <f>IF(U216="snížená",P216,0)</f>
        <v>0</v>
      </c>
      <c r="BG216" s="155">
        <f>IF(U216="zákl. přenesená",P216,0)</f>
        <v>0</v>
      </c>
      <c r="BH216" s="155">
        <f>IF(U216="sníž. přenesená",P216,0)</f>
        <v>0</v>
      </c>
      <c r="BI216" s="155">
        <f>IF(U216="nulová",P216,0)</f>
        <v>0</v>
      </c>
      <c r="BJ216" s="21" t="s">
        <v>26</v>
      </c>
      <c r="BK216" s="155">
        <f>ROUND(V216*K216,2)</f>
        <v>0</v>
      </c>
      <c r="BL216" s="21" t="s">
        <v>26</v>
      </c>
      <c r="BM216" s="21" t="s">
        <v>740</v>
      </c>
    </row>
    <row r="217" s="10" customFormat="1" ht="37.44" customHeight="1">
      <c r="B217" s="218"/>
      <c r="C217" s="219"/>
      <c r="D217" s="220" t="s">
        <v>147</v>
      </c>
      <c r="E217" s="220"/>
      <c r="F217" s="220"/>
      <c r="G217" s="220"/>
      <c r="H217" s="220"/>
      <c r="I217" s="220"/>
      <c r="J217" s="220"/>
      <c r="K217" s="220"/>
      <c r="L217" s="220"/>
      <c r="M217" s="253">
        <f>BK217</f>
        <v>0</v>
      </c>
      <c r="N217" s="254"/>
      <c r="O217" s="254"/>
      <c r="P217" s="254"/>
      <c r="Q217" s="254"/>
      <c r="R217" s="222"/>
      <c r="T217" s="223"/>
      <c r="U217" s="219"/>
      <c r="V217" s="219"/>
      <c r="W217" s="224">
        <f>SUM(W218:W226)</f>
        <v>0</v>
      </c>
      <c r="X217" s="224">
        <f>SUM(X218:X226)</f>
        <v>0</v>
      </c>
      <c r="Y217" s="219"/>
      <c r="Z217" s="225">
        <f>SUM(Z218:Z226)</f>
        <v>0</v>
      </c>
      <c r="AA217" s="219"/>
      <c r="AB217" s="225">
        <f>SUM(AB218:AB226)</f>
        <v>0</v>
      </c>
      <c r="AC217" s="219"/>
      <c r="AD217" s="226">
        <f>SUM(AD218:AD226)</f>
        <v>0</v>
      </c>
      <c r="AR217" s="227" t="s">
        <v>190</v>
      </c>
      <c r="AT217" s="228" t="s">
        <v>84</v>
      </c>
      <c r="AU217" s="228" t="s">
        <v>85</v>
      </c>
      <c r="AY217" s="227" t="s">
        <v>175</v>
      </c>
      <c r="BK217" s="229">
        <f>SUM(BK218:BK226)</f>
        <v>0</v>
      </c>
    </row>
    <row r="218" s="1" customFormat="1" ht="25.5" customHeight="1">
      <c r="B218" s="46"/>
      <c r="C218" s="233" t="s">
        <v>741</v>
      </c>
      <c r="D218" s="233" t="s">
        <v>176</v>
      </c>
      <c r="E218" s="234" t="s">
        <v>553</v>
      </c>
      <c r="F218" s="235" t="s">
        <v>554</v>
      </c>
      <c r="G218" s="235"/>
      <c r="H218" s="235"/>
      <c r="I218" s="235"/>
      <c r="J218" s="236" t="s">
        <v>179</v>
      </c>
      <c r="K218" s="237">
        <v>10</v>
      </c>
      <c r="L218" s="238">
        <v>0</v>
      </c>
      <c r="M218" s="238">
        <v>0</v>
      </c>
      <c r="N218" s="239"/>
      <c r="O218" s="239"/>
      <c r="P218" s="240">
        <f>ROUND(V218*K218,2)</f>
        <v>0</v>
      </c>
      <c r="Q218" s="240"/>
      <c r="R218" s="48"/>
      <c r="T218" s="241" t="s">
        <v>24</v>
      </c>
      <c r="U218" s="56" t="s">
        <v>48</v>
      </c>
      <c r="V218" s="174">
        <f>L218+M218</f>
        <v>0</v>
      </c>
      <c r="W218" s="174">
        <f>ROUND(L218*K218,2)</f>
        <v>0</v>
      </c>
      <c r="X218" s="174">
        <f>ROUND(M218*K218,2)</f>
        <v>0</v>
      </c>
      <c r="Y218" s="47"/>
      <c r="Z218" s="242">
        <f>Y218*K218</f>
        <v>0</v>
      </c>
      <c r="AA218" s="242">
        <v>0</v>
      </c>
      <c r="AB218" s="242">
        <f>AA218*K218</f>
        <v>0</v>
      </c>
      <c r="AC218" s="242">
        <v>0</v>
      </c>
      <c r="AD218" s="243">
        <f>AC218*K218</f>
        <v>0</v>
      </c>
      <c r="AR218" s="21" t="s">
        <v>26</v>
      </c>
      <c r="AT218" s="21" t="s">
        <v>176</v>
      </c>
      <c r="AU218" s="21" t="s">
        <v>26</v>
      </c>
      <c r="AY218" s="21" t="s">
        <v>175</v>
      </c>
      <c r="BE218" s="155">
        <f>IF(U218="základní",P218,0)</f>
        <v>0</v>
      </c>
      <c r="BF218" s="155">
        <f>IF(U218="snížená",P218,0)</f>
        <v>0</v>
      </c>
      <c r="BG218" s="155">
        <f>IF(U218="zákl. přenesená",P218,0)</f>
        <v>0</v>
      </c>
      <c r="BH218" s="155">
        <f>IF(U218="sníž. přenesená",P218,0)</f>
        <v>0</v>
      </c>
      <c r="BI218" s="155">
        <f>IF(U218="nulová",P218,0)</f>
        <v>0</v>
      </c>
      <c r="BJ218" s="21" t="s">
        <v>26</v>
      </c>
      <c r="BK218" s="155">
        <f>ROUND(V218*K218,2)</f>
        <v>0</v>
      </c>
      <c r="BL218" s="21" t="s">
        <v>26</v>
      </c>
      <c r="BM218" s="21" t="s">
        <v>742</v>
      </c>
    </row>
    <row r="219" s="1" customFormat="1" ht="24" customHeight="1">
      <c r="B219" s="46"/>
      <c r="C219" s="47"/>
      <c r="D219" s="47"/>
      <c r="E219" s="47"/>
      <c r="F219" s="257" t="s">
        <v>556</v>
      </c>
      <c r="G219" s="67"/>
      <c r="H219" s="67"/>
      <c r="I219" s="67"/>
      <c r="J219" s="47"/>
      <c r="K219" s="47"/>
      <c r="L219" s="47"/>
      <c r="M219" s="47"/>
      <c r="N219" s="47"/>
      <c r="O219" s="47"/>
      <c r="P219" s="47"/>
      <c r="Q219" s="47"/>
      <c r="R219" s="48"/>
      <c r="T219" s="201"/>
      <c r="U219" s="47"/>
      <c r="V219" s="47"/>
      <c r="W219" s="47"/>
      <c r="X219" s="47"/>
      <c r="Y219" s="47"/>
      <c r="Z219" s="47"/>
      <c r="AA219" s="47"/>
      <c r="AB219" s="47"/>
      <c r="AC219" s="47"/>
      <c r="AD219" s="100"/>
      <c r="AT219" s="21" t="s">
        <v>557</v>
      </c>
      <c r="AU219" s="21" t="s">
        <v>26</v>
      </c>
    </row>
    <row r="220" s="1" customFormat="1" ht="38.25" customHeight="1">
      <c r="B220" s="46"/>
      <c r="C220" s="233" t="s">
        <v>576</v>
      </c>
      <c r="D220" s="233" t="s">
        <v>176</v>
      </c>
      <c r="E220" s="234" t="s">
        <v>277</v>
      </c>
      <c r="F220" s="235" t="s">
        <v>278</v>
      </c>
      <c r="G220" s="235"/>
      <c r="H220" s="235"/>
      <c r="I220" s="235"/>
      <c r="J220" s="236" t="s">
        <v>179</v>
      </c>
      <c r="K220" s="237">
        <v>1</v>
      </c>
      <c r="L220" s="238">
        <v>0</v>
      </c>
      <c r="M220" s="238">
        <v>0</v>
      </c>
      <c r="N220" s="239"/>
      <c r="O220" s="239"/>
      <c r="P220" s="240">
        <f>ROUND(V220*K220,2)</f>
        <v>0</v>
      </c>
      <c r="Q220" s="240"/>
      <c r="R220" s="48"/>
      <c r="T220" s="241" t="s">
        <v>24</v>
      </c>
      <c r="U220" s="56" t="s">
        <v>48</v>
      </c>
      <c r="V220" s="174">
        <f>L220+M220</f>
        <v>0</v>
      </c>
      <c r="W220" s="174">
        <f>ROUND(L220*K220,2)</f>
        <v>0</v>
      </c>
      <c r="X220" s="174">
        <f>ROUND(M220*K220,2)</f>
        <v>0</v>
      </c>
      <c r="Y220" s="47"/>
      <c r="Z220" s="242">
        <f>Y220*K220</f>
        <v>0</v>
      </c>
      <c r="AA220" s="242">
        <v>0</v>
      </c>
      <c r="AB220" s="242">
        <f>AA220*K220</f>
        <v>0</v>
      </c>
      <c r="AC220" s="242">
        <v>0</v>
      </c>
      <c r="AD220" s="243">
        <f>AC220*K220</f>
        <v>0</v>
      </c>
      <c r="AR220" s="21" t="s">
        <v>26</v>
      </c>
      <c r="AT220" s="21" t="s">
        <v>176</v>
      </c>
      <c r="AU220" s="21" t="s">
        <v>26</v>
      </c>
      <c r="AY220" s="21" t="s">
        <v>175</v>
      </c>
      <c r="BE220" s="155">
        <f>IF(U220="základní",P220,0)</f>
        <v>0</v>
      </c>
      <c r="BF220" s="155">
        <f>IF(U220="snížená",P220,0)</f>
        <v>0</v>
      </c>
      <c r="BG220" s="155">
        <f>IF(U220="zákl. přenesená",P220,0)</f>
        <v>0</v>
      </c>
      <c r="BH220" s="155">
        <f>IF(U220="sníž. přenesená",P220,0)</f>
        <v>0</v>
      </c>
      <c r="BI220" s="155">
        <f>IF(U220="nulová",P220,0)</f>
        <v>0</v>
      </c>
      <c r="BJ220" s="21" t="s">
        <v>26</v>
      </c>
      <c r="BK220" s="155">
        <f>ROUND(V220*K220,2)</f>
        <v>0</v>
      </c>
      <c r="BL220" s="21" t="s">
        <v>26</v>
      </c>
      <c r="BM220" s="21" t="s">
        <v>279</v>
      </c>
    </row>
    <row r="221" s="1" customFormat="1" ht="38.25" customHeight="1">
      <c r="B221" s="46"/>
      <c r="C221" s="233" t="s">
        <v>409</v>
      </c>
      <c r="D221" s="233" t="s">
        <v>176</v>
      </c>
      <c r="E221" s="234" t="s">
        <v>560</v>
      </c>
      <c r="F221" s="235" t="s">
        <v>561</v>
      </c>
      <c r="G221" s="235"/>
      <c r="H221" s="235"/>
      <c r="I221" s="235"/>
      <c r="J221" s="236" t="s">
        <v>179</v>
      </c>
      <c r="K221" s="237">
        <v>14</v>
      </c>
      <c r="L221" s="238">
        <v>0</v>
      </c>
      <c r="M221" s="238">
        <v>0</v>
      </c>
      <c r="N221" s="239"/>
      <c r="O221" s="239"/>
      <c r="P221" s="240">
        <f>ROUND(V221*K221,2)</f>
        <v>0</v>
      </c>
      <c r="Q221" s="240"/>
      <c r="R221" s="48"/>
      <c r="T221" s="241" t="s">
        <v>24</v>
      </c>
      <c r="U221" s="56" t="s">
        <v>48</v>
      </c>
      <c r="V221" s="174">
        <f>L221+M221</f>
        <v>0</v>
      </c>
      <c r="W221" s="174">
        <f>ROUND(L221*K221,2)</f>
        <v>0</v>
      </c>
      <c r="X221" s="174">
        <f>ROUND(M221*K221,2)</f>
        <v>0</v>
      </c>
      <c r="Y221" s="47"/>
      <c r="Z221" s="242">
        <f>Y221*K221</f>
        <v>0</v>
      </c>
      <c r="AA221" s="242">
        <v>0</v>
      </c>
      <c r="AB221" s="242">
        <f>AA221*K221</f>
        <v>0</v>
      </c>
      <c r="AC221" s="242">
        <v>0</v>
      </c>
      <c r="AD221" s="243">
        <f>AC221*K221</f>
        <v>0</v>
      </c>
      <c r="AR221" s="21" t="s">
        <v>26</v>
      </c>
      <c r="AT221" s="21" t="s">
        <v>176</v>
      </c>
      <c r="AU221" s="21" t="s">
        <v>26</v>
      </c>
      <c r="AY221" s="21" t="s">
        <v>175</v>
      </c>
      <c r="BE221" s="155">
        <f>IF(U221="základní",P221,0)</f>
        <v>0</v>
      </c>
      <c r="BF221" s="155">
        <f>IF(U221="snížená",P221,0)</f>
        <v>0</v>
      </c>
      <c r="BG221" s="155">
        <f>IF(U221="zákl. přenesená",P221,0)</f>
        <v>0</v>
      </c>
      <c r="BH221" s="155">
        <f>IF(U221="sníž. přenesená",P221,0)</f>
        <v>0</v>
      </c>
      <c r="BI221" s="155">
        <f>IF(U221="nulová",P221,0)</f>
        <v>0</v>
      </c>
      <c r="BJ221" s="21" t="s">
        <v>26</v>
      </c>
      <c r="BK221" s="155">
        <f>ROUND(V221*K221,2)</f>
        <v>0</v>
      </c>
      <c r="BL221" s="21" t="s">
        <v>26</v>
      </c>
      <c r="BM221" s="21" t="s">
        <v>562</v>
      </c>
    </row>
    <row r="222" s="1" customFormat="1" ht="25.5" customHeight="1">
      <c r="B222" s="46"/>
      <c r="C222" s="233" t="s">
        <v>413</v>
      </c>
      <c r="D222" s="233" t="s">
        <v>176</v>
      </c>
      <c r="E222" s="234" t="s">
        <v>564</v>
      </c>
      <c r="F222" s="235" t="s">
        <v>565</v>
      </c>
      <c r="G222" s="235"/>
      <c r="H222" s="235"/>
      <c r="I222" s="235"/>
      <c r="J222" s="236" t="s">
        <v>179</v>
      </c>
      <c r="K222" s="237">
        <v>8</v>
      </c>
      <c r="L222" s="238">
        <v>0</v>
      </c>
      <c r="M222" s="238">
        <v>0</v>
      </c>
      <c r="N222" s="239"/>
      <c r="O222" s="239"/>
      <c r="P222" s="240">
        <f>ROUND(V222*K222,2)</f>
        <v>0</v>
      </c>
      <c r="Q222" s="240"/>
      <c r="R222" s="48"/>
      <c r="T222" s="241" t="s">
        <v>24</v>
      </c>
      <c r="U222" s="56" t="s">
        <v>48</v>
      </c>
      <c r="V222" s="174">
        <f>L222+M222</f>
        <v>0</v>
      </c>
      <c r="W222" s="174">
        <f>ROUND(L222*K222,2)</f>
        <v>0</v>
      </c>
      <c r="X222" s="174">
        <f>ROUND(M222*K222,2)</f>
        <v>0</v>
      </c>
      <c r="Y222" s="47"/>
      <c r="Z222" s="242">
        <f>Y222*K222</f>
        <v>0</v>
      </c>
      <c r="AA222" s="242">
        <v>0</v>
      </c>
      <c r="AB222" s="242">
        <f>AA222*K222</f>
        <v>0</v>
      </c>
      <c r="AC222" s="242">
        <v>0</v>
      </c>
      <c r="AD222" s="243">
        <f>AC222*K222</f>
        <v>0</v>
      </c>
      <c r="AR222" s="21" t="s">
        <v>26</v>
      </c>
      <c r="AT222" s="21" t="s">
        <v>176</v>
      </c>
      <c r="AU222" s="21" t="s">
        <v>26</v>
      </c>
      <c r="AY222" s="21" t="s">
        <v>175</v>
      </c>
      <c r="BE222" s="155">
        <f>IF(U222="základní",P222,0)</f>
        <v>0</v>
      </c>
      <c r="BF222" s="155">
        <f>IF(U222="snížená",P222,0)</f>
        <v>0</v>
      </c>
      <c r="BG222" s="155">
        <f>IF(U222="zákl. přenesená",P222,0)</f>
        <v>0</v>
      </c>
      <c r="BH222" s="155">
        <f>IF(U222="sníž. přenesená",P222,0)</f>
        <v>0</v>
      </c>
      <c r="BI222" s="155">
        <f>IF(U222="nulová",P222,0)</f>
        <v>0</v>
      </c>
      <c r="BJ222" s="21" t="s">
        <v>26</v>
      </c>
      <c r="BK222" s="155">
        <f>ROUND(V222*K222,2)</f>
        <v>0</v>
      </c>
      <c r="BL222" s="21" t="s">
        <v>26</v>
      </c>
      <c r="BM222" s="21" t="s">
        <v>566</v>
      </c>
    </row>
    <row r="223" s="1" customFormat="1" ht="25.5" customHeight="1">
      <c r="B223" s="46"/>
      <c r="C223" s="233" t="s">
        <v>417</v>
      </c>
      <c r="D223" s="233" t="s">
        <v>176</v>
      </c>
      <c r="E223" s="234" t="s">
        <v>572</v>
      </c>
      <c r="F223" s="235" t="s">
        <v>573</v>
      </c>
      <c r="G223" s="235"/>
      <c r="H223" s="235"/>
      <c r="I223" s="235"/>
      <c r="J223" s="236" t="s">
        <v>179</v>
      </c>
      <c r="K223" s="237">
        <v>3</v>
      </c>
      <c r="L223" s="238">
        <v>0</v>
      </c>
      <c r="M223" s="238">
        <v>0</v>
      </c>
      <c r="N223" s="239"/>
      <c r="O223" s="239"/>
      <c r="P223" s="240">
        <f>ROUND(V223*K223,2)</f>
        <v>0</v>
      </c>
      <c r="Q223" s="240"/>
      <c r="R223" s="48"/>
      <c r="T223" s="241" t="s">
        <v>24</v>
      </c>
      <c r="U223" s="56" t="s">
        <v>48</v>
      </c>
      <c r="V223" s="174">
        <f>L223+M223</f>
        <v>0</v>
      </c>
      <c r="W223" s="174">
        <f>ROUND(L223*K223,2)</f>
        <v>0</v>
      </c>
      <c r="X223" s="174">
        <f>ROUND(M223*K223,2)</f>
        <v>0</v>
      </c>
      <c r="Y223" s="47"/>
      <c r="Z223" s="242">
        <f>Y223*K223</f>
        <v>0</v>
      </c>
      <c r="AA223" s="242">
        <v>0</v>
      </c>
      <c r="AB223" s="242">
        <f>AA223*K223</f>
        <v>0</v>
      </c>
      <c r="AC223" s="242">
        <v>0</v>
      </c>
      <c r="AD223" s="243">
        <f>AC223*K223</f>
        <v>0</v>
      </c>
      <c r="AR223" s="21" t="s">
        <v>26</v>
      </c>
      <c r="AT223" s="21" t="s">
        <v>176</v>
      </c>
      <c r="AU223" s="21" t="s">
        <v>26</v>
      </c>
      <c r="AY223" s="21" t="s">
        <v>175</v>
      </c>
      <c r="BE223" s="155">
        <f>IF(U223="základní",P223,0)</f>
        <v>0</v>
      </c>
      <c r="BF223" s="155">
        <f>IF(U223="snížená",P223,0)</f>
        <v>0</v>
      </c>
      <c r="BG223" s="155">
        <f>IF(U223="zákl. přenesená",P223,0)</f>
        <v>0</v>
      </c>
      <c r="BH223" s="155">
        <f>IF(U223="sníž. přenesená",P223,0)</f>
        <v>0</v>
      </c>
      <c r="BI223" s="155">
        <f>IF(U223="nulová",P223,0)</f>
        <v>0</v>
      </c>
      <c r="BJ223" s="21" t="s">
        <v>26</v>
      </c>
      <c r="BK223" s="155">
        <f>ROUND(V223*K223,2)</f>
        <v>0</v>
      </c>
      <c r="BL223" s="21" t="s">
        <v>26</v>
      </c>
      <c r="BM223" s="21" t="s">
        <v>574</v>
      </c>
    </row>
    <row r="224" s="1" customFormat="1" ht="25.5" customHeight="1">
      <c r="B224" s="46"/>
      <c r="C224" s="233" t="s">
        <v>552</v>
      </c>
      <c r="D224" s="233" t="s">
        <v>176</v>
      </c>
      <c r="E224" s="234" t="s">
        <v>281</v>
      </c>
      <c r="F224" s="235" t="s">
        <v>282</v>
      </c>
      <c r="G224" s="235"/>
      <c r="H224" s="235"/>
      <c r="I224" s="235"/>
      <c r="J224" s="236" t="s">
        <v>179</v>
      </c>
      <c r="K224" s="237">
        <v>10</v>
      </c>
      <c r="L224" s="238">
        <v>0</v>
      </c>
      <c r="M224" s="238">
        <v>0</v>
      </c>
      <c r="N224" s="239"/>
      <c r="O224" s="239"/>
      <c r="P224" s="240">
        <f>ROUND(V224*K224,2)</f>
        <v>0</v>
      </c>
      <c r="Q224" s="240"/>
      <c r="R224" s="48"/>
      <c r="T224" s="241" t="s">
        <v>24</v>
      </c>
      <c r="U224" s="56" t="s">
        <v>48</v>
      </c>
      <c r="V224" s="174">
        <f>L224+M224</f>
        <v>0</v>
      </c>
      <c r="W224" s="174">
        <f>ROUND(L224*K224,2)</f>
        <v>0</v>
      </c>
      <c r="X224" s="174">
        <f>ROUND(M224*K224,2)</f>
        <v>0</v>
      </c>
      <c r="Y224" s="47"/>
      <c r="Z224" s="242">
        <f>Y224*K224</f>
        <v>0</v>
      </c>
      <c r="AA224" s="242">
        <v>0</v>
      </c>
      <c r="AB224" s="242">
        <f>AA224*K224</f>
        <v>0</v>
      </c>
      <c r="AC224" s="242">
        <v>0</v>
      </c>
      <c r="AD224" s="243">
        <f>AC224*K224</f>
        <v>0</v>
      </c>
      <c r="AR224" s="21" t="s">
        <v>26</v>
      </c>
      <c r="AT224" s="21" t="s">
        <v>176</v>
      </c>
      <c r="AU224" s="21" t="s">
        <v>26</v>
      </c>
      <c r="AY224" s="21" t="s">
        <v>175</v>
      </c>
      <c r="BE224" s="155">
        <f>IF(U224="základní",P224,0)</f>
        <v>0</v>
      </c>
      <c r="BF224" s="155">
        <f>IF(U224="snížená",P224,0)</f>
        <v>0</v>
      </c>
      <c r="BG224" s="155">
        <f>IF(U224="zákl. přenesená",P224,0)</f>
        <v>0</v>
      </c>
      <c r="BH224" s="155">
        <f>IF(U224="sníž. přenesená",P224,0)</f>
        <v>0</v>
      </c>
      <c r="BI224" s="155">
        <f>IF(U224="nulová",P224,0)</f>
        <v>0</v>
      </c>
      <c r="BJ224" s="21" t="s">
        <v>26</v>
      </c>
      <c r="BK224" s="155">
        <f>ROUND(V224*K224,2)</f>
        <v>0</v>
      </c>
      <c r="BL224" s="21" t="s">
        <v>26</v>
      </c>
      <c r="BM224" s="21" t="s">
        <v>283</v>
      </c>
    </row>
    <row r="225" s="1" customFormat="1" ht="25.5" customHeight="1">
      <c r="B225" s="46"/>
      <c r="C225" s="233" t="s">
        <v>743</v>
      </c>
      <c r="D225" s="233" t="s">
        <v>176</v>
      </c>
      <c r="E225" s="234" t="s">
        <v>285</v>
      </c>
      <c r="F225" s="235" t="s">
        <v>286</v>
      </c>
      <c r="G225" s="235"/>
      <c r="H225" s="235"/>
      <c r="I225" s="235"/>
      <c r="J225" s="236" t="s">
        <v>179</v>
      </c>
      <c r="K225" s="237">
        <v>9</v>
      </c>
      <c r="L225" s="238">
        <v>0</v>
      </c>
      <c r="M225" s="238">
        <v>0</v>
      </c>
      <c r="N225" s="239"/>
      <c r="O225" s="239"/>
      <c r="P225" s="240">
        <f>ROUND(V225*K225,2)</f>
        <v>0</v>
      </c>
      <c r="Q225" s="240"/>
      <c r="R225" s="48"/>
      <c r="T225" s="241" t="s">
        <v>24</v>
      </c>
      <c r="U225" s="56" t="s">
        <v>48</v>
      </c>
      <c r="V225" s="174">
        <f>L225+M225</f>
        <v>0</v>
      </c>
      <c r="W225" s="174">
        <f>ROUND(L225*K225,2)</f>
        <v>0</v>
      </c>
      <c r="X225" s="174">
        <f>ROUND(M225*K225,2)</f>
        <v>0</v>
      </c>
      <c r="Y225" s="47"/>
      <c r="Z225" s="242">
        <f>Y225*K225</f>
        <v>0</v>
      </c>
      <c r="AA225" s="242">
        <v>0</v>
      </c>
      <c r="AB225" s="242">
        <f>AA225*K225</f>
        <v>0</v>
      </c>
      <c r="AC225" s="242">
        <v>0</v>
      </c>
      <c r="AD225" s="243">
        <f>AC225*K225</f>
        <v>0</v>
      </c>
      <c r="AR225" s="21" t="s">
        <v>26</v>
      </c>
      <c r="AT225" s="21" t="s">
        <v>176</v>
      </c>
      <c r="AU225" s="21" t="s">
        <v>26</v>
      </c>
      <c r="AY225" s="21" t="s">
        <v>175</v>
      </c>
      <c r="BE225" s="155">
        <f>IF(U225="základní",P225,0)</f>
        <v>0</v>
      </c>
      <c r="BF225" s="155">
        <f>IF(U225="snížená",P225,0)</f>
        <v>0</v>
      </c>
      <c r="BG225" s="155">
        <f>IF(U225="zákl. přenesená",P225,0)</f>
        <v>0</v>
      </c>
      <c r="BH225" s="155">
        <f>IF(U225="sníž. přenesená",P225,0)</f>
        <v>0</v>
      </c>
      <c r="BI225" s="155">
        <f>IF(U225="nulová",P225,0)</f>
        <v>0</v>
      </c>
      <c r="BJ225" s="21" t="s">
        <v>26</v>
      </c>
      <c r="BK225" s="155">
        <f>ROUND(V225*K225,2)</f>
        <v>0</v>
      </c>
      <c r="BL225" s="21" t="s">
        <v>26</v>
      </c>
      <c r="BM225" s="21" t="s">
        <v>287</v>
      </c>
    </row>
    <row r="226" s="1" customFormat="1" ht="25.5" customHeight="1">
      <c r="B226" s="46"/>
      <c r="C226" s="233" t="s">
        <v>744</v>
      </c>
      <c r="D226" s="233" t="s">
        <v>176</v>
      </c>
      <c r="E226" s="234" t="s">
        <v>577</v>
      </c>
      <c r="F226" s="235" t="s">
        <v>578</v>
      </c>
      <c r="G226" s="235"/>
      <c r="H226" s="235"/>
      <c r="I226" s="235"/>
      <c r="J226" s="236" t="s">
        <v>179</v>
      </c>
      <c r="K226" s="237">
        <v>8</v>
      </c>
      <c r="L226" s="238">
        <v>0</v>
      </c>
      <c r="M226" s="238">
        <v>0</v>
      </c>
      <c r="N226" s="239"/>
      <c r="O226" s="239"/>
      <c r="P226" s="240">
        <f>ROUND(V226*K226,2)</f>
        <v>0</v>
      </c>
      <c r="Q226" s="240"/>
      <c r="R226" s="48"/>
      <c r="T226" s="241" t="s">
        <v>24</v>
      </c>
      <c r="U226" s="56" t="s">
        <v>48</v>
      </c>
      <c r="V226" s="174">
        <f>L226+M226</f>
        <v>0</v>
      </c>
      <c r="W226" s="174">
        <f>ROUND(L226*K226,2)</f>
        <v>0</v>
      </c>
      <c r="X226" s="174">
        <f>ROUND(M226*K226,2)</f>
        <v>0</v>
      </c>
      <c r="Y226" s="47"/>
      <c r="Z226" s="242">
        <f>Y226*K226</f>
        <v>0</v>
      </c>
      <c r="AA226" s="242">
        <v>0</v>
      </c>
      <c r="AB226" s="242">
        <f>AA226*K226</f>
        <v>0</v>
      </c>
      <c r="AC226" s="242">
        <v>0</v>
      </c>
      <c r="AD226" s="243">
        <f>AC226*K226</f>
        <v>0</v>
      </c>
      <c r="AR226" s="21" t="s">
        <v>26</v>
      </c>
      <c r="AT226" s="21" t="s">
        <v>176</v>
      </c>
      <c r="AU226" s="21" t="s">
        <v>26</v>
      </c>
      <c r="AY226" s="21" t="s">
        <v>175</v>
      </c>
      <c r="BE226" s="155">
        <f>IF(U226="základní",P226,0)</f>
        <v>0</v>
      </c>
      <c r="BF226" s="155">
        <f>IF(U226="snížená",P226,0)</f>
        <v>0</v>
      </c>
      <c r="BG226" s="155">
        <f>IF(U226="zákl. přenesená",P226,0)</f>
        <v>0</v>
      </c>
      <c r="BH226" s="155">
        <f>IF(U226="sníž. přenesená",P226,0)</f>
        <v>0</v>
      </c>
      <c r="BI226" s="155">
        <f>IF(U226="nulová",P226,0)</f>
        <v>0</v>
      </c>
      <c r="BJ226" s="21" t="s">
        <v>26</v>
      </c>
      <c r="BK226" s="155">
        <f>ROUND(V226*K226,2)</f>
        <v>0</v>
      </c>
      <c r="BL226" s="21" t="s">
        <v>26</v>
      </c>
      <c r="BM226" s="21" t="s">
        <v>745</v>
      </c>
    </row>
    <row r="227" s="1" customFormat="1" ht="49.92" customHeight="1">
      <c r="B227" s="46"/>
      <c r="C227" s="47"/>
      <c r="D227" s="220" t="s">
        <v>288</v>
      </c>
      <c r="E227" s="47"/>
      <c r="F227" s="47"/>
      <c r="G227" s="47"/>
      <c r="H227" s="47"/>
      <c r="I227" s="47"/>
      <c r="J227" s="47"/>
      <c r="K227" s="47"/>
      <c r="L227" s="47"/>
      <c r="M227" s="255">
        <f>BK227</f>
        <v>0</v>
      </c>
      <c r="N227" s="256"/>
      <c r="O227" s="256"/>
      <c r="P227" s="256"/>
      <c r="Q227" s="256"/>
      <c r="R227" s="48"/>
      <c r="T227" s="205"/>
      <c r="U227" s="72"/>
      <c r="V227" s="72"/>
      <c r="W227" s="231">
        <v>0</v>
      </c>
      <c r="X227" s="231">
        <v>0</v>
      </c>
      <c r="Y227" s="72"/>
      <c r="Z227" s="72"/>
      <c r="AA227" s="72"/>
      <c r="AB227" s="72"/>
      <c r="AC227" s="72"/>
      <c r="AD227" s="74"/>
      <c r="AT227" s="21" t="s">
        <v>84</v>
      </c>
      <c r="AU227" s="21" t="s">
        <v>85</v>
      </c>
      <c r="AY227" s="21" t="s">
        <v>289</v>
      </c>
      <c r="BK227" s="155">
        <v>0</v>
      </c>
    </row>
    <row r="228" s="1" customFormat="1" ht="6.96" customHeight="1">
      <c r="B228" s="75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7"/>
    </row>
  </sheetData>
  <sheetProtection sheet="1" formatColumns="0" formatRows="0" objects="1" scenarios="1" spinCount="10" saltValue="njRK8v1ngYGeRLFoQqikbkkPk86nOxUWOMDH8AFUE3BVCxUxVB2bCXCGCDNGBTExH65ogc5fWd2MNHH+3a+2yw==" hashValue="KXkMI36jNOCEkCfIgv8UV5qlDO9yfXBEZbMTG7RGYA/ubaN4sqjvaxc1CDXXrzAqauzgP7tnHu6CjwsLC7w02w==" algorithmName="SHA-512" password="CC35"/>
  <mergeCells count="38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D101:H101"/>
    <mergeCell ref="M101:Q101"/>
    <mergeCell ref="M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P120:Q120"/>
    <mergeCell ref="M120:O120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57:I157"/>
    <mergeCell ref="P157:Q157"/>
    <mergeCell ref="M157:O157"/>
    <mergeCell ref="F158:I158"/>
    <mergeCell ref="P158:Q158"/>
    <mergeCell ref="M158:O158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7:I177"/>
    <mergeCell ref="P177:Q177"/>
    <mergeCell ref="M177:O177"/>
    <mergeCell ref="F178:I178"/>
    <mergeCell ref="P178:Q178"/>
    <mergeCell ref="M178:O178"/>
    <mergeCell ref="F179:I179"/>
    <mergeCell ref="P179:Q179"/>
    <mergeCell ref="M179:O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1:I201"/>
    <mergeCell ref="P201:Q201"/>
    <mergeCell ref="M201:O201"/>
    <mergeCell ref="F202:I202"/>
    <mergeCell ref="P202:Q202"/>
    <mergeCell ref="M202:O202"/>
    <mergeCell ref="F204:I204"/>
    <mergeCell ref="P204:Q204"/>
    <mergeCell ref="M204:O204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P208:Q208"/>
    <mergeCell ref="M208:O208"/>
    <mergeCell ref="F209:I209"/>
    <mergeCell ref="P209:Q209"/>
    <mergeCell ref="M209:O209"/>
    <mergeCell ref="F210:I210"/>
    <mergeCell ref="P210:Q210"/>
    <mergeCell ref="M210:O210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18:I218"/>
    <mergeCell ref="P218:Q218"/>
    <mergeCell ref="M218:O218"/>
    <mergeCell ref="F219:I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P226:Q226"/>
    <mergeCell ref="M226:O226"/>
    <mergeCell ref="M121:Q121"/>
    <mergeCell ref="M122:Q122"/>
    <mergeCell ref="M123:Q123"/>
    <mergeCell ref="M131:Q131"/>
    <mergeCell ref="M159:Q159"/>
    <mergeCell ref="M203:Q203"/>
    <mergeCell ref="M217:Q217"/>
    <mergeCell ref="M227:Q227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107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ht="25.44" customHeight="1">
      <c r="B7" s="25"/>
      <c r="C7" s="30"/>
      <c r="D7" s="37" t="s">
        <v>132</v>
      </c>
      <c r="E7" s="30"/>
      <c r="F7" s="167" t="s">
        <v>680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8"/>
    </row>
    <row r="8" s="1" customFormat="1" ht="32.88" customHeight="1">
      <c r="B8" s="46"/>
      <c r="C8" s="47"/>
      <c r="D8" s="34" t="s">
        <v>580</v>
      </c>
      <c r="E8" s="47"/>
      <c r="F8" s="35" t="s">
        <v>746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="1" customFormat="1" ht="14.4" customHeight="1">
      <c r="B9" s="46"/>
      <c r="C9" s="47"/>
      <c r="D9" s="37" t="s">
        <v>23</v>
      </c>
      <c r="E9" s="47"/>
      <c r="F9" s="32" t="s">
        <v>24</v>
      </c>
      <c r="G9" s="47"/>
      <c r="H9" s="47"/>
      <c r="I9" s="47"/>
      <c r="J9" s="47"/>
      <c r="K9" s="47"/>
      <c r="L9" s="47"/>
      <c r="M9" s="37" t="s">
        <v>25</v>
      </c>
      <c r="N9" s="47"/>
      <c r="O9" s="32" t="s">
        <v>24</v>
      </c>
      <c r="P9" s="47"/>
      <c r="Q9" s="47"/>
      <c r="R9" s="48"/>
    </row>
    <row r="10" s="1" customFormat="1" ht="14.4" customHeight="1">
      <c r="B10" s="46"/>
      <c r="C10" s="47"/>
      <c r="D10" s="37" t="s">
        <v>27</v>
      </c>
      <c r="E10" s="47"/>
      <c r="F10" s="32" t="s">
        <v>681</v>
      </c>
      <c r="G10" s="47"/>
      <c r="H10" s="47"/>
      <c r="I10" s="47"/>
      <c r="J10" s="47"/>
      <c r="K10" s="47"/>
      <c r="L10" s="47"/>
      <c r="M10" s="37" t="s">
        <v>29</v>
      </c>
      <c r="N10" s="47"/>
      <c r="O10" s="168" t="str">
        <f>'Rekapitulace stavby'!AN8</f>
        <v>31.8.2017</v>
      </c>
      <c r="P10" s="90"/>
      <c r="Q10" s="47"/>
      <c r="R10" s="48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</row>
    <row r="12" s="1" customFormat="1" ht="14.4" customHeight="1">
      <c r="B12" s="46"/>
      <c r="C12" s="47"/>
      <c r="D12" s="37" t="s">
        <v>33</v>
      </c>
      <c r="E12" s="47"/>
      <c r="F12" s="47"/>
      <c r="G12" s="47"/>
      <c r="H12" s="47"/>
      <c r="I12" s="47"/>
      <c r="J12" s="47"/>
      <c r="K12" s="47"/>
      <c r="L12" s="47"/>
      <c r="M12" s="37" t="s">
        <v>34</v>
      </c>
      <c r="N12" s="47"/>
      <c r="O12" s="32" t="s">
        <v>24</v>
      </c>
      <c r="P12" s="32"/>
      <c r="Q12" s="47"/>
      <c r="R12" s="48"/>
    </row>
    <row r="13" s="1" customFormat="1" ht="18" customHeight="1">
      <c r="B13" s="46"/>
      <c r="C13" s="47"/>
      <c r="D13" s="47"/>
      <c r="E13" s="32" t="s">
        <v>35</v>
      </c>
      <c r="F13" s="47"/>
      <c r="G13" s="47"/>
      <c r="H13" s="47"/>
      <c r="I13" s="47"/>
      <c r="J13" s="47"/>
      <c r="K13" s="47"/>
      <c r="L13" s="47"/>
      <c r="M13" s="37" t="s">
        <v>36</v>
      </c>
      <c r="N13" s="47"/>
      <c r="O13" s="32" t="s">
        <v>24</v>
      </c>
      <c r="P13" s="32"/>
      <c r="Q13" s="47"/>
      <c r="R13" s="48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/>
    </row>
    <row r="15" s="1" customFormat="1" ht="14.4" customHeight="1">
      <c r="B15" s="46"/>
      <c r="C15" s="47"/>
      <c r="D15" s="37" t="s">
        <v>37</v>
      </c>
      <c r="E15" s="47"/>
      <c r="F15" s="47"/>
      <c r="G15" s="47"/>
      <c r="H15" s="47"/>
      <c r="I15" s="47"/>
      <c r="J15" s="47"/>
      <c r="K15" s="47"/>
      <c r="L15" s="47"/>
      <c r="M15" s="37" t="s">
        <v>34</v>
      </c>
      <c r="N15" s="47"/>
      <c r="O15" s="38" t="str">
        <f>IF('Rekapitulace stavby'!AN13="","",'Rekapitulace stavby'!AN13)</f>
        <v>Vyplň údaj</v>
      </c>
      <c r="P15" s="32"/>
      <c r="Q15" s="47"/>
      <c r="R15" s="48"/>
    </row>
    <row r="16" s="1" customFormat="1" ht="18" customHeight="1">
      <c r="B16" s="46"/>
      <c r="C16" s="47"/>
      <c r="D16" s="47"/>
      <c r="E16" s="38" t="str">
        <f>IF('Rekapitulace stavby'!E14="","",'Rekapitulace stavby'!E14)</f>
        <v>Vyplň údaj</v>
      </c>
      <c r="F16" s="169"/>
      <c r="G16" s="169"/>
      <c r="H16" s="169"/>
      <c r="I16" s="169"/>
      <c r="J16" s="169"/>
      <c r="K16" s="169"/>
      <c r="L16" s="169"/>
      <c r="M16" s="37" t="s">
        <v>36</v>
      </c>
      <c r="N16" s="47"/>
      <c r="O16" s="38" t="str">
        <f>IF('Rekapitulace stavby'!AN14="","",'Rekapitulace stavby'!AN14)</f>
        <v>Vyplň údaj</v>
      </c>
      <c r="P16" s="32"/>
      <c r="Q16" s="47"/>
      <c r="R16" s="48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="1" customFormat="1" ht="14.4" customHeight="1">
      <c r="B18" s="46"/>
      <c r="C18" s="47"/>
      <c r="D18" s="37" t="s">
        <v>39</v>
      </c>
      <c r="E18" s="47"/>
      <c r="F18" s="47"/>
      <c r="G18" s="47"/>
      <c r="H18" s="47"/>
      <c r="I18" s="47"/>
      <c r="J18" s="47"/>
      <c r="K18" s="47"/>
      <c r="L18" s="47"/>
      <c r="M18" s="37" t="s">
        <v>34</v>
      </c>
      <c r="N18" s="47"/>
      <c r="O18" s="32" t="str">
        <f>IF('Rekapitulace stavby'!AN16="","",'Rekapitulace stavby'!AN16)</f>
        <v/>
      </c>
      <c r="P18" s="32"/>
      <c r="Q18" s="47"/>
      <c r="R18" s="48"/>
    </row>
    <row r="19" s="1" customFormat="1" ht="18" customHeight="1">
      <c r="B19" s="46"/>
      <c r="C19" s="47"/>
      <c r="D19" s="47"/>
      <c r="E19" s="32" t="str">
        <f>IF('Rekapitulace stavby'!E17="","",'Rekapitulace stavby'!E17)</f>
        <v xml:space="preserve"> </v>
      </c>
      <c r="F19" s="47"/>
      <c r="G19" s="47"/>
      <c r="H19" s="47"/>
      <c r="I19" s="47"/>
      <c r="J19" s="47"/>
      <c r="K19" s="47"/>
      <c r="L19" s="47"/>
      <c r="M19" s="37" t="s">
        <v>36</v>
      </c>
      <c r="N19" s="47"/>
      <c r="O19" s="32" t="str">
        <f>IF('Rekapitulace stavby'!AN17="","",'Rekapitulace stavby'!AN17)</f>
        <v/>
      </c>
      <c r="P19" s="32"/>
      <c r="Q19" s="47"/>
      <c r="R19" s="48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8"/>
    </row>
    <row r="21" s="1" customFormat="1" ht="14.4" customHeight="1">
      <c r="B21" s="46"/>
      <c r="C21" s="47"/>
      <c r="D21" s="37" t="s">
        <v>40</v>
      </c>
      <c r="E21" s="47"/>
      <c r="F21" s="47"/>
      <c r="G21" s="47"/>
      <c r="H21" s="47"/>
      <c r="I21" s="47"/>
      <c r="J21" s="47"/>
      <c r="K21" s="47"/>
      <c r="L21" s="47"/>
      <c r="M21" s="37" t="s">
        <v>34</v>
      </c>
      <c r="N21" s="47"/>
      <c r="O21" s="32" t="str">
        <f>IF('Rekapitulace stavby'!AN19="","",'Rekapitulace stavby'!AN19)</f>
        <v/>
      </c>
      <c r="P21" s="32"/>
      <c r="Q21" s="47"/>
      <c r="R21" s="48"/>
    </row>
    <row r="22" s="1" customFormat="1" ht="18" customHeight="1">
      <c r="B22" s="46"/>
      <c r="C22" s="47"/>
      <c r="D22" s="47"/>
      <c r="E22" s="32" t="str">
        <f>IF('Rekapitulace stavby'!E20="","",'Rekapitulace stavby'!E20)</f>
        <v xml:space="preserve"> </v>
      </c>
      <c r="F22" s="47"/>
      <c r="G22" s="47"/>
      <c r="H22" s="47"/>
      <c r="I22" s="47"/>
      <c r="J22" s="47"/>
      <c r="K22" s="47"/>
      <c r="L22" s="47"/>
      <c r="M22" s="37" t="s">
        <v>36</v>
      </c>
      <c r="N22" s="47"/>
      <c r="O22" s="32" t="str">
        <f>IF('Rekapitulace stavby'!AN20="","",'Rekapitulace stavby'!AN20)</f>
        <v/>
      </c>
      <c r="P22" s="32"/>
      <c r="Q22" s="47"/>
      <c r="R22" s="48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4.4" customHeight="1">
      <c r="B24" s="46"/>
      <c r="C24" s="47"/>
      <c r="D24" s="37" t="s">
        <v>41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28.5" customHeight="1">
      <c r="B25" s="46"/>
      <c r="C25" s="47"/>
      <c r="D25" s="47"/>
      <c r="E25" s="41" t="s">
        <v>648</v>
      </c>
      <c r="F25" s="41"/>
      <c r="G25" s="41"/>
      <c r="H25" s="41"/>
      <c r="I25" s="41"/>
      <c r="J25" s="41"/>
      <c r="K25" s="41"/>
      <c r="L25" s="41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</row>
    <row r="27" s="1" customFormat="1" ht="6.96" customHeight="1">
      <c r="B27" s="46"/>
      <c r="C27" s="4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7"/>
      <c r="R27" s="48"/>
    </row>
    <row r="28" s="1" customFormat="1" ht="14.4" customHeight="1">
      <c r="B28" s="46"/>
      <c r="C28" s="47"/>
      <c r="D28" s="170" t="s">
        <v>135</v>
      </c>
      <c r="E28" s="47"/>
      <c r="F28" s="47"/>
      <c r="G28" s="47"/>
      <c r="H28" s="47"/>
      <c r="I28" s="47"/>
      <c r="J28" s="47"/>
      <c r="K28" s="47"/>
      <c r="L28" s="47"/>
      <c r="M28" s="44">
        <f>M89</f>
        <v>0</v>
      </c>
      <c r="N28" s="44"/>
      <c r="O28" s="44"/>
      <c r="P28" s="44"/>
      <c r="Q28" s="47"/>
      <c r="R28" s="48"/>
    </row>
    <row r="29" s="1" customFormat="1">
      <c r="B29" s="46"/>
      <c r="C29" s="47"/>
      <c r="D29" s="47"/>
      <c r="E29" s="37" t="s">
        <v>43</v>
      </c>
      <c r="F29" s="47"/>
      <c r="G29" s="47"/>
      <c r="H29" s="47"/>
      <c r="I29" s="47"/>
      <c r="J29" s="47"/>
      <c r="K29" s="47"/>
      <c r="L29" s="47"/>
      <c r="M29" s="45">
        <f>H89</f>
        <v>0</v>
      </c>
      <c r="N29" s="45"/>
      <c r="O29" s="45"/>
      <c r="P29" s="45"/>
      <c r="Q29" s="47"/>
      <c r="R29" s="48"/>
    </row>
    <row r="30" s="1" customFormat="1">
      <c r="B30" s="46"/>
      <c r="C30" s="47"/>
      <c r="D30" s="47"/>
      <c r="E30" s="37" t="s">
        <v>44</v>
      </c>
      <c r="F30" s="47"/>
      <c r="G30" s="47"/>
      <c r="H30" s="47"/>
      <c r="I30" s="47"/>
      <c r="J30" s="47"/>
      <c r="K30" s="47"/>
      <c r="L30" s="47"/>
      <c r="M30" s="45">
        <f>K89</f>
        <v>0</v>
      </c>
      <c r="N30" s="45"/>
      <c r="O30" s="45"/>
      <c r="P30" s="45"/>
      <c r="Q30" s="47"/>
      <c r="R30" s="48"/>
    </row>
    <row r="31" s="1" customFormat="1" ht="14.4" customHeight="1">
      <c r="B31" s="46"/>
      <c r="C31" s="47"/>
      <c r="D31" s="43" t="s">
        <v>120</v>
      </c>
      <c r="E31" s="47"/>
      <c r="F31" s="47"/>
      <c r="G31" s="47"/>
      <c r="H31" s="47"/>
      <c r="I31" s="47"/>
      <c r="J31" s="47"/>
      <c r="K31" s="47"/>
      <c r="L31" s="47"/>
      <c r="M31" s="44">
        <f>M93</f>
        <v>0</v>
      </c>
      <c r="N31" s="44"/>
      <c r="O31" s="44"/>
      <c r="P31" s="44"/>
      <c r="Q31" s="47"/>
      <c r="R31" s="48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="1" customFormat="1" ht="25.44" customHeight="1">
      <c r="B33" s="46"/>
      <c r="C33" s="47"/>
      <c r="D33" s="171" t="s">
        <v>46</v>
      </c>
      <c r="E33" s="47"/>
      <c r="F33" s="47"/>
      <c r="G33" s="47"/>
      <c r="H33" s="47"/>
      <c r="I33" s="47"/>
      <c r="J33" s="47"/>
      <c r="K33" s="47"/>
      <c r="L33" s="47"/>
      <c r="M33" s="172">
        <f>ROUND(M28+M31,2)</f>
        <v>0</v>
      </c>
      <c r="N33" s="47"/>
      <c r="O33" s="47"/>
      <c r="P33" s="47"/>
      <c r="Q33" s="47"/>
      <c r="R33" s="48"/>
    </row>
    <row r="34" s="1" customFormat="1" ht="6.96" customHeight="1">
      <c r="B34" s="46"/>
      <c r="C34" s="4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7"/>
      <c r="R34" s="48"/>
    </row>
    <row r="35" s="1" customFormat="1" ht="14.4" customHeight="1">
      <c r="B35" s="46"/>
      <c r="C35" s="47"/>
      <c r="D35" s="54" t="s">
        <v>47</v>
      </c>
      <c r="E35" s="54" t="s">
        <v>48</v>
      </c>
      <c r="F35" s="55">
        <v>0.20999999999999999</v>
      </c>
      <c r="G35" s="173" t="s">
        <v>49</v>
      </c>
      <c r="H35" s="174">
        <f>(SUM(BE93:BE100)+SUM(BE119:BE130))</f>
        <v>0</v>
      </c>
      <c r="I35" s="47"/>
      <c r="J35" s="47"/>
      <c r="K35" s="47"/>
      <c r="L35" s="47"/>
      <c r="M35" s="174">
        <f>ROUND((SUM(BE93:BE100)+SUM(BE119:BE130)), 2)*F35</f>
        <v>0</v>
      </c>
      <c r="N35" s="47"/>
      <c r="O35" s="47"/>
      <c r="P35" s="47"/>
      <c r="Q35" s="47"/>
      <c r="R35" s="48"/>
    </row>
    <row r="36" s="1" customFormat="1" ht="14.4" customHeight="1">
      <c r="B36" s="46"/>
      <c r="C36" s="47"/>
      <c r="D36" s="47"/>
      <c r="E36" s="54" t="s">
        <v>50</v>
      </c>
      <c r="F36" s="55">
        <v>0.14999999999999999</v>
      </c>
      <c r="G36" s="173" t="s">
        <v>49</v>
      </c>
      <c r="H36" s="174">
        <f>(SUM(BF93:BF100)+SUM(BF119:BF130))</f>
        <v>0</v>
      </c>
      <c r="I36" s="47"/>
      <c r="J36" s="47"/>
      <c r="K36" s="47"/>
      <c r="L36" s="47"/>
      <c r="M36" s="174">
        <f>ROUND((SUM(BF93:BF100)+SUM(BF119:BF130)), 2)*F36</f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51</v>
      </c>
      <c r="F37" s="55">
        <v>0.20999999999999999</v>
      </c>
      <c r="G37" s="173" t="s">
        <v>49</v>
      </c>
      <c r="H37" s="174">
        <f>(SUM(BG93:BG100)+SUM(BG119:BG130))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52</v>
      </c>
      <c r="F38" s="55">
        <v>0.14999999999999999</v>
      </c>
      <c r="G38" s="173" t="s">
        <v>49</v>
      </c>
      <c r="H38" s="174">
        <f>(SUM(BH93:BH100)+SUM(BH119:BH130))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hidden="1" s="1" customFormat="1" ht="14.4" customHeight="1">
      <c r="B39" s="46"/>
      <c r="C39" s="47"/>
      <c r="D39" s="47"/>
      <c r="E39" s="54" t="s">
        <v>53</v>
      </c>
      <c r="F39" s="55">
        <v>0</v>
      </c>
      <c r="G39" s="173" t="s">
        <v>49</v>
      </c>
      <c r="H39" s="174">
        <f>(SUM(BI93:BI100)+SUM(BI119:BI130))</f>
        <v>0</v>
      </c>
      <c r="I39" s="47"/>
      <c r="J39" s="47"/>
      <c r="K39" s="47"/>
      <c r="L39" s="47"/>
      <c r="M39" s="174">
        <v>0</v>
      </c>
      <c r="N39" s="47"/>
      <c r="O39" s="47"/>
      <c r="P39" s="47"/>
      <c r="Q39" s="47"/>
      <c r="R39" s="48"/>
    </row>
    <row r="40" s="1" customFormat="1" ht="6.96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="1" customFormat="1" ht="25.44" customHeight="1">
      <c r="B41" s="46"/>
      <c r="C41" s="163"/>
      <c r="D41" s="175" t="s">
        <v>54</v>
      </c>
      <c r="E41" s="103"/>
      <c r="F41" s="103"/>
      <c r="G41" s="176" t="s">
        <v>55</v>
      </c>
      <c r="H41" s="177" t="s">
        <v>56</v>
      </c>
      <c r="I41" s="103"/>
      <c r="J41" s="103"/>
      <c r="K41" s="103"/>
      <c r="L41" s="178">
        <f>SUM(M33:M39)</f>
        <v>0</v>
      </c>
      <c r="M41" s="178"/>
      <c r="N41" s="178"/>
      <c r="O41" s="178"/>
      <c r="P41" s="179"/>
      <c r="Q41" s="163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="1" customFormat="1" ht="14.4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ht="30" customHeight="1">
      <c r="B79" s="25"/>
      <c r="C79" s="37" t="s">
        <v>132</v>
      </c>
      <c r="D79" s="30"/>
      <c r="E79" s="30"/>
      <c r="F79" s="167" t="s">
        <v>680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T79" s="258"/>
      <c r="U79" s="258"/>
    </row>
    <row r="80" s="1" customFormat="1" ht="36.96" customHeight="1">
      <c r="B80" s="46"/>
      <c r="C80" s="85" t="s">
        <v>580</v>
      </c>
      <c r="D80" s="47"/>
      <c r="E80" s="47"/>
      <c r="F80" s="87" t="str">
        <f>F8</f>
        <v>PS 03 - Zemní práce - URS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83"/>
      <c r="U81" s="183"/>
    </row>
    <row r="82" s="1" customFormat="1" ht="18" customHeight="1">
      <c r="B82" s="46"/>
      <c r="C82" s="37" t="s">
        <v>27</v>
      </c>
      <c r="D82" s="47"/>
      <c r="E82" s="47"/>
      <c r="F82" s="32" t="str">
        <f>F10</f>
        <v>Pržno</v>
      </c>
      <c r="G82" s="47"/>
      <c r="H82" s="47"/>
      <c r="I82" s="47"/>
      <c r="J82" s="47"/>
      <c r="K82" s="37" t="s">
        <v>29</v>
      </c>
      <c r="L82" s="47"/>
      <c r="M82" s="90" t="str">
        <f>IF(O10="","",O10)</f>
        <v>31.8.2017</v>
      </c>
      <c r="N82" s="90"/>
      <c r="O82" s="90"/>
      <c r="P82" s="90"/>
      <c r="Q82" s="47"/>
      <c r="R82" s="48"/>
      <c r="T82" s="183"/>
      <c r="U82" s="183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8"/>
      <c r="T83" s="183"/>
      <c r="U83" s="183"/>
    </row>
    <row r="84" s="1" customFormat="1">
      <c r="B84" s="46"/>
      <c r="C84" s="37" t="s">
        <v>33</v>
      </c>
      <c r="D84" s="47"/>
      <c r="E84" s="47"/>
      <c r="F84" s="32" t="str">
        <f>E13</f>
        <v>Správa železniční dopravní cesty, s.o.- OŘ Ostrava</v>
      </c>
      <c r="G84" s="47"/>
      <c r="H84" s="47"/>
      <c r="I84" s="47"/>
      <c r="J84" s="47"/>
      <c r="K84" s="37" t="s">
        <v>39</v>
      </c>
      <c r="L84" s="47"/>
      <c r="M84" s="32" t="str">
        <f>E19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4.4" customHeight="1">
      <c r="B85" s="46"/>
      <c r="C85" s="37" t="s">
        <v>37</v>
      </c>
      <c r="D85" s="47"/>
      <c r="E85" s="47"/>
      <c r="F85" s="32" t="str">
        <f>IF(E16="","",E16)</f>
        <v>Vyplň údaj</v>
      </c>
      <c r="G85" s="47"/>
      <c r="H85" s="47"/>
      <c r="I85" s="47"/>
      <c r="J85" s="47"/>
      <c r="K85" s="37" t="s">
        <v>40</v>
      </c>
      <c r="L85" s="47"/>
      <c r="M85" s="32" t="str">
        <f>E22</f>
        <v xml:space="preserve"> </v>
      </c>
      <c r="N85" s="32"/>
      <c r="O85" s="32"/>
      <c r="P85" s="32"/>
      <c r="Q85" s="32"/>
      <c r="R85" s="48"/>
      <c r="T85" s="183"/>
      <c r="U85" s="183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83"/>
      <c r="U86" s="183"/>
    </row>
    <row r="87" s="1" customFormat="1" ht="29.28" customHeight="1">
      <c r="B87" s="46"/>
      <c r="C87" s="184" t="s">
        <v>137</v>
      </c>
      <c r="D87" s="163"/>
      <c r="E87" s="163"/>
      <c r="F87" s="163"/>
      <c r="G87" s="163"/>
      <c r="H87" s="184" t="s">
        <v>138</v>
      </c>
      <c r="I87" s="185"/>
      <c r="J87" s="185"/>
      <c r="K87" s="184" t="s">
        <v>139</v>
      </c>
      <c r="L87" s="163"/>
      <c r="M87" s="184" t="s">
        <v>140</v>
      </c>
      <c r="N87" s="163"/>
      <c r="O87" s="163"/>
      <c r="P87" s="163"/>
      <c r="Q87" s="163"/>
      <c r="R87" s="48"/>
      <c r="T87" s="183"/>
      <c r="U87" s="183"/>
    </row>
    <row r="88" s="1" customFormat="1" ht="10.32" customHeight="1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8"/>
      <c r="T88" s="183"/>
      <c r="U88" s="183"/>
    </row>
    <row r="89" s="1" customFormat="1" ht="29.28" customHeight="1">
      <c r="B89" s="46"/>
      <c r="C89" s="186" t="s">
        <v>141</v>
      </c>
      <c r="D89" s="47"/>
      <c r="E89" s="47"/>
      <c r="F89" s="47"/>
      <c r="G89" s="47"/>
      <c r="H89" s="113">
        <f>W119</f>
        <v>0</v>
      </c>
      <c r="I89" s="47"/>
      <c r="J89" s="47"/>
      <c r="K89" s="113">
        <f>X119</f>
        <v>0</v>
      </c>
      <c r="L89" s="47"/>
      <c r="M89" s="113">
        <f>M119</f>
        <v>0</v>
      </c>
      <c r="N89" s="187"/>
      <c r="O89" s="187"/>
      <c r="P89" s="187"/>
      <c r="Q89" s="187"/>
      <c r="R89" s="48"/>
      <c r="T89" s="183"/>
      <c r="U89" s="183"/>
      <c r="AU89" s="21" t="s">
        <v>142</v>
      </c>
    </row>
    <row r="90" s="7" customFormat="1" ht="24.96" customHeight="1">
      <c r="B90" s="188"/>
      <c r="C90" s="189"/>
      <c r="D90" s="190" t="s">
        <v>649</v>
      </c>
      <c r="E90" s="189"/>
      <c r="F90" s="189"/>
      <c r="G90" s="189"/>
      <c r="H90" s="191">
        <f>W120</f>
        <v>0</v>
      </c>
      <c r="I90" s="189"/>
      <c r="J90" s="189"/>
      <c r="K90" s="191">
        <f>X120</f>
        <v>0</v>
      </c>
      <c r="L90" s="189"/>
      <c r="M90" s="191">
        <f>M120</f>
        <v>0</v>
      </c>
      <c r="N90" s="189"/>
      <c r="O90" s="189"/>
      <c r="P90" s="189"/>
      <c r="Q90" s="189"/>
      <c r="R90" s="192"/>
      <c r="T90" s="193"/>
      <c r="U90" s="193"/>
    </row>
    <row r="91" s="8" customFormat="1" ht="19.92" customHeight="1">
      <c r="B91" s="194"/>
      <c r="C91" s="137"/>
      <c r="D91" s="150" t="s">
        <v>650</v>
      </c>
      <c r="E91" s="137"/>
      <c r="F91" s="137"/>
      <c r="G91" s="137"/>
      <c r="H91" s="139">
        <f>W121</f>
        <v>0</v>
      </c>
      <c r="I91" s="137"/>
      <c r="J91" s="137"/>
      <c r="K91" s="139">
        <f>X121</f>
        <v>0</v>
      </c>
      <c r="L91" s="137"/>
      <c r="M91" s="139">
        <f>M121</f>
        <v>0</v>
      </c>
      <c r="N91" s="137"/>
      <c r="O91" s="137"/>
      <c r="P91" s="137"/>
      <c r="Q91" s="137"/>
      <c r="R91" s="195"/>
      <c r="T91" s="196"/>
      <c r="U91" s="196"/>
    </row>
    <row r="92" s="1" customFormat="1" ht="21.84" customHeight="1"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8"/>
      <c r="T92" s="183"/>
      <c r="U92" s="183"/>
    </row>
    <row r="93" s="1" customFormat="1" ht="29.28" customHeight="1">
      <c r="B93" s="46"/>
      <c r="C93" s="186" t="s">
        <v>148</v>
      </c>
      <c r="D93" s="47"/>
      <c r="E93" s="47"/>
      <c r="F93" s="47"/>
      <c r="G93" s="47"/>
      <c r="H93" s="47"/>
      <c r="I93" s="47"/>
      <c r="J93" s="47"/>
      <c r="K93" s="47"/>
      <c r="L93" s="47"/>
      <c r="M93" s="187">
        <f>ROUND(M94+M95+M96+M97+M98+M99,2)</f>
        <v>0</v>
      </c>
      <c r="N93" s="197"/>
      <c r="O93" s="197"/>
      <c r="P93" s="197"/>
      <c r="Q93" s="197"/>
      <c r="R93" s="48"/>
      <c r="T93" s="198"/>
      <c r="U93" s="199" t="s">
        <v>47</v>
      </c>
    </row>
    <row r="94" s="1" customFormat="1" ht="18" customHeight="1">
      <c r="B94" s="46"/>
      <c r="C94" s="47"/>
      <c r="D94" s="156" t="s">
        <v>149</v>
      </c>
      <c r="E94" s="150"/>
      <c r="F94" s="150"/>
      <c r="G94" s="150"/>
      <c r="H94" s="150"/>
      <c r="I94" s="47"/>
      <c r="J94" s="47"/>
      <c r="K94" s="47"/>
      <c r="L94" s="47"/>
      <c r="M94" s="151">
        <f>ROUND(M89*T94,2)</f>
        <v>0</v>
      </c>
      <c r="N94" s="139"/>
      <c r="O94" s="139"/>
      <c r="P94" s="139"/>
      <c r="Q94" s="139"/>
      <c r="R94" s="48"/>
      <c r="S94" s="200"/>
      <c r="T94" s="201"/>
      <c r="U94" s="202" t="s">
        <v>48</v>
      </c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3" t="s">
        <v>150</v>
      </c>
      <c r="AZ94" s="200"/>
      <c r="BA94" s="200"/>
      <c r="BB94" s="200"/>
      <c r="BC94" s="200"/>
      <c r="BD94" s="200"/>
      <c r="BE94" s="204">
        <f>IF(U94="základní",M94,0)</f>
        <v>0</v>
      </c>
      <c r="BF94" s="204">
        <f>IF(U94="snížená",M94,0)</f>
        <v>0</v>
      </c>
      <c r="BG94" s="204">
        <f>IF(U94="zákl. přenesená",M94,0)</f>
        <v>0</v>
      </c>
      <c r="BH94" s="204">
        <f>IF(U94="sníž. přenesená",M94,0)</f>
        <v>0</v>
      </c>
      <c r="BI94" s="204">
        <f>IF(U94="nulová",M94,0)</f>
        <v>0</v>
      </c>
      <c r="BJ94" s="203" t="s">
        <v>26</v>
      </c>
      <c r="BK94" s="200"/>
      <c r="BL94" s="200"/>
      <c r="BM94" s="200"/>
    </row>
    <row r="95" s="1" customFormat="1" ht="18" customHeight="1">
      <c r="B95" s="46"/>
      <c r="C95" s="47"/>
      <c r="D95" s="156" t="s">
        <v>151</v>
      </c>
      <c r="E95" s="150"/>
      <c r="F95" s="150"/>
      <c r="G95" s="150"/>
      <c r="H95" s="150"/>
      <c r="I95" s="47"/>
      <c r="J95" s="47"/>
      <c r="K95" s="47"/>
      <c r="L95" s="47"/>
      <c r="M95" s="151">
        <f>ROUND(M89*T95,2)</f>
        <v>0</v>
      </c>
      <c r="N95" s="139"/>
      <c r="O95" s="139"/>
      <c r="P95" s="139"/>
      <c r="Q95" s="139"/>
      <c r="R95" s="48"/>
      <c r="S95" s="200"/>
      <c r="T95" s="201"/>
      <c r="U95" s="202" t="s">
        <v>48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150</v>
      </c>
      <c r="AZ95" s="200"/>
      <c r="BA95" s="200"/>
      <c r="BB95" s="200"/>
      <c r="BC95" s="200"/>
      <c r="BD95" s="200"/>
      <c r="BE95" s="204">
        <f>IF(U95="základní",M95,0)</f>
        <v>0</v>
      </c>
      <c r="BF95" s="204">
        <f>IF(U95="snížená",M95,0)</f>
        <v>0</v>
      </c>
      <c r="BG95" s="204">
        <f>IF(U95="zákl. přenesená",M95,0)</f>
        <v>0</v>
      </c>
      <c r="BH95" s="204">
        <f>IF(U95="sníž. přenesená",M95,0)</f>
        <v>0</v>
      </c>
      <c r="BI95" s="204">
        <f>IF(U95="nulová",M95,0)</f>
        <v>0</v>
      </c>
      <c r="BJ95" s="203" t="s">
        <v>26</v>
      </c>
      <c r="BK95" s="200"/>
      <c r="BL95" s="200"/>
      <c r="BM95" s="200"/>
    </row>
    <row r="96" s="1" customFormat="1" ht="18" customHeight="1">
      <c r="B96" s="46"/>
      <c r="C96" s="47"/>
      <c r="D96" s="156" t="s">
        <v>152</v>
      </c>
      <c r="E96" s="150"/>
      <c r="F96" s="150"/>
      <c r="G96" s="150"/>
      <c r="H96" s="150"/>
      <c r="I96" s="47"/>
      <c r="J96" s="47"/>
      <c r="K96" s="47"/>
      <c r="L96" s="47"/>
      <c r="M96" s="151">
        <f>ROUND(M89*T96,2)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153</v>
      </c>
      <c r="E97" s="150"/>
      <c r="F97" s="150"/>
      <c r="G97" s="150"/>
      <c r="H97" s="150"/>
      <c r="I97" s="47"/>
      <c r="J97" s="47"/>
      <c r="K97" s="47"/>
      <c r="L97" s="47"/>
      <c r="M97" s="151">
        <f>ROUND(M89*T97,2)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154</v>
      </c>
      <c r="E98" s="150"/>
      <c r="F98" s="150"/>
      <c r="G98" s="150"/>
      <c r="H98" s="150"/>
      <c r="I98" s="47"/>
      <c r="J98" s="47"/>
      <c r="K98" s="47"/>
      <c r="L98" s="47"/>
      <c r="M98" s="151">
        <f>ROUND(M89*T98,2)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0" t="s">
        <v>155</v>
      </c>
      <c r="E99" s="47"/>
      <c r="F99" s="47"/>
      <c r="G99" s="47"/>
      <c r="H99" s="47"/>
      <c r="I99" s="47"/>
      <c r="J99" s="47"/>
      <c r="K99" s="47"/>
      <c r="L99" s="47"/>
      <c r="M99" s="151">
        <f>ROUND(M89*T99,2)</f>
        <v>0</v>
      </c>
      <c r="N99" s="139"/>
      <c r="O99" s="139"/>
      <c r="P99" s="139"/>
      <c r="Q99" s="139"/>
      <c r="R99" s="48"/>
      <c r="S99" s="200"/>
      <c r="T99" s="205"/>
      <c r="U99" s="206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156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8"/>
      <c r="T100" s="183"/>
      <c r="U100" s="183"/>
    </row>
    <row r="101" s="1" customFormat="1" ht="29.28" customHeight="1">
      <c r="B101" s="46"/>
      <c r="C101" s="162" t="s">
        <v>125</v>
      </c>
      <c r="D101" s="163"/>
      <c r="E101" s="163"/>
      <c r="F101" s="163"/>
      <c r="G101" s="163"/>
      <c r="H101" s="163"/>
      <c r="I101" s="163"/>
      <c r="J101" s="163"/>
      <c r="K101" s="163"/>
      <c r="L101" s="164">
        <f>ROUND(SUM(M89+M93),2)</f>
        <v>0</v>
      </c>
      <c r="M101" s="164"/>
      <c r="N101" s="164"/>
      <c r="O101" s="164"/>
      <c r="P101" s="164"/>
      <c r="Q101" s="164"/>
      <c r="R101" s="48"/>
      <c r="T101" s="183"/>
      <c r="U101" s="183"/>
    </row>
    <row r="102" s="1" customFormat="1" ht="6.96" customHeight="1"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7"/>
      <c r="T102" s="183"/>
      <c r="U102" s="183"/>
    </row>
    <row r="106" s="1" customFormat="1" ht="6.96" customHeight="1">
      <c r="B106" s="78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80"/>
    </row>
    <row r="107" s="1" customFormat="1" ht="36.96" customHeight="1">
      <c r="B107" s="46"/>
      <c r="C107" s="26" t="s">
        <v>157</v>
      </c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6.96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</row>
    <row r="109" s="1" customFormat="1" ht="30" customHeight="1">
      <c r="B109" s="46"/>
      <c r="C109" s="37" t="s">
        <v>20</v>
      </c>
      <c r="D109" s="47"/>
      <c r="E109" s="47"/>
      <c r="F109" s="167" t="str">
        <f>F6</f>
        <v>Oprava počítačů náprav v úseku Frýdek Místek - Frýdlant nad Ostravicí</v>
      </c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47"/>
      <c r="R109" s="48"/>
    </row>
    <row r="110" ht="30" customHeight="1">
      <c r="B110" s="25"/>
      <c r="C110" s="37" t="s">
        <v>132</v>
      </c>
      <c r="D110" s="30"/>
      <c r="E110" s="30"/>
      <c r="F110" s="167" t="s">
        <v>680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28"/>
    </row>
    <row r="111" s="1" customFormat="1" ht="36.96" customHeight="1">
      <c r="B111" s="46"/>
      <c r="C111" s="85" t="s">
        <v>580</v>
      </c>
      <c r="D111" s="47"/>
      <c r="E111" s="47"/>
      <c r="F111" s="87" t="str">
        <f>F8</f>
        <v>PS 03 - Zemní práce - URS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6.96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18" customHeight="1">
      <c r="B113" s="46"/>
      <c r="C113" s="37" t="s">
        <v>27</v>
      </c>
      <c r="D113" s="47"/>
      <c r="E113" s="47"/>
      <c r="F113" s="32" t="str">
        <f>F10</f>
        <v>Pržno</v>
      </c>
      <c r="G113" s="47"/>
      <c r="H113" s="47"/>
      <c r="I113" s="47"/>
      <c r="J113" s="47"/>
      <c r="K113" s="37" t="s">
        <v>29</v>
      </c>
      <c r="L113" s="47"/>
      <c r="M113" s="90" t="str">
        <f>IF(O10="","",O10)</f>
        <v>31.8.2017</v>
      </c>
      <c r="N113" s="90"/>
      <c r="O113" s="90"/>
      <c r="P113" s="90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>
      <c r="B115" s="46"/>
      <c r="C115" s="37" t="s">
        <v>33</v>
      </c>
      <c r="D115" s="47"/>
      <c r="E115" s="47"/>
      <c r="F115" s="32" t="str">
        <f>E13</f>
        <v>Správa železniční dopravní cesty, s.o.- OŘ Ostrava</v>
      </c>
      <c r="G115" s="47"/>
      <c r="H115" s="47"/>
      <c r="I115" s="47"/>
      <c r="J115" s="47"/>
      <c r="K115" s="37" t="s">
        <v>39</v>
      </c>
      <c r="L115" s="47"/>
      <c r="M115" s="32" t="str">
        <f>E19</f>
        <v xml:space="preserve"> </v>
      </c>
      <c r="N115" s="32"/>
      <c r="O115" s="32"/>
      <c r="P115" s="32"/>
      <c r="Q115" s="32"/>
      <c r="R115" s="48"/>
    </row>
    <row r="116" s="1" customFormat="1" ht="14.4" customHeight="1">
      <c r="B116" s="46"/>
      <c r="C116" s="37" t="s">
        <v>37</v>
      </c>
      <c r="D116" s="47"/>
      <c r="E116" s="47"/>
      <c r="F116" s="32" t="str">
        <f>IF(E16="","",E16)</f>
        <v>Vyplň údaj</v>
      </c>
      <c r="G116" s="47"/>
      <c r="H116" s="47"/>
      <c r="I116" s="47"/>
      <c r="J116" s="47"/>
      <c r="K116" s="37" t="s">
        <v>40</v>
      </c>
      <c r="L116" s="47"/>
      <c r="M116" s="32" t="str">
        <f>E22</f>
        <v xml:space="preserve"> </v>
      </c>
      <c r="N116" s="32"/>
      <c r="O116" s="32"/>
      <c r="P116" s="32"/>
      <c r="Q116" s="32"/>
      <c r="R116" s="48"/>
    </row>
    <row r="117" s="1" customFormat="1" ht="10.32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9" customFormat="1" ht="29.28" customHeight="1">
      <c r="B118" s="207"/>
      <c r="C118" s="208" t="s">
        <v>158</v>
      </c>
      <c r="D118" s="209" t="s">
        <v>159</v>
      </c>
      <c r="E118" s="209" t="s">
        <v>65</v>
      </c>
      <c r="F118" s="209" t="s">
        <v>160</v>
      </c>
      <c r="G118" s="209"/>
      <c r="H118" s="209"/>
      <c r="I118" s="209"/>
      <c r="J118" s="209" t="s">
        <v>161</v>
      </c>
      <c r="K118" s="209" t="s">
        <v>162</v>
      </c>
      <c r="L118" s="209" t="s">
        <v>163</v>
      </c>
      <c r="M118" s="209" t="s">
        <v>164</v>
      </c>
      <c r="N118" s="209"/>
      <c r="O118" s="209"/>
      <c r="P118" s="209" t="s">
        <v>140</v>
      </c>
      <c r="Q118" s="210"/>
      <c r="R118" s="211"/>
      <c r="T118" s="106" t="s">
        <v>165</v>
      </c>
      <c r="U118" s="107" t="s">
        <v>47</v>
      </c>
      <c r="V118" s="107" t="s">
        <v>166</v>
      </c>
      <c r="W118" s="107" t="s">
        <v>167</v>
      </c>
      <c r="X118" s="107" t="s">
        <v>168</v>
      </c>
      <c r="Y118" s="107" t="s">
        <v>169</v>
      </c>
      <c r="Z118" s="107" t="s">
        <v>170</v>
      </c>
      <c r="AA118" s="107" t="s">
        <v>171</v>
      </c>
      <c r="AB118" s="107" t="s">
        <v>172</v>
      </c>
      <c r="AC118" s="107" t="s">
        <v>173</v>
      </c>
      <c r="AD118" s="108" t="s">
        <v>174</v>
      </c>
    </row>
    <row r="119" s="1" customFormat="1" ht="29.28" customHeight="1">
      <c r="B119" s="46"/>
      <c r="C119" s="110" t="s">
        <v>135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212">
        <f>BK119</f>
        <v>0</v>
      </c>
      <c r="N119" s="213"/>
      <c r="O119" s="213"/>
      <c r="P119" s="213"/>
      <c r="Q119" s="213"/>
      <c r="R119" s="48"/>
      <c r="T119" s="109"/>
      <c r="U119" s="67"/>
      <c r="V119" s="67"/>
      <c r="W119" s="214">
        <f>W120+W131</f>
        <v>0</v>
      </c>
      <c r="X119" s="214">
        <f>X120+X131</f>
        <v>0</v>
      </c>
      <c r="Y119" s="67"/>
      <c r="Z119" s="215">
        <f>Z120+Z131</f>
        <v>0</v>
      </c>
      <c r="AA119" s="67"/>
      <c r="AB119" s="215">
        <f>AB120+AB131</f>
        <v>14.322100000000001</v>
      </c>
      <c r="AC119" s="67"/>
      <c r="AD119" s="216">
        <f>AD120+AD131</f>
        <v>0</v>
      </c>
      <c r="AT119" s="21" t="s">
        <v>84</v>
      </c>
      <c r="AU119" s="21" t="s">
        <v>142</v>
      </c>
      <c r="BK119" s="217">
        <f>BK120+BK131</f>
        <v>0</v>
      </c>
    </row>
    <row r="120" s="10" customFormat="1" ht="37.44" customHeight="1">
      <c r="B120" s="218"/>
      <c r="C120" s="219"/>
      <c r="D120" s="220" t="s">
        <v>649</v>
      </c>
      <c r="E120" s="220"/>
      <c r="F120" s="220"/>
      <c r="G120" s="220"/>
      <c r="H120" s="220"/>
      <c r="I120" s="220"/>
      <c r="J120" s="220"/>
      <c r="K120" s="220"/>
      <c r="L120" s="220"/>
      <c r="M120" s="221">
        <f>BK120</f>
        <v>0</v>
      </c>
      <c r="N120" s="191"/>
      <c r="O120" s="191"/>
      <c r="P120" s="191"/>
      <c r="Q120" s="191"/>
      <c r="R120" s="222"/>
      <c r="T120" s="223"/>
      <c r="U120" s="219"/>
      <c r="V120" s="219"/>
      <c r="W120" s="224">
        <f>W121</f>
        <v>0</v>
      </c>
      <c r="X120" s="224">
        <f>X121</f>
        <v>0</v>
      </c>
      <c r="Y120" s="219"/>
      <c r="Z120" s="225">
        <f>Z121</f>
        <v>0</v>
      </c>
      <c r="AA120" s="219"/>
      <c r="AB120" s="225">
        <f>AB121</f>
        <v>14.322100000000001</v>
      </c>
      <c r="AC120" s="219"/>
      <c r="AD120" s="226">
        <f>AD121</f>
        <v>0</v>
      </c>
      <c r="AR120" s="227" t="s">
        <v>186</v>
      </c>
      <c r="AT120" s="228" t="s">
        <v>84</v>
      </c>
      <c r="AU120" s="228" t="s">
        <v>85</v>
      </c>
      <c r="AY120" s="227" t="s">
        <v>175</v>
      </c>
      <c r="BK120" s="229">
        <f>BK121</f>
        <v>0</v>
      </c>
    </row>
    <row r="121" s="10" customFormat="1" ht="19.92" customHeight="1">
      <c r="B121" s="218"/>
      <c r="C121" s="219"/>
      <c r="D121" s="230" t="s">
        <v>650</v>
      </c>
      <c r="E121" s="230"/>
      <c r="F121" s="230"/>
      <c r="G121" s="230"/>
      <c r="H121" s="230"/>
      <c r="I121" s="230"/>
      <c r="J121" s="230"/>
      <c r="K121" s="230"/>
      <c r="L121" s="230"/>
      <c r="M121" s="231">
        <f>BK121</f>
        <v>0</v>
      </c>
      <c r="N121" s="232"/>
      <c r="O121" s="232"/>
      <c r="P121" s="232"/>
      <c r="Q121" s="232"/>
      <c r="R121" s="222"/>
      <c r="T121" s="223"/>
      <c r="U121" s="219"/>
      <c r="V121" s="219"/>
      <c r="W121" s="224">
        <f>SUM(W122:W130)</f>
        <v>0</v>
      </c>
      <c r="X121" s="224">
        <f>SUM(X122:X130)</f>
        <v>0</v>
      </c>
      <c r="Y121" s="219"/>
      <c r="Z121" s="225">
        <f>SUM(Z122:Z130)</f>
        <v>0</v>
      </c>
      <c r="AA121" s="219"/>
      <c r="AB121" s="225">
        <f>SUM(AB122:AB130)</f>
        <v>14.322100000000001</v>
      </c>
      <c r="AC121" s="219"/>
      <c r="AD121" s="226">
        <f>SUM(AD122:AD130)</f>
        <v>0</v>
      </c>
      <c r="AR121" s="227" t="s">
        <v>186</v>
      </c>
      <c r="AT121" s="228" t="s">
        <v>84</v>
      </c>
      <c r="AU121" s="228" t="s">
        <v>26</v>
      </c>
      <c r="AY121" s="227" t="s">
        <v>175</v>
      </c>
      <c r="BK121" s="229">
        <f>SUM(BK122:BK130)</f>
        <v>0</v>
      </c>
    </row>
    <row r="122" s="1" customFormat="1" ht="25.5" customHeight="1">
      <c r="B122" s="46"/>
      <c r="C122" s="233" t="s">
        <v>26</v>
      </c>
      <c r="D122" s="233" t="s">
        <v>176</v>
      </c>
      <c r="E122" s="234" t="s">
        <v>651</v>
      </c>
      <c r="F122" s="235" t="s">
        <v>652</v>
      </c>
      <c r="G122" s="235"/>
      <c r="H122" s="235"/>
      <c r="I122" s="235"/>
      <c r="J122" s="236" t="s">
        <v>653</v>
      </c>
      <c r="K122" s="237">
        <v>3</v>
      </c>
      <c r="L122" s="238">
        <v>0</v>
      </c>
      <c r="M122" s="238">
        <v>0</v>
      </c>
      <c r="N122" s="239"/>
      <c r="O122" s="239"/>
      <c r="P122" s="240">
        <f>ROUND(V122*K122,2)</f>
        <v>0</v>
      </c>
      <c r="Q122" s="240"/>
      <c r="R122" s="48"/>
      <c r="T122" s="241" t="s">
        <v>24</v>
      </c>
      <c r="U122" s="56" t="s">
        <v>48</v>
      </c>
      <c r="V122" s="174">
        <f>L122+M122</f>
        <v>0</v>
      </c>
      <c r="W122" s="174">
        <f>ROUND(L122*K122,2)</f>
        <v>0</v>
      </c>
      <c r="X122" s="174">
        <f>ROUND(M122*K122,2)</f>
        <v>0</v>
      </c>
      <c r="Y122" s="47"/>
      <c r="Z122" s="242">
        <f>Y122*K122</f>
        <v>0</v>
      </c>
      <c r="AA122" s="242">
        <v>0.0088000000000000005</v>
      </c>
      <c r="AB122" s="242">
        <f>AA122*K122</f>
        <v>0.0264</v>
      </c>
      <c r="AC122" s="242">
        <v>0</v>
      </c>
      <c r="AD122" s="243">
        <f>AC122*K122</f>
        <v>0</v>
      </c>
      <c r="AR122" s="21" t="s">
        <v>480</v>
      </c>
      <c r="AT122" s="21" t="s">
        <v>176</v>
      </c>
      <c r="AU122" s="21" t="s">
        <v>97</v>
      </c>
      <c r="AY122" s="21" t="s">
        <v>175</v>
      </c>
      <c r="BE122" s="155">
        <f>IF(U122="základní",P122,0)</f>
        <v>0</v>
      </c>
      <c r="BF122" s="155">
        <f>IF(U122="snížená",P122,0)</f>
        <v>0</v>
      </c>
      <c r="BG122" s="155">
        <f>IF(U122="zákl. přenesená",P122,0)</f>
        <v>0</v>
      </c>
      <c r="BH122" s="155">
        <f>IF(U122="sníž. přenesená",P122,0)</f>
        <v>0</v>
      </c>
      <c r="BI122" s="155">
        <f>IF(U122="nulová",P122,0)</f>
        <v>0</v>
      </c>
      <c r="BJ122" s="21" t="s">
        <v>26</v>
      </c>
      <c r="BK122" s="155">
        <f>ROUND(V122*K122,2)</f>
        <v>0</v>
      </c>
      <c r="BL122" s="21" t="s">
        <v>480</v>
      </c>
      <c r="BM122" s="21" t="s">
        <v>654</v>
      </c>
    </row>
    <row r="123" s="1" customFormat="1" ht="25.5" customHeight="1">
      <c r="B123" s="46"/>
      <c r="C123" s="233" t="s">
        <v>97</v>
      </c>
      <c r="D123" s="233" t="s">
        <v>176</v>
      </c>
      <c r="E123" s="234" t="s">
        <v>655</v>
      </c>
      <c r="F123" s="235" t="s">
        <v>656</v>
      </c>
      <c r="G123" s="235"/>
      <c r="H123" s="235"/>
      <c r="I123" s="235"/>
      <c r="J123" s="236" t="s">
        <v>653</v>
      </c>
      <c r="K123" s="237">
        <v>3</v>
      </c>
      <c r="L123" s="238">
        <v>0</v>
      </c>
      <c r="M123" s="238">
        <v>0</v>
      </c>
      <c r="N123" s="239"/>
      <c r="O123" s="239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0.0099000000000000008</v>
      </c>
      <c r="AB123" s="242">
        <f>AA123*K123</f>
        <v>0.029700000000000004</v>
      </c>
      <c r="AC123" s="242">
        <v>0</v>
      </c>
      <c r="AD123" s="243">
        <f>AC123*K123</f>
        <v>0</v>
      </c>
      <c r="AR123" s="21" t="s">
        <v>480</v>
      </c>
      <c r="AT123" s="21" t="s">
        <v>176</v>
      </c>
      <c r="AU123" s="21" t="s">
        <v>97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480</v>
      </c>
      <c r="BM123" s="21" t="s">
        <v>657</v>
      </c>
    </row>
    <row r="124" s="1" customFormat="1" ht="25.5" customHeight="1">
      <c r="B124" s="46"/>
      <c r="C124" s="244" t="s">
        <v>198</v>
      </c>
      <c r="D124" s="244" t="s">
        <v>181</v>
      </c>
      <c r="E124" s="245" t="s">
        <v>658</v>
      </c>
      <c r="F124" s="246" t="s">
        <v>659</v>
      </c>
      <c r="G124" s="246"/>
      <c r="H124" s="246"/>
      <c r="I124" s="246"/>
      <c r="J124" s="247" t="s">
        <v>179</v>
      </c>
      <c r="K124" s="248">
        <v>1740</v>
      </c>
      <c r="L124" s="249">
        <v>0</v>
      </c>
      <c r="M124" s="250"/>
      <c r="N124" s="250"/>
      <c r="O124" s="198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0.0060000000000000001</v>
      </c>
      <c r="AB124" s="242">
        <f>AA124*K124</f>
        <v>10.44</v>
      </c>
      <c r="AC124" s="242">
        <v>0</v>
      </c>
      <c r="AD124" s="243">
        <f>AC124*K124</f>
        <v>0</v>
      </c>
      <c r="AR124" s="21" t="s">
        <v>97</v>
      </c>
      <c r="AT124" s="21" t="s">
        <v>181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26</v>
      </c>
      <c r="BM124" s="21" t="s">
        <v>747</v>
      </c>
    </row>
    <row r="125" s="1" customFormat="1" ht="25.5" customHeight="1">
      <c r="B125" s="46"/>
      <c r="C125" s="233" t="s">
        <v>186</v>
      </c>
      <c r="D125" s="233" t="s">
        <v>176</v>
      </c>
      <c r="E125" s="234" t="s">
        <v>661</v>
      </c>
      <c r="F125" s="235" t="s">
        <v>662</v>
      </c>
      <c r="G125" s="235"/>
      <c r="H125" s="235"/>
      <c r="I125" s="235"/>
      <c r="J125" s="236" t="s">
        <v>663</v>
      </c>
      <c r="K125" s="237">
        <v>20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748</v>
      </c>
    </row>
    <row r="126" s="1" customFormat="1" ht="38.25" customHeight="1">
      <c r="B126" s="46"/>
      <c r="C126" s="233" t="s">
        <v>190</v>
      </c>
      <c r="D126" s="233" t="s">
        <v>176</v>
      </c>
      <c r="E126" s="234" t="s">
        <v>665</v>
      </c>
      <c r="F126" s="235" t="s">
        <v>666</v>
      </c>
      <c r="G126" s="235"/>
      <c r="H126" s="235"/>
      <c r="I126" s="235"/>
      <c r="J126" s="236" t="s">
        <v>204</v>
      </c>
      <c r="K126" s="237">
        <v>100</v>
      </c>
      <c r="L126" s="238">
        <v>0</v>
      </c>
      <c r="M126" s="238">
        <v>0</v>
      </c>
      <c r="N126" s="239"/>
      <c r="O126" s="239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26</v>
      </c>
      <c r="AT126" s="21" t="s">
        <v>176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749</v>
      </c>
    </row>
    <row r="127" s="1" customFormat="1" ht="25.5" customHeight="1">
      <c r="B127" s="46"/>
      <c r="C127" s="233" t="s">
        <v>194</v>
      </c>
      <c r="D127" s="233" t="s">
        <v>176</v>
      </c>
      <c r="E127" s="234" t="s">
        <v>668</v>
      </c>
      <c r="F127" s="235" t="s">
        <v>669</v>
      </c>
      <c r="G127" s="235"/>
      <c r="H127" s="235"/>
      <c r="I127" s="235"/>
      <c r="J127" s="236" t="s">
        <v>204</v>
      </c>
      <c r="K127" s="237">
        <v>900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750</v>
      </c>
    </row>
    <row r="128" s="1" customFormat="1" ht="25.5" customHeight="1">
      <c r="B128" s="46"/>
      <c r="C128" s="244" t="s">
        <v>594</v>
      </c>
      <c r="D128" s="244" t="s">
        <v>181</v>
      </c>
      <c r="E128" s="245" t="s">
        <v>671</v>
      </c>
      <c r="F128" s="246" t="s">
        <v>672</v>
      </c>
      <c r="G128" s="246"/>
      <c r="H128" s="246"/>
      <c r="I128" s="246"/>
      <c r="J128" s="247" t="s">
        <v>204</v>
      </c>
      <c r="K128" s="248">
        <v>900</v>
      </c>
      <c r="L128" s="249">
        <v>0</v>
      </c>
      <c r="M128" s="250"/>
      <c r="N128" s="250"/>
      <c r="O128" s="198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0.0030000000000000001</v>
      </c>
      <c r="AB128" s="242">
        <f>AA128*K128</f>
        <v>2.7000000000000002</v>
      </c>
      <c r="AC128" s="242">
        <v>0</v>
      </c>
      <c r="AD128" s="243">
        <f>AC128*K128</f>
        <v>0</v>
      </c>
      <c r="AR128" s="21" t="s">
        <v>184</v>
      </c>
      <c r="AT128" s="21" t="s">
        <v>181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184</v>
      </c>
      <c r="BM128" s="21" t="s">
        <v>751</v>
      </c>
    </row>
    <row r="129" s="1" customFormat="1" ht="25.5" customHeight="1">
      <c r="B129" s="46"/>
      <c r="C129" s="233" t="s">
        <v>308</v>
      </c>
      <c r="D129" s="233" t="s">
        <v>176</v>
      </c>
      <c r="E129" s="234" t="s">
        <v>674</v>
      </c>
      <c r="F129" s="235" t="s">
        <v>675</v>
      </c>
      <c r="G129" s="235"/>
      <c r="H129" s="235"/>
      <c r="I129" s="235"/>
      <c r="J129" s="236" t="s">
        <v>204</v>
      </c>
      <c r="K129" s="237">
        <v>1000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752</v>
      </c>
    </row>
    <row r="130" s="1" customFormat="1" ht="25.5" customHeight="1">
      <c r="B130" s="46"/>
      <c r="C130" s="233" t="s">
        <v>312</v>
      </c>
      <c r="D130" s="233" t="s">
        <v>176</v>
      </c>
      <c r="E130" s="234" t="s">
        <v>677</v>
      </c>
      <c r="F130" s="235" t="s">
        <v>678</v>
      </c>
      <c r="G130" s="235"/>
      <c r="H130" s="235"/>
      <c r="I130" s="235"/>
      <c r="J130" s="236" t="s">
        <v>179</v>
      </c>
      <c r="K130" s="237">
        <v>40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0.028150000000000001</v>
      </c>
      <c r="AB130" s="242">
        <f>AA130*K130</f>
        <v>1.1260000000000001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679</v>
      </c>
    </row>
    <row r="131" s="1" customFormat="1" ht="49.92" customHeight="1">
      <c r="B131" s="46"/>
      <c r="C131" s="47"/>
      <c r="D131" s="220" t="s">
        <v>288</v>
      </c>
      <c r="E131" s="47"/>
      <c r="F131" s="47"/>
      <c r="G131" s="47"/>
      <c r="H131" s="47"/>
      <c r="I131" s="47"/>
      <c r="J131" s="47"/>
      <c r="K131" s="47"/>
      <c r="L131" s="47"/>
      <c r="M131" s="255">
        <f>BK131</f>
        <v>0</v>
      </c>
      <c r="N131" s="256"/>
      <c r="O131" s="256"/>
      <c r="P131" s="256"/>
      <c r="Q131" s="256"/>
      <c r="R131" s="48"/>
      <c r="T131" s="205"/>
      <c r="U131" s="72"/>
      <c r="V131" s="72"/>
      <c r="W131" s="231">
        <v>0</v>
      </c>
      <c r="X131" s="231">
        <v>0</v>
      </c>
      <c r="Y131" s="72"/>
      <c r="Z131" s="72"/>
      <c r="AA131" s="72"/>
      <c r="AB131" s="72"/>
      <c r="AC131" s="72"/>
      <c r="AD131" s="74"/>
      <c r="AT131" s="21" t="s">
        <v>84</v>
      </c>
      <c r="AU131" s="21" t="s">
        <v>85</v>
      </c>
      <c r="AY131" s="21" t="s">
        <v>289</v>
      </c>
      <c r="BK131" s="155">
        <v>0</v>
      </c>
    </row>
    <row r="132" s="1" customFormat="1" ht="6.96" customHeight="1">
      <c r="B132" s="75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7"/>
    </row>
  </sheetData>
  <sheetProtection sheet="1" formatColumns="0" formatRows="0" objects="1" scenarios="1" spinCount="10" saltValue="Xm3QzA+oo1HlKyphHYq1O4xGjBrsGM9IPtxUme+GYa6nvZiWjAVEgVHS+y2UIe6aRohwW/LI7d+E2pTP7+GFJg==" hashValue="uYAoDGuNmtuD27OFbi8tPwnBwjkgoou6dt0+JVnHYooFEeprWXhkr9z8crVXIVoO1s8Z3DptPtxY/iSrM36jzA==" algorithmName="SHA-512" password="CC35"/>
  <mergeCells count="10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0:P30"/>
    <mergeCell ref="M31:P31"/>
    <mergeCell ref="M33:P33"/>
    <mergeCell ref="H35:J35"/>
    <mergeCell ref="M35:P35"/>
    <mergeCell ref="H36:J36"/>
    <mergeCell ref="M36:P36"/>
    <mergeCell ref="H37:J37"/>
    <mergeCell ref="M37:P37"/>
    <mergeCell ref="H38:J38"/>
    <mergeCell ref="M38:P38"/>
    <mergeCell ref="H39:J39"/>
    <mergeCell ref="M39:P39"/>
    <mergeCell ref="L41:P41"/>
    <mergeCell ref="C76:Q76"/>
    <mergeCell ref="F78:P78"/>
    <mergeCell ref="F79:P79"/>
    <mergeCell ref="F80:P80"/>
    <mergeCell ref="M82:P82"/>
    <mergeCell ref="M84:Q84"/>
    <mergeCell ref="M85:Q85"/>
    <mergeCell ref="C87:G87"/>
    <mergeCell ref="H87:J87"/>
    <mergeCell ref="K87:L87"/>
    <mergeCell ref="M87:Q87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L101:Q101"/>
    <mergeCell ref="C107:Q107"/>
    <mergeCell ref="F109:P109"/>
    <mergeCell ref="F110:P110"/>
    <mergeCell ref="F111:P111"/>
    <mergeCell ref="M113:P113"/>
    <mergeCell ref="M115:Q115"/>
    <mergeCell ref="M116:Q116"/>
    <mergeCell ref="F118:I118"/>
    <mergeCell ref="P118:Q118"/>
    <mergeCell ref="M118:O118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M119:Q119"/>
    <mergeCell ref="M120:Q120"/>
    <mergeCell ref="M121:Q121"/>
    <mergeCell ref="M131:Q131"/>
    <mergeCell ref="H1:K1"/>
    <mergeCell ref="S2:AF2"/>
  </mergeCells>
  <hyperlinks>
    <hyperlink ref="F1:G1" location="C2" display="1) Krycí list rozpočtu"/>
    <hyperlink ref="H1:K1" location="C87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110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753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681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24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M94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(SUM(BE94:BE101)+SUM(BE119:BE183))</f>
        <v>0</v>
      </c>
      <c r="I34" s="47"/>
      <c r="J34" s="47"/>
      <c r="K34" s="47"/>
      <c r="L34" s="47"/>
      <c r="M34" s="174">
        <f>ROUND((SUM(BE94:BE101)+SUM(BE119:BE183)),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(SUM(BF94:BF101)+SUM(BF119:BF183))</f>
        <v>0</v>
      </c>
      <c r="I35" s="47"/>
      <c r="J35" s="47"/>
      <c r="K35" s="47"/>
      <c r="L35" s="47"/>
      <c r="M35" s="174">
        <f>ROUND((SUM(BF94:BF101)+SUM(BF119:BF183)),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(SUM(BG94:BG101)+SUM(BG119:BG183))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(SUM(BH94:BH101)+SUM(BH119:BH183))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(SUM(BI94:BI101)+SUM(BI119:BI183))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PS 04 - PZS 103,562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Pržno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W119</f>
        <v>0</v>
      </c>
      <c r="I88" s="47"/>
      <c r="J88" s="47"/>
      <c r="K88" s="113">
        <f>X119</f>
        <v>0</v>
      </c>
      <c r="L88" s="47"/>
      <c r="M88" s="113">
        <f>M119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143</v>
      </c>
      <c r="E89" s="189"/>
      <c r="F89" s="189"/>
      <c r="G89" s="189"/>
      <c r="H89" s="191">
        <f>W120</f>
        <v>0</v>
      </c>
      <c r="I89" s="189"/>
      <c r="J89" s="189"/>
      <c r="K89" s="191">
        <f>X120</f>
        <v>0</v>
      </c>
      <c r="L89" s="189"/>
      <c r="M89" s="191">
        <f>M120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146</v>
      </c>
      <c r="E90" s="137"/>
      <c r="F90" s="137"/>
      <c r="G90" s="137"/>
      <c r="H90" s="139">
        <f>W121</f>
        <v>0</v>
      </c>
      <c r="I90" s="137"/>
      <c r="J90" s="137"/>
      <c r="K90" s="139">
        <f>X121</f>
        <v>0</v>
      </c>
      <c r="L90" s="137"/>
      <c r="M90" s="139">
        <f>M121</f>
        <v>0</v>
      </c>
      <c r="N90" s="137"/>
      <c r="O90" s="137"/>
      <c r="P90" s="137"/>
      <c r="Q90" s="137"/>
      <c r="R90" s="195"/>
      <c r="T90" s="196"/>
      <c r="U90" s="196"/>
    </row>
    <row r="91" s="8" customFormat="1" ht="19.92" customHeight="1">
      <c r="B91" s="194"/>
      <c r="C91" s="137"/>
      <c r="D91" s="150" t="s">
        <v>145</v>
      </c>
      <c r="E91" s="137"/>
      <c r="F91" s="137"/>
      <c r="G91" s="137"/>
      <c r="H91" s="139">
        <f>W157</f>
        <v>0</v>
      </c>
      <c r="I91" s="137"/>
      <c r="J91" s="137"/>
      <c r="K91" s="139">
        <f>X157</f>
        <v>0</v>
      </c>
      <c r="L91" s="137"/>
      <c r="M91" s="139">
        <f>M157</f>
        <v>0</v>
      </c>
      <c r="N91" s="137"/>
      <c r="O91" s="137"/>
      <c r="P91" s="137"/>
      <c r="Q91" s="137"/>
      <c r="R91" s="195"/>
      <c r="T91" s="196"/>
      <c r="U91" s="196"/>
    </row>
    <row r="92" s="7" customFormat="1" ht="24.96" customHeight="1">
      <c r="B92" s="188"/>
      <c r="C92" s="189"/>
      <c r="D92" s="190" t="s">
        <v>147</v>
      </c>
      <c r="E92" s="189"/>
      <c r="F92" s="189"/>
      <c r="G92" s="189"/>
      <c r="H92" s="191">
        <f>W177</f>
        <v>0</v>
      </c>
      <c r="I92" s="189"/>
      <c r="J92" s="189"/>
      <c r="K92" s="191">
        <f>X177</f>
        <v>0</v>
      </c>
      <c r="L92" s="189"/>
      <c r="M92" s="191">
        <f>M177</f>
        <v>0</v>
      </c>
      <c r="N92" s="189"/>
      <c r="O92" s="189"/>
      <c r="P92" s="189"/>
      <c r="Q92" s="189"/>
      <c r="R92" s="192"/>
      <c r="T92" s="193"/>
      <c r="U92" s="193"/>
    </row>
    <row r="93" s="1" customFormat="1" ht="21.84" customHeight="1"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8"/>
      <c r="T93" s="183"/>
      <c r="U93" s="183"/>
    </row>
    <row r="94" s="1" customFormat="1" ht="29.28" customHeight="1">
      <c r="B94" s="46"/>
      <c r="C94" s="186" t="s">
        <v>148</v>
      </c>
      <c r="D94" s="47"/>
      <c r="E94" s="47"/>
      <c r="F94" s="47"/>
      <c r="G94" s="47"/>
      <c r="H94" s="47"/>
      <c r="I94" s="47"/>
      <c r="J94" s="47"/>
      <c r="K94" s="47"/>
      <c r="L94" s="47"/>
      <c r="M94" s="187">
        <f>ROUND(M95+M96+M97+M98+M99+M100,2)</f>
        <v>0</v>
      </c>
      <c r="N94" s="197"/>
      <c r="O94" s="197"/>
      <c r="P94" s="197"/>
      <c r="Q94" s="197"/>
      <c r="R94" s="48"/>
      <c r="T94" s="198"/>
      <c r="U94" s="199" t="s">
        <v>47</v>
      </c>
    </row>
    <row r="95" s="1" customFormat="1" ht="18" customHeight="1">
      <c r="B95" s="46"/>
      <c r="C95" s="47"/>
      <c r="D95" s="156" t="s">
        <v>149</v>
      </c>
      <c r="E95" s="150"/>
      <c r="F95" s="150"/>
      <c r="G95" s="150"/>
      <c r="H95" s="150"/>
      <c r="I95" s="47"/>
      <c r="J95" s="47"/>
      <c r="K95" s="47"/>
      <c r="L95" s="47"/>
      <c r="M95" s="151">
        <f>ROUND(M88*T95,2)</f>
        <v>0</v>
      </c>
      <c r="N95" s="139"/>
      <c r="O95" s="139"/>
      <c r="P95" s="139"/>
      <c r="Q95" s="139"/>
      <c r="R95" s="48"/>
      <c r="S95" s="200"/>
      <c r="T95" s="201"/>
      <c r="U95" s="202" t="s">
        <v>48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150</v>
      </c>
      <c r="AZ95" s="200"/>
      <c r="BA95" s="200"/>
      <c r="BB95" s="200"/>
      <c r="BC95" s="200"/>
      <c r="BD95" s="200"/>
      <c r="BE95" s="204">
        <f>IF(U95="základní",M95,0)</f>
        <v>0</v>
      </c>
      <c r="BF95" s="204">
        <f>IF(U95="snížená",M95,0)</f>
        <v>0</v>
      </c>
      <c r="BG95" s="204">
        <f>IF(U95="zákl. přenesená",M95,0)</f>
        <v>0</v>
      </c>
      <c r="BH95" s="204">
        <f>IF(U95="sníž. přenesená",M95,0)</f>
        <v>0</v>
      </c>
      <c r="BI95" s="204">
        <f>IF(U95="nulová",M95,0)</f>
        <v>0</v>
      </c>
      <c r="BJ95" s="203" t="s">
        <v>26</v>
      </c>
      <c r="BK95" s="200"/>
      <c r="BL95" s="200"/>
      <c r="BM95" s="200"/>
    </row>
    <row r="96" s="1" customFormat="1" ht="18" customHeight="1">
      <c r="B96" s="46"/>
      <c r="C96" s="47"/>
      <c r="D96" s="156" t="s">
        <v>151</v>
      </c>
      <c r="E96" s="150"/>
      <c r="F96" s="150"/>
      <c r="G96" s="150"/>
      <c r="H96" s="150"/>
      <c r="I96" s="47"/>
      <c r="J96" s="47"/>
      <c r="K96" s="47"/>
      <c r="L96" s="47"/>
      <c r="M96" s="151">
        <f>ROUND(M88*T96,2)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152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153</v>
      </c>
      <c r="E98" s="150"/>
      <c r="F98" s="150"/>
      <c r="G98" s="150"/>
      <c r="H98" s="150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6" t="s">
        <v>154</v>
      </c>
      <c r="E99" s="150"/>
      <c r="F99" s="150"/>
      <c r="G99" s="150"/>
      <c r="H99" s="150"/>
      <c r="I99" s="47"/>
      <c r="J99" s="47"/>
      <c r="K99" s="47"/>
      <c r="L99" s="47"/>
      <c r="M99" s="151">
        <f>ROUND(M88*T99,2)</f>
        <v>0</v>
      </c>
      <c r="N99" s="139"/>
      <c r="O99" s="139"/>
      <c r="P99" s="139"/>
      <c r="Q99" s="139"/>
      <c r="R99" s="48"/>
      <c r="S99" s="200"/>
      <c r="T99" s="201"/>
      <c r="U99" s="202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150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 ht="18" customHeight="1">
      <c r="B100" s="46"/>
      <c r="C100" s="47"/>
      <c r="D100" s="150" t="s">
        <v>155</v>
      </c>
      <c r="E100" s="47"/>
      <c r="F100" s="47"/>
      <c r="G100" s="47"/>
      <c r="H100" s="47"/>
      <c r="I100" s="47"/>
      <c r="J100" s="47"/>
      <c r="K100" s="47"/>
      <c r="L100" s="47"/>
      <c r="M100" s="151">
        <f>ROUND(M88*T100,2)</f>
        <v>0</v>
      </c>
      <c r="N100" s="139"/>
      <c r="O100" s="139"/>
      <c r="P100" s="139"/>
      <c r="Q100" s="139"/>
      <c r="R100" s="48"/>
      <c r="S100" s="200"/>
      <c r="T100" s="205"/>
      <c r="U100" s="206" t="s">
        <v>48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156</v>
      </c>
      <c r="AZ100" s="200"/>
      <c r="BA100" s="200"/>
      <c r="BB100" s="200"/>
      <c r="BC100" s="200"/>
      <c r="BD100" s="200"/>
      <c r="BE100" s="204">
        <f>IF(U100="základní",M100,0)</f>
        <v>0</v>
      </c>
      <c r="BF100" s="204">
        <f>IF(U100="snížená",M100,0)</f>
        <v>0</v>
      </c>
      <c r="BG100" s="204">
        <f>IF(U100="zákl. přenesená",M100,0)</f>
        <v>0</v>
      </c>
      <c r="BH100" s="204">
        <f>IF(U100="sníž. přenesená",M100,0)</f>
        <v>0</v>
      </c>
      <c r="BI100" s="204">
        <f>IF(U100="nulová",M100,0)</f>
        <v>0</v>
      </c>
      <c r="BJ100" s="203" t="s">
        <v>26</v>
      </c>
      <c r="BK100" s="200"/>
      <c r="BL100" s="200"/>
      <c r="BM100" s="200"/>
    </row>
    <row r="101" s="1" customFormat="1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8"/>
      <c r="T101" s="183"/>
      <c r="U101" s="183"/>
    </row>
    <row r="102" s="1" customFormat="1" ht="29.28" customHeight="1">
      <c r="B102" s="46"/>
      <c r="C102" s="162" t="s">
        <v>125</v>
      </c>
      <c r="D102" s="163"/>
      <c r="E102" s="163"/>
      <c r="F102" s="163"/>
      <c r="G102" s="163"/>
      <c r="H102" s="163"/>
      <c r="I102" s="163"/>
      <c r="J102" s="163"/>
      <c r="K102" s="163"/>
      <c r="L102" s="164">
        <f>ROUND(SUM(M88+M94),2)</f>
        <v>0</v>
      </c>
      <c r="M102" s="164"/>
      <c r="N102" s="164"/>
      <c r="O102" s="164"/>
      <c r="P102" s="164"/>
      <c r="Q102" s="164"/>
      <c r="R102" s="48"/>
      <c r="T102" s="183"/>
      <c r="U102" s="183"/>
    </row>
    <row r="103" s="1" customFormat="1" ht="6.96" customHeight="1">
      <c r="B103" s="75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7"/>
      <c r="T103" s="183"/>
      <c r="U103" s="183"/>
    </row>
    <row r="107" s="1" customFormat="1" ht="6.96" customHeight="1">
      <c r="B107" s="78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80"/>
    </row>
    <row r="108" s="1" customFormat="1" ht="36.96" customHeight="1">
      <c r="B108" s="46"/>
      <c r="C108" s="26" t="s">
        <v>157</v>
      </c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</row>
    <row r="109" s="1" customFormat="1" ht="6.96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30" customHeight="1">
      <c r="B110" s="46"/>
      <c r="C110" s="37" t="s">
        <v>20</v>
      </c>
      <c r="D110" s="47"/>
      <c r="E110" s="47"/>
      <c r="F110" s="167" t="str">
        <f>F6</f>
        <v>Oprava počítačů náprav v úseku Frýdek Místek - Frýdlant nad Ostravicí</v>
      </c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47"/>
      <c r="R110" s="48"/>
    </row>
    <row r="111" s="1" customFormat="1" ht="36.96" customHeight="1">
      <c r="B111" s="46"/>
      <c r="C111" s="85" t="s">
        <v>132</v>
      </c>
      <c r="D111" s="47"/>
      <c r="E111" s="47"/>
      <c r="F111" s="87" t="str">
        <f>F7</f>
        <v>PS 04 - PZS 103,562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6.96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18" customHeight="1">
      <c r="B113" s="46"/>
      <c r="C113" s="37" t="s">
        <v>27</v>
      </c>
      <c r="D113" s="47"/>
      <c r="E113" s="47"/>
      <c r="F113" s="32" t="str">
        <f>F9</f>
        <v>Pržno</v>
      </c>
      <c r="G113" s="47"/>
      <c r="H113" s="47"/>
      <c r="I113" s="47"/>
      <c r="J113" s="47"/>
      <c r="K113" s="37" t="s">
        <v>29</v>
      </c>
      <c r="L113" s="47"/>
      <c r="M113" s="90" t="str">
        <f>IF(O9="","",O9)</f>
        <v>31.8.2017</v>
      </c>
      <c r="N113" s="90"/>
      <c r="O113" s="90"/>
      <c r="P113" s="90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>
      <c r="B115" s="46"/>
      <c r="C115" s="37" t="s">
        <v>33</v>
      </c>
      <c r="D115" s="47"/>
      <c r="E115" s="47"/>
      <c r="F115" s="32" t="str">
        <f>E12</f>
        <v>Správa železniční dopravní cesty, s.o.- OŘ Ostrava</v>
      </c>
      <c r="G115" s="47"/>
      <c r="H115" s="47"/>
      <c r="I115" s="47"/>
      <c r="J115" s="47"/>
      <c r="K115" s="37" t="s">
        <v>39</v>
      </c>
      <c r="L115" s="47"/>
      <c r="M115" s="32" t="str">
        <f>E18</f>
        <v xml:space="preserve"> </v>
      </c>
      <c r="N115" s="32"/>
      <c r="O115" s="32"/>
      <c r="P115" s="32"/>
      <c r="Q115" s="32"/>
      <c r="R115" s="48"/>
    </row>
    <row r="116" s="1" customFormat="1" ht="14.4" customHeight="1">
      <c r="B116" s="46"/>
      <c r="C116" s="37" t="s">
        <v>37</v>
      </c>
      <c r="D116" s="47"/>
      <c r="E116" s="47"/>
      <c r="F116" s="32" t="str">
        <f>IF(E15="","",E15)</f>
        <v>Vyplň údaj</v>
      </c>
      <c r="G116" s="47"/>
      <c r="H116" s="47"/>
      <c r="I116" s="47"/>
      <c r="J116" s="47"/>
      <c r="K116" s="37" t="s">
        <v>40</v>
      </c>
      <c r="L116" s="47"/>
      <c r="M116" s="32" t="str">
        <f>E21</f>
        <v xml:space="preserve"> </v>
      </c>
      <c r="N116" s="32"/>
      <c r="O116" s="32"/>
      <c r="P116" s="32"/>
      <c r="Q116" s="32"/>
      <c r="R116" s="48"/>
    </row>
    <row r="117" s="1" customFormat="1" ht="10.32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9" customFormat="1" ht="29.28" customHeight="1">
      <c r="B118" s="207"/>
      <c r="C118" s="208" t="s">
        <v>158</v>
      </c>
      <c r="D118" s="209" t="s">
        <v>159</v>
      </c>
      <c r="E118" s="209" t="s">
        <v>65</v>
      </c>
      <c r="F118" s="209" t="s">
        <v>160</v>
      </c>
      <c r="G118" s="209"/>
      <c r="H118" s="209"/>
      <c r="I118" s="209"/>
      <c r="J118" s="209" t="s">
        <v>161</v>
      </c>
      <c r="K118" s="209" t="s">
        <v>162</v>
      </c>
      <c r="L118" s="209" t="s">
        <v>163</v>
      </c>
      <c r="M118" s="209" t="s">
        <v>164</v>
      </c>
      <c r="N118" s="209"/>
      <c r="O118" s="209"/>
      <c r="P118" s="209" t="s">
        <v>140</v>
      </c>
      <c r="Q118" s="210"/>
      <c r="R118" s="211"/>
      <c r="T118" s="106" t="s">
        <v>165</v>
      </c>
      <c r="U118" s="107" t="s">
        <v>47</v>
      </c>
      <c r="V118" s="107" t="s">
        <v>166</v>
      </c>
      <c r="W118" s="107" t="s">
        <v>167</v>
      </c>
      <c r="X118" s="107" t="s">
        <v>168</v>
      </c>
      <c r="Y118" s="107" t="s">
        <v>169</v>
      </c>
      <c r="Z118" s="107" t="s">
        <v>170</v>
      </c>
      <c r="AA118" s="107" t="s">
        <v>171</v>
      </c>
      <c r="AB118" s="107" t="s">
        <v>172</v>
      </c>
      <c r="AC118" s="107" t="s">
        <v>173</v>
      </c>
      <c r="AD118" s="108" t="s">
        <v>174</v>
      </c>
    </row>
    <row r="119" s="1" customFormat="1" ht="29.28" customHeight="1">
      <c r="B119" s="46"/>
      <c r="C119" s="110" t="s">
        <v>135</v>
      </c>
      <c r="D119" s="47"/>
      <c r="E119" s="47"/>
      <c r="F119" s="47"/>
      <c r="G119" s="47"/>
      <c r="H119" s="47"/>
      <c r="I119" s="47"/>
      <c r="J119" s="47"/>
      <c r="K119" s="47"/>
      <c r="L119" s="47"/>
      <c r="M119" s="212">
        <f>BK119</f>
        <v>0</v>
      </c>
      <c r="N119" s="213"/>
      <c r="O119" s="213"/>
      <c r="P119" s="213"/>
      <c r="Q119" s="213"/>
      <c r="R119" s="48"/>
      <c r="T119" s="109"/>
      <c r="U119" s="67"/>
      <c r="V119" s="67"/>
      <c r="W119" s="214">
        <f>W120+W177+W184</f>
        <v>0</v>
      </c>
      <c r="X119" s="214">
        <f>X120+X177+X184</f>
        <v>0</v>
      </c>
      <c r="Y119" s="67"/>
      <c r="Z119" s="215">
        <f>Z120+Z177+Z184</f>
        <v>0</v>
      </c>
      <c r="AA119" s="67"/>
      <c r="AB119" s="215">
        <f>AB120+AB177+AB184</f>
        <v>2.4695</v>
      </c>
      <c r="AC119" s="67"/>
      <c r="AD119" s="216">
        <f>AD120+AD177+AD184</f>
        <v>0</v>
      </c>
      <c r="AT119" s="21" t="s">
        <v>84</v>
      </c>
      <c r="AU119" s="21" t="s">
        <v>142</v>
      </c>
      <c r="BK119" s="217">
        <f>BK120+BK177+BK184</f>
        <v>0</v>
      </c>
    </row>
    <row r="120" s="10" customFormat="1" ht="37.44" customHeight="1">
      <c r="B120" s="218"/>
      <c r="C120" s="219"/>
      <c r="D120" s="220" t="s">
        <v>143</v>
      </c>
      <c r="E120" s="220"/>
      <c r="F120" s="220"/>
      <c r="G120" s="220"/>
      <c r="H120" s="220"/>
      <c r="I120" s="220"/>
      <c r="J120" s="220"/>
      <c r="K120" s="220"/>
      <c r="L120" s="220"/>
      <c r="M120" s="221">
        <f>BK120</f>
        <v>0</v>
      </c>
      <c r="N120" s="191"/>
      <c r="O120" s="191"/>
      <c r="P120" s="191"/>
      <c r="Q120" s="191"/>
      <c r="R120" s="222"/>
      <c r="T120" s="223"/>
      <c r="U120" s="219"/>
      <c r="V120" s="219"/>
      <c r="W120" s="224">
        <f>W121+W157</f>
        <v>0</v>
      </c>
      <c r="X120" s="224">
        <f>X121+X157</f>
        <v>0</v>
      </c>
      <c r="Y120" s="219"/>
      <c r="Z120" s="225">
        <f>Z121+Z157</f>
        <v>0</v>
      </c>
      <c r="AA120" s="219"/>
      <c r="AB120" s="225">
        <f>AB121+AB157</f>
        <v>2.4695</v>
      </c>
      <c r="AC120" s="219"/>
      <c r="AD120" s="226">
        <f>AD121+AD157</f>
        <v>0</v>
      </c>
      <c r="AR120" s="227" t="s">
        <v>26</v>
      </c>
      <c r="AT120" s="228" t="s">
        <v>84</v>
      </c>
      <c r="AU120" s="228" t="s">
        <v>85</v>
      </c>
      <c r="AY120" s="227" t="s">
        <v>175</v>
      </c>
      <c r="BK120" s="229">
        <f>BK121+BK157</f>
        <v>0</v>
      </c>
    </row>
    <row r="121" s="10" customFormat="1" ht="19.92" customHeight="1">
      <c r="B121" s="218"/>
      <c r="C121" s="219"/>
      <c r="D121" s="230" t="s">
        <v>146</v>
      </c>
      <c r="E121" s="230"/>
      <c r="F121" s="230"/>
      <c r="G121" s="230"/>
      <c r="H121" s="230"/>
      <c r="I121" s="230"/>
      <c r="J121" s="230"/>
      <c r="K121" s="230"/>
      <c r="L121" s="230"/>
      <c r="M121" s="231">
        <f>BK121</f>
        <v>0</v>
      </c>
      <c r="N121" s="232"/>
      <c r="O121" s="232"/>
      <c r="P121" s="232"/>
      <c r="Q121" s="232"/>
      <c r="R121" s="222"/>
      <c r="T121" s="223"/>
      <c r="U121" s="219"/>
      <c r="V121" s="219"/>
      <c r="W121" s="224">
        <f>SUM(W122:W156)</f>
        <v>0</v>
      </c>
      <c r="X121" s="224">
        <f>SUM(X122:X156)</f>
        <v>0</v>
      </c>
      <c r="Y121" s="219"/>
      <c r="Z121" s="225">
        <f>SUM(Z122:Z156)</f>
        <v>0</v>
      </c>
      <c r="AA121" s="219"/>
      <c r="AB121" s="225">
        <f>SUM(AB122:AB156)</f>
        <v>0</v>
      </c>
      <c r="AC121" s="219"/>
      <c r="AD121" s="226">
        <f>SUM(AD122:AD156)</f>
        <v>0</v>
      </c>
      <c r="AR121" s="227" t="s">
        <v>26</v>
      </c>
      <c r="AT121" s="228" t="s">
        <v>84</v>
      </c>
      <c r="AU121" s="228" t="s">
        <v>26</v>
      </c>
      <c r="AY121" s="227" t="s">
        <v>175</v>
      </c>
      <c r="BK121" s="229">
        <f>SUM(BK122:BK156)</f>
        <v>0</v>
      </c>
    </row>
    <row r="122" s="1" customFormat="1" ht="16.5" customHeight="1">
      <c r="B122" s="46"/>
      <c r="C122" s="233" t="s">
        <v>26</v>
      </c>
      <c r="D122" s="233" t="s">
        <v>176</v>
      </c>
      <c r="E122" s="234" t="s">
        <v>402</v>
      </c>
      <c r="F122" s="235" t="s">
        <v>403</v>
      </c>
      <c r="G122" s="235"/>
      <c r="H122" s="235"/>
      <c r="I122" s="235"/>
      <c r="J122" s="236" t="s">
        <v>179</v>
      </c>
      <c r="K122" s="237">
        <v>7</v>
      </c>
      <c r="L122" s="238">
        <v>0</v>
      </c>
      <c r="M122" s="238">
        <v>0</v>
      </c>
      <c r="N122" s="239"/>
      <c r="O122" s="239"/>
      <c r="P122" s="240">
        <f>ROUND(V122*K122,2)</f>
        <v>0</v>
      </c>
      <c r="Q122" s="240"/>
      <c r="R122" s="48"/>
      <c r="T122" s="241" t="s">
        <v>24</v>
      </c>
      <c r="U122" s="56" t="s">
        <v>48</v>
      </c>
      <c r="V122" s="174">
        <f>L122+M122</f>
        <v>0</v>
      </c>
      <c r="W122" s="174">
        <f>ROUND(L122*K122,2)</f>
        <v>0</v>
      </c>
      <c r="X122" s="174">
        <f>ROUND(M122*K122,2)</f>
        <v>0</v>
      </c>
      <c r="Y122" s="47"/>
      <c r="Z122" s="242">
        <f>Y122*K122</f>
        <v>0</v>
      </c>
      <c r="AA122" s="242">
        <v>0</v>
      </c>
      <c r="AB122" s="242">
        <f>AA122*K122</f>
        <v>0</v>
      </c>
      <c r="AC122" s="242">
        <v>0</v>
      </c>
      <c r="AD122" s="243">
        <f>AC122*K122</f>
        <v>0</v>
      </c>
      <c r="AR122" s="21" t="s">
        <v>26</v>
      </c>
      <c r="AT122" s="21" t="s">
        <v>176</v>
      </c>
      <c r="AU122" s="21" t="s">
        <v>97</v>
      </c>
      <c r="AY122" s="21" t="s">
        <v>175</v>
      </c>
      <c r="BE122" s="155">
        <f>IF(U122="základní",P122,0)</f>
        <v>0</v>
      </c>
      <c r="BF122" s="155">
        <f>IF(U122="snížená",P122,0)</f>
        <v>0</v>
      </c>
      <c r="BG122" s="155">
        <f>IF(U122="zákl. přenesená",P122,0)</f>
        <v>0</v>
      </c>
      <c r="BH122" s="155">
        <f>IF(U122="sníž. přenesená",P122,0)</f>
        <v>0</v>
      </c>
      <c r="BI122" s="155">
        <f>IF(U122="nulová",P122,0)</f>
        <v>0</v>
      </c>
      <c r="BJ122" s="21" t="s">
        <v>26</v>
      </c>
      <c r="BK122" s="155">
        <f>ROUND(V122*K122,2)</f>
        <v>0</v>
      </c>
      <c r="BL122" s="21" t="s">
        <v>26</v>
      </c>
      <c r="BM122" s="21" t="s">
        <v>404</v>
      </c>
    </row>
    <row r="123" s="1" customFormat="1" ht="25.5" customHeight="1">
      <c r="B123" s="46"/>
      <c r="C123" s="244" t="s">
        <v>97</v>
      </c>
      <c r="D123" s="244" t="s">
        <v>181</v>
      </c>
      <c r="E123" s="245" t="s">
        <v>406</v>
      </c>
      <c r="F123" s="246" t="s">
        <v>407</v>
      </c>
      <c r="G123" s="246"/>
      <c r="H123" s="246"/>
      <c r="I123" s="246"/>
      <c r="J123" s="247" t="s">
        <v>179</v>
      </c>
      <c r="K123" s="248">
        <v>7</v>
      </c>
      <c r="L123" s="249">
        <v>0</v>
      </c>
      <c r="M123" s="250"/>
      <c r="N123" s="250"/>
      <c r="O123" s="198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</v>
      </c>
      <c r="AB123" s="242">
        <f>AA123*K123</f>
        <v>0</v>
      </c>
      <c r="AC123" s="242">
        <v>0</v>
      </c>
      <c r="AD123" s="243">
        <f>AC123*K123</f>
        <v>0</v>
      </c>
      <c r="AR123" s="21" t="s">
        <v>184</v>
      </c>
      <c r="AT123" s="21" t="s">
        <v>181</v>
      </c>
      <c r="AU123" s="21" t="s">
        <v>97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184</v>
      </c>
      <c r="BM123" s="21" t="s">
        <v>408</v>
      </c>
    </row>
    <row r="124" s="1" customFormat="1" ht="25.5" customHeight="1">
      <c r="B124" s="46"/>
      <c r="C124" s="244" t="s">
        <v>186</v>
      </c>
      <c r="D124" s="244" t="s">
        <v>181</v>
      </c>
      <c r="E124" s="245" t="s">
        <v>422</v>
      </c>
      <c r="F124" s="246" t="s">
        <v>423</v>
      </c>
      <c r="G124" s="246"/>
      <c r="H124" s="246"/>
      <c r="I124" s="246"/>
      <c r="J124" s="247" t="s">
        <v>179</v>
      </c>
      <c r="K124" s="248">
        <v>7</v>
      </c>
      <c r="L124" s="249">
        <v>0</v>
      </c>
      <c r="M124" s="250"/>
      <c r="N124" s="250"/>
      <c r="O124" s="198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184</v>
      </c>
      <c r="AT124" s="21" t="s">
        <v>181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184</v>
      </c>
      <c r="BM124" s="21" t="s">
        <v>424</v>
      </c>
    </row>
    <row r="125" s="1" customFormat="1" ht="16.5" customHeight="1">
      <c r="B125" s="46"/>
      <c r="C125" s="233" t="s">
        <v>190</v>
      </c>
      <c r="D125" s="233" t="s">
        <v>176</v>
      </c>
      <c r="E125" s="234" t="s">
        <v>261</v>
      </c>
      <c r="F125" s="235" t="s">
        <v>262</v>
      </c>
      <c r="G125" s="235"/>
      <c r="H125" s="235"/>
      <c r="I125" s="235"/>
      <c r="J125" s="236" t="s">
        <v>179</v>
      </c>
      <c r="K125" s="237">
        <v>1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754</v>
      </c>
    </row>
    <row r="126" s="1" customFormat="1" ht="25.5" customHeight="1">
      <c r="B126" s="46"/>
      <c r="C126" s="244" t="s">
        <v>194</v>
      </c>
      <c r="D126" s="244" t="s">
        <v>181</v>
      </c>
      <c r="E126" s="245" t="s">
        <v>265</v>
      </c>
      <c r="F126" s="246" t="s">
        <v>266</v>
      </c>
      <c r="G126" s="246"/>
      <c r="H126" s="246"/>
      <c r="I126" s="246"/>
      <c r="J126" s="247" t="s">
        <v>179</v>
      </c>
      <c r="K126" s="248">
        <v>1</v>
      </c>
      <c r="L126" s="249">
        <v>0</v>
      </c>
      <c r="M126" s="250"/>
      <c r="N126" s="250"/>
      <c r="O126" s="198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184</v>
      </c>
      <c r="AT126" s="21" t="s">
        <v>181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184</v>
      </c>
      <c r="BM126" s="21" t="s">
        <v>755</v>
      </c>
    </row>
    <row r="127" s="1" customFormat="1" ht="25.5" customHeight="1">
      <c r="B127" s="46"/>
      <c r="C127" s="233" t="s">
        <v>594</v>
      </c>
      <c r="D127" s="233" t="s">
        <v>176</v>
      </c>
      <c r="E127" s="234" t="s">
        <v>582</v>
      </c>
      <c r="F127" s="235" t="s">
        <v>583</v>
      </c>
      <c r="G127" s="235"/>
      <c r="H127" s="235"/>
      <c r="I127" s="235"/>
      <c r="J127" s="236" t="s">
        <v>179</v>
      </c>
      <c r="K127" s="237">
        <v>10</v>
      </c>
      <c r="L127" s="238">
        <v>0</v>
      </c>
      <c r="M127" s="238">
        <v>0</v>
      </c>
      <c r="N127" s="239"/>
      <c r="O127" s="239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26</v>
      </c>
      <c r="AT127" s="21" t="s">
        <v>176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756</v>
      </c>
    </row>
    <row r="128" s="1" customFormat="1" ht="16.5" customHeight="1">
      <c r="B128" s="46"/>
      <c r="C128" s="233" t="s">
        <v>308</v>
      </c>
      <c r="D128" s="233" t="s">
        <v>176</v>
      </c>
      <c r="E128" s="234" t="s">
        <v>438</v>
      </c>
      <c r="F128" s="235" t="s">
        <v>439</v>
      </c>
      <c r="G128" s="235"/>
      <c r="H128" s="235"/>
      <c r="I128" s="235"/>
      <c r="J128" s="236" t="s">
        <v>179</v>
      </c>
      <c r="K128" s="237">
        <v>10</v>
      </c>
      <c r="L128" s="238">
        <v>0</v>
      </c>
      <c r="M128" s="238">
        <v>0</v>
      </c>
      <c r="N128" s="239"/>
      <c r="O128" s="239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26</v>
      </c>
      <c r="AT128" s="21" t="s">
        <v>176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757</v>
      </c>
    </row>
    <row r="129" s="1" customFormat="1" ht="16.5" customHeight="1">
      <c r="B129" s="46"/>
      <c r="C129" s="233" t="s">
        <v>312</v>
      </c>
      <c r="D129" s="233" t="s">
        <v>176</v>
      </c>
      <c r="E129" s="234" t="s">
        <v>585</v>
      </c>
      <c r="F129" s="235" t="s">
        <v>586</v>
      </c>
      <c r="G129" s="235"/>
      <c r="H129" s="235"/>
      <c r="I129" s="235"/>
      <c r="J129" s="236" t="s">
        <v>179</v>
      </c>
      <c r="K129" s="237">
        <v>4</v>
      </c>
      <c r="L129" s="238">
        <v>0</v>
      </c>
      <c r="M129" s="238">
        <v>0</v>
      </c>
      <c r="N129" s="239"/>
      <c r="O129" s="239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26</v>
      </c>
      <c r="AT129" s="21" t="s">
        <v>176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26</v>
      </c>
      <c r="BM129" s="21" t="s">
        <v>758</v>
      </c>
    </row>
    <row r="130" s="1" customFormat="1" ht="16.5" customHeight="1">
      <c r="B130" s="46"/>
      <c r="C130" s="233" t="s">
        <v>198</v>
      </c>
      <c r="D130" s="233" t="s">
        <v>176</v>
      </c>
      <c r="E130" s="234" t="s">
        <v>588</v>
      </c>
      <c r="F130" s="235" t="s">
        <v>589</v>
      </c>
      <c r="G130" s="235"/>
      <c r="H130" s="235"/>
      <c r="I130" s="235"/>
      <c r="J130" s="236" t="s">
        <v>179</v>
      </c>
      <c r="K130" s="237">
        <v>10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759</v>
      </c>
    </row>
    <row r="131" s="1" customFormat="1" ht="16.5" customHeight="1">
      <c r="B131" s="46"/>
      <c r="C131" s="233" t="s">
        <v>31</v>
      </c>
      <c r="D131" s="233" t="s">
        <v>176</v>
      </c>
      <c r="E131" s="234" t="s">
        <v>591</v>
      </c>
      <c r="F131" s="235" t="s">
        <v>592</v>
      </c>
      <c r="G131" s="235"/>
      <c r="H131" s="235"/>
      <c r="I131" s="235"/>
      <c r="J131" s="236" t="s">
        <v>179</v>
      </c>
      <c r="K131" s="237">
        <v>2</v>
      </c>
      <c r="L131" s="238">
        <v>0</v>
      </c>
      <c r="M131" s="238">
        <v>0</v>
      </c>
      <c r="N131" s="239"/>
      <c r="O131" s="239"/>
      <c r="P131" s="240">
        <f>ROUND(V131*K131,2)</f>
        <v>0</v>
      </c>
      <c r="Q131" s="240"/>
      <c r="R131" s="48"/>
      <c r="T131" s="241" t="s">
        <v>24</v>
      </c>
      <c r="U131" s="56" t="s">
        <v>48</v>
      </c>
      <c r="V131" s="174">
        <f>L131+M131</f>
        <v>0</v>
      </c>
      <c r="W131" s="174">
        <f>ROUND(L131*K131,2)</f>
        <v>0</v>
      </c>
      <c r="X131" s="174">
        <f>ROUND(M131*K131,2)</f>
        <v>0</v>
      </c>
      <c r="Y131" s="47"/>
      <c r="Z131" s="242">
        <f>Y131*K131</f>
        <v>0</v>
      </c>
      <c r="AA131" s="242">
        <v>0</v>
      </c>
      <c r="AB131" s="242">
        <f>AA131*K131</f>
        <v>0</v>
      </c>
      <c r="AC131" s="242">
        <v>0</v>
      </c>
      <c r="AD131" s="243">
        <f>AC131*K131</f>
        <v>0</v>
      </c>
      <c r="AR131" s="21" t="s">
        <v>26</v>
      </c>
      <c r="AT131" s="21" t="s">
        <v>176</v>
      </c>
      <c r="AU131" s="21" t="s">
        <v>97</v>
      </c>
      <c r="AY131" s="21" t="s">
        <v>175</v>
      </c>
      <c r="BE131" s="155">
        <f>IF(U131="základní",P131,0)</f>
        <v>0</v>
      </c>
      <c r="BF131" s="155">
        <f>IF(U131="snížená",P131,0)</f>
        <v>0</v>
      </c>
      <c r="BG131" s="155">
        <f>IF(U131="zákl. přenesená",P131,0)</f>
        <v>0</v>
      </c>
      <c r="BH131" s="155">
        <f>IF(U131="sníž. přenesená",P131,0)</f>
        <v>0</v>
      </c>
      <c r="BI131" s="155">
        <f>IF(U131="nulová",P131,0)</f>
        <v>0</v>
      </c>
      <c r="BJ131" s="21" t="s">
        <v>26</v>
      </c>
      <c r="BK131" s="155">
        <f>ROUND(V131*K131,2)</f>
        <v>0</v>
      </c>
      <c r="BL131" s="21" t="s">
        <v>26</v>
      </c>
      <c r="BM131" s="21" t="s">
        <v>760</v>
      </c>
    </row>
    <row r="132" s="1" customFormat="1" ht="16.5" customHeight="1">
      <c r="B132" s="46"/>
      <c r="C132" s="233" t="s">
        <v>206</v>
      </c>
      <c r="D132" s="233" t="s">
        <v>176</v>
      </c>
      <c r="E132" s="234" t="s">
        <v>703</v>
      </c>
      <c r="F132" s="235" t="s">
        <v>704</v>
      </c>
      <c r="G132" s="235"/>
      <c r="H132" s="235"/>
      <c r="I132" s="235"/>
      <c r="J132" s="236" t="s">
        <v>179</v>
      </c>
      <c r="K132" s="237">
        <v>10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705</v>
      </c>
    </row>
    <row r="133" s="1" customFormat="1" ht="25.5" customHeight="1">
      <c r="B133" s="46"/>
      <c r="C133" s="233" t="s">
        <v>218</v>
      </c>
      <c r="D133" s="233" t="s">
        <v>176</v>
      </c>
      <c r="E133" s="234" t="s">
        <v>706</v>
      </c>
      <c r="F133" s="235" t="s">
        <v>707</v>
      </c>
      <c r="G133" s="235"/>
      <c r="H133" s="235"/>
      <c r="I133" s="235"/>
      <c r="J133" s="236" t="s">
        <v>179</v>
      </c>
      <c r="K133" s="237">
        <v>2</v>
      </c>
      <c r="L133" s="238">
        <v>0</v>
      </c>
      <c r="M133" s="238">
        <v>0</v>
      </c>
      <c r="N133" s="239"/>
      <c r="O133" s="239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26</v>
      </c>
      <c r="AT133" s="21" t="s">
        <v>176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26</v>
      </c>
      <c r="BM133" s="21" t="s">
        <v>708</v>
      </c>
    </row>
    <row r="134" s="1" customFormat="1" ht="25.5" customHeight="1">
      <c r="B134" s="46"/>
      <c r="C134" s="244" t="s">
        <v>222</v>
      </c>
      <c r="D134" s="244" t="s">
        <v>181</v>
      </c>
      <c r="E134" s="245" t="s">
        <v>709</v>
      </c>
      <c r="F134" s="246" t="s">
        <v>710</v>
      </c>
      <c r="G134" s="246"/>
      <c r="H134" s="246"/>
      <c r="I134" s="246"/>
      <c r="J134" s="247" t="s">
        <v>179</v>
      </c>
      <c r="K134" s="248">
        <v>2</v>
      </c>
      <c r="L134" s="249">
        <v>0</v>
      </c>
      <c r="M134" s="250"/>
      <c r="N134" s="250"/>
      <c r="O134" s="198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184</v>
      </c>
      <c r="AT134" s="21" t="s">
        <v>181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184</v>
      </c>
      <c r="BM134" s="21" t="s">
        <v>711</v>
      </c>
    </row>
    <row r="135" s="1" customFormat="1" ht="25.5" customHeight="1">
      <c r="B135" s="46"/>
      <c r="C135" s="244" t="s">
        <v>226</v>
      </c>
      <c r="D135" s="244" t="s">
        <v>181</v>
      </c>
      <c r="E135" s="245" t="s">
        <v>712</v>
      </c>
      <c r="F135" s="246" t="s">
        <v>713</v>
      </c>
      <c r="G135" s="246"/>
      <c r="H135" s="246"/>
      <c r="I135" s="246"/>
      <c r="J135" s="247" t="s">
        <v>179</v>
      </c>
      <c r="K135" s="248">
        <v>2</v>
      </c>
      <c r="L135" s="249">
        <v>0</v>
      </c>
      <c r="M135" s="250"/>
      <c r="N135" s="250"/>
      <c r="O135" s="198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97</v>
      </c>
      <c r="AT135" s="21" t="s">
        <v>181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714</v>
      </c>
    </row>
    <row r="136" s="1" customFormat="1" ht="25.5" customHeight="1">
      <c r="B136" s="46"/>
      <c r="C136" s="233" t="s">
        <v>12</v>
      </c>
      <c r="D136" s="233" t="s">
        <v>176</v>
      </c>
      <c r="E136" s="234" t="s">
        <v>199</v>
      </c>
      <c r="F136" s="235" t="s">
        <v>200</v>
      </c>
      <c r="G136" s="235"/>
      <c r="H136" s="235"/>
      <c r="I136" s="235"/>
      <c r="J136" s="236" t="s">
        <v>179</v>
      </c>
      <c r="K136" s="237">
        <v>350</v>
      </c>
      <c r="L136" s="238">
        <v>0</v>
      </c>
      <c r="M136" s="238">
        <v>0</v>
      </c>
      <c r="N136" s="239"/>
      <c r="O136" s="239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26</v>
      </c>
      <c r="AT136" s="21" t="s">
        <v>176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26</v>
      </c>
      <c r="BM136" s="21" t="s">
        <v>201</v>
      </c>
    </row>
    <row r="137" s="1" customFormat="1" ht="38.25" customHeight="1">
      <c r="B137" s="46"/>
      <c r="C137" s="244" t="s">
        <v>233</v>
      </c>
      <c r="D137" s="244" t="s">
        <v>181</v>
      </c>
      <c r="E137" s="245" t="s">
        <v>202</v>
      </c>
      <c r="F137" s="246" t="s">
        <v>203</v>
      </c>
      <c r="G137" s="246"/>
      <c r="H137" s="246"/>
      <c r="I137" s="246"/>
      <c r="J137" s="247" t="s">
        <v>204</v>
      </c>
      <c r="K137" s="248">
        <v>500</v>
      </c>
      <c r="L137" s="249">
        <v>0</v>
      </c>
      <c r="M137" s="250"/>
      <c r="N137" s="250"/>
      <c r="O137" s="198"/>
      <c r="P137" s="240">
        <f>ROUND(V137*K137,2)</f>
        <v>0</v>
      </c>
      <c r="Q137" s="240"/>
      <c r="R137" s="48"/>
      <c r="T137" s="241" t="s">
        <v>24</v>
      </c>
      <c r="U137" s="56" t="s">
        <v>48</v>
      </c>
      <c r="V137" s="174">
        <f>L137+M137</f>
        <v>0</v>
      </c>
      <c r="W137" s="174">
        <f>ROUND(L137*K137,2)</f>
        <v>0</v>
      </c>
      <c r="X137" s="174">
        <f>ROUND(M137*K137,2)</f>
        <v>0</v>
      </c>
      <c r="Y137" s="47"/>
      <c r="Z137" s="242">
        <f>Y137*K137</f>
        <v>0</v>
      </c>
      <c r="AA137" s="242">
        <v>0</v>
      </c>
      <c r="AB137" s="242">
        <f>AA137*K137</f>
        <v>0</v>
      </c>
      <c r="AC137" s="242">
        <v>0</v>
      </c>
      <c r="AD137" s="243">
        <f>AC137*K137</f>
        <v>0</v>
      </c>
      <c r="AR137" s="21" t="s">
        <v>184</v>
      </c>
      <c r="AT137" s="21" t="s">
        <v>181</v>
      </c>
      <c r="AU137" s="21" t="s">
        <v>97</v>
      </c>
      <c r="AY137" s="21" t="s">
        <v>175</v>
      </c>
      <c r="BE137" s="155">
        <f>IF(U137="základní",P137,0)</f>
        <v>0</v>
      </c>
      <c r="BF137" s="155">
        <f>IF(U137="snížená",P137,0)</f>
        <v>0</v>
      </c>
      <c r="BG137" s="155">
        <f>IF(U137="zákl. přenesená",P137,0)</f>
        <v>0</v>
      </c>
      <c r="BH137" s="155">
        <f>IF(U137="sníž. přenesená",P137,0)</f>
        <v>0</v>
      </c>
      <c r="BI137" s="155">
        <f>IF(U137="nulová",P137,0)</f>
        <v>0</v>
      </c>
      <c r="BJ137" s="21" t="s">
        <v>26</v>
      </c>
      <c r="BK137" s="155">
        <f>ROUND(V137*K137,2)</f>
        <v>0</v>
      </c>
      <c r="BL137" s="21" t="s">
        <v>184</v>
      </c>
      <c r="BM137" s="21" t="s">
        <v>205</v>
      </c>
    </row>
    <row r="138" s="1" customFormat="1" ht="16.5" customHeight="1">
      <c r="B138" s="46"/>
      <c r="C138" s="233" t="s">
        <v>237</v>
      </c>
      <c r="D138" s="233" t="s">
        <v>176</v>
      </c>
      <c r="E138" s="234" t="s">
        <v>460</v>
      </c>
      <c r="F138" s="235" t="s">
        <v>461</v>
      </c>
      <c r="G138" s="235"/>
      <c r="H138" s="235"/>
      <c r="I138" s="235"/>
      <c r="J138" s="236" t="s">
        <v>179</v>
      </c>
      <c r="K138" s="237">
        <v>1</v>
      </c>
      <c r="L138" s="238">
        <v>0</v>
      </c>
      <c r="M138" s="238">
        <v>0</v>
      </c>
      <c r="N138" s="239"/>
      <c r="O138" s="239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26</v>
      </c>
      <c r="AT138" s="21" t="s">
        <v>176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26</v>
      </c>
      <c r="BM138" s="21" t="s">
        <v>462</v>
      </c>
    </row>
    <row r="139" s="1" customFormat="1" ht="25.5" customHeight="1">
      <c r="B139" s="46"/>
      <c r="C139" s="244" t="s">
        <v>241</v>
      </c>
      <c r="D139" s="244" t="s">
        <v>181</v>
      </c>
      <c r="E139" s="245" t="s">
        <v>464</v>
      </c>
      <c r="F139" s="246" t="s">
        <v>465</v>
      </c>
      <c r="G139" s="246"/>
      <c r="H139" s="246"/>
      <c r="I139" s="246"/>
      <c r="J139" s="247" t="s">
        <v>179</v>
      </c>
      <c r="K139" s="248">
        <v>1</v>
      </c>
      <c r="L139" s="249">
        <v>0</v>
      </c>
      <c r="M139" s="250"/>
      <c r="N139" s="250"/>
      <c r="O139" s="198"/>
      <c r="P139" s="240">
        <f>ROUND(V139*K139,2)</f>
        <v>0</v>
      </c>
      <c r="Q139" s="240"/>
      <c r="R139" s="48"/>
      <c r="T139" s="241" t="s">
        <v>24</v>
      </c>
      <c r="U139" s="56" t="s">
        <v>48</v>
      </c>
      <c r="V139" s="174">
        <f>L139+M139</f>
        <v>0</v>
      </c>
      <c r="W139" s="174">
        <f>ROUND(L139*K139,2)</f>
        <v>0</v>
      </c>
      <c r="X139" s="174">
        <f>ROUND(M139*K139,2)</f>
        <v>0</v>
      </c>
      <c r="Y139" s="47"/>
      <c r="Z139" s="242">
        <f>Y139*K139</f>
        <v>0</v>
      </c>
      <c r="AA139" s="242">
        <v>0</v>
      </c>
      <c r="AB139" s="242">
        <f>AA139*K139</f>
        <v>0</v>
      </c>
      <c r="AC139" s="242">
        <v>0</v>
      </c>
      <c r="AD139" s="243">
        <f>AC139*K139</f>
        <v>0</v>
      </c>
      <c r="AR139" s="21" t="s">
        <v>184</v>
      </c>
      <c r="AT139" s="21" t="s">
        <v>181</v>
      </c>
      <c r="AU139" s="21" t="s">
        <v>97</v>
      </c>
      <c r="AY139" s="21" t="s">
        <v>175</v>
      </c>
      <c r="BE139" s="155">
        <f>IF(U139="základní",P139,0)</f>
        <v>0</v>
      </c>
      <c r="BF139" s="155">
        <f>IF(U139="snížená",P139,0)</f>
        <v>0</v>
      </c>
      <c r="BG139" s="155">
        <f>IF(U139="zákl. přenesená",P139,0)</f>
        <v>0</v>
      </c>
      <c r="BH139" s="155">
        <f>IF(U139="sníž. přenesená",P139,0)</f>
        <v>0</v>
      </c>
      <c r="BI139" s="155">
        <f>IF(U139="nulová",P139,0)</f>
        <v>0</v>
      </c>
      <c r="BJ139" s="21" t="s">
        <v>26</v>
      </c>
      <c r="BK139" s="155">
        <f>ROUND(V139*K139,2)</f>
        <v>0</v>
      </c>
      <c r="BL139" s="21" t="s">
        <v>184</v>
      </c>
      <c r="BM139" s="21" t="s">
        <v>466</v>
      </c>
    </row>
    <row r="140" s="1" customFormat="1" ht="16.5" customHeight="1">
      <c r="B140" s="46"/>
      <c r="C140" s="233" t="s">
        <v>245</v>
      </c>
      <c r="D140" s="233" t="s">
        <v>176</v>
      </c>
      <c r="E140" s="234" t="s">
        <v>595</v>
      </c>
      <c r="F140" s="235" t="s">
        <v>596</v>
      </c>
      <c r="G140" s="235"/>
      <c r="H140" s="235"/>
      <c r="I140" s="235"/>
      <c r="J140" s="236" t="s">
        <v>179</v>
      </c>
      <c r="K140" s="237">
        <v>1</v>
      </c>
      <c r="L140" s="238">
        <v>0</v>
      </c>
      <c r="M140" s="238">
        <v>0</v>
      </c>
      <c r="N140" s="239"/>
      <c r="O140" s="239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26</v>
      </c>
      <c r="AT140" s="21" t="s">
        <v>176</v>
      </c>
      <c r="AU140" s="21" t="s">
        <v>97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26</v>
      </c>
      <c r="BM140" s="21" t="s">
        <v>761</v>
      </c>
    </row>
    <row r="141" s="1" customFormat="1" ht="25.5" customHeight="1">
      <c r="B141" s="46"/>
      <c r="C141" s="233" t="s">
        <v>249</v>
      </c>
      <c r="D141" s="233" t="s">
        <v>176</v>
      </c>
      <c r="E141" s="234" t="s">
        <v>207</v>
      </c>
      <c r="F141" s="235" t="s">
        <v>208</v>
      </c>
      <c r="G141" s="235"/>
      <c r="H141" s="235"/>
      <c r="I141" s="235"/>
      <c r="J141" s="236" t="s">
        <v>179</v>
      </c>
      <c r="K141" s="237">
        <v>2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97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209</v>
      </c>
    </row>
    <row r="142" s="1" customFormat="1" ht="25.5" customHeight="1">
      <c r="B142" s="46"/>
      <c r="C142" s="244" t="s">
        <v>11</v>
      </c>
      <c r="D142" s="244" t="s">
        <v>181</v>
      </c>
      <c r="E142" s="245" t="s">
        <v>219</v>
      </c>
      <c r="F142" s="246" t="s">
        <v>220</v>
      </c>
      <c r="G142" s="246"/>
      <c r="H142" s="246"/>
      <c r="I142" s="246"/>
      <c r="J142" s="247" t="s">
        <v>179</v>
      </c>
      <c r="K142" s="248">
        <v>2</v>
      </c>
      <c r="L142" s="249">
        <v>0</v>
      </c>
      <c r="M142" s="250"/>
      <c r="N142" s="250"/>
      <c r="O142" s="198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97</v>
      </c>
      <c r="AT142" s="21" t="s">
        <v>181</v>
      </c>
      <c r="AU142" s="21" t="s">
        <v>97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26</v>
      </c>
      <c r="BM142" s="21" t="s">
        <v>221</v>
      </c>
    </row>
    <row r="143" s="1" customFormat="1" ht="25.5" customHeight="1">
      <c r="B143" s="46"/>
      <c r="C143" s="244" t="s">
        <v>256</v>
      </c>
      <c r="D143" s="244" t="s">
        <v>181</v>
      </c>
      <c r="E143" s="245" t="s">
        <v>223</v>
      </c>
      <c r="F143" s="246" t="s">
        <v>224</v>
      </c>
      <c r="G143" s="246"/>
      <c r="H143" s="246"/>
      <c r="I143" s="246"/>
      <c r="J143" s="247" t="s">
        <v>179</v>
      </c>
      <c r="K143" s="248">
        <v>2</v>
      </c>
      <c r="L143" s="249">
        <v>0</v>
      </c>
      <c r="M143" s="250"/>
      <c r="N143" s="250"/>
      <c r="O143" s="198"/>
      <c r="P143" s="240">
        <f>ROUND(V143*K143,2)</f>
        <v>0</v>
      </c>
      <c r="Q143" s="240"/>
      <c r="R143" s="48"/>
      <c r="T143" s="241" t="s">
        <v>24</v>
      </c>
      <c r="U143" s="56" t="s">
        <v>48</v>
      </c>
      <c r="V143" s="174">
        <f>L143+M143</f>
        <v>0</v>
      </c>
      <c r="W143" s="174">
        <f>ROUND(L143*K143,2)</f>
        <v>0</v>
      </c>
      <c r="X143" s="174">
        <f>ROUND(M143*K143,2)</f>
        <v>0</v>
      </c>
      <c r="Y143" s="47"/>
      <c r="Z143" s="242">
        <f>Y143*K143</f>
        <v>0</v>
      </c>
      <c r="AA143" s="242">
        <v>0</v>
      </c>
      <c r="AB143" s="242">
        <f>AA143*K143</f>
        <v>0</v>
      </c>
      <c r="AC143" s="242">
        <v>0</v>
      </c>
      <c r="AD143" s="243">
        <f>AC143*K143</f>
        <v>0</v>
      </c>
      <c r="AR143" s="21" t="s">
        <v>97</v>
      </c>
      <c r="AT143" s="21" t="s">
        <v>181</v>
      </c>
      <c r="AU143" s="21" t="s">
        <v>97</v>
      </c>
      <c r="AY143" s="21" t="s">
        <v>175</v>
      </c>
      <c r="BE143" s="155">
        <f>IF(U143="základní",P143,0)</f>
        <v>0</v>
      </c>
      <c r="BF143" s="155">
        <f>IF(U143="snížená",P143,0)</f>
        <v>0</v>
      </c>
      <c r="BG143" s="155">
        <f>IF(U143="zákl. přenesená",P143,0)</f>
        <v>0</v>
      </c>
      <c r="BH143" s="155">
        <f>IF(U143="sníž. přenesená",P143,0)</f>
        <v>0</v>
      </c>
      <c r="BI143" s="155">
        <f>IF(U143="nulová",P143,0)</f>
        <v>0</v>
      </c>
      <c r="BJ143" s="21" t="s">
        <v>26</v>
      </c>
      <c r="BK143" s="155">
        <f>ROUND(V143*K143,2)</f>
        <v>0</v>
      </c>
      <c r="BL143" s="21" t="s">
        <v>26</v>
      </c>
      <c r="BM143" s="21" t="s">
        <v>225</v>
      </c>
    </row>
    <row r="144" s="1" customFormat="1" ht="25.5" customHeight="1">
      <c r="B144" s="46"/>
      <c r="C144" s="244" t="s">
        <v>260</v>
      </c>
      <c r="D144" s="244" t="s">
        <v>181</v>
      </c>
      <c r="E144" s="245" t="s">
        <v>227</v>
      </c>
      <c r="F144" s="246" t="s">
        <v>228</v>
      </c>
      <c r="G144" s="246"/>
      <c r="H144" s="246"/>
      <c r="I144" s="246"/>
      <c r="J144" s="247" t="s">
        <v>179</v>
      </c>
      <c r="K144" s="248">
        <v>2</v>
      </c>
      <c r="L144" s="249">
        <v>0</v>
      </c>
      <c r="M144" s="250"/>
      <c r="N144" s="250"/>
      <c r="O144" s="198"/>
      <c r="P144" s="240">
        <f>ROUND(V144*K144,2)</f>
        <v>0</v>
      </c>
      <c r="Q144" s="240"/>
      <c r="R144" s="48"/>
      <c r="T144" s="241" t="s">
        <v>24</v>
      </c>
      <c r="U144" s="56" t="s">
        <v>48</v>
      </c>
      <c r="V144" s="174">
        <f>L144+M144</f>
        <v>0</v>
      </c>
      <c r="W144" s="174">
        <f>ROUND(L144*K144,2)</f>
        <v>0</v>
      </c>
      <c r="X144" s="174">
        <f>ROUND(M144*K144,2)</f>
        <v>0</v>
      </c>
      <c r="Y144" s="47"/>
      <c r="Z144" s="242">
        <f>Y144*K144</f>
        <v>0</v>
      </c>
      <c r="AA144" s="242">
        <v>0</v>
      </c>
      <c r="AB144" s="242">
        <f>AA144*K144</f>
        <v>0</v>
      </c>
      <c r="AC144" s="242">
        <v>0</v>
      </c>
      <c r="AD144" s="243">
        <f>AC144*K144</f>
        <v>0</v>
      </c>
      <c r="AR144" s="21" t="s">
        <v>97</v>
      </c>
      <c r="AT144" s="21" t="s">
        <v>181</v>
      </c>
      <c r="AU144" s="21" t="s">
        <v>97</v>
      </c>
      <c r="AY144" s="21" t="s">
        <v>175</v>
      </c>
      <c r="BE144" s="155">
        <f>IF(U144="základní",P144,0)</f>
        <v>0</v>
      </c>
      <c r="BF144" s="155">
        <f>IF(U144="snížená",P144,0)</f>
        <v>0</v>
      </c>
      <c r="BG144" s="155">
        <f>IF(U144="zákl. přenesená",P144,0)</f>
        <v>0</v>
      </c>
      <c r="BH144" s="155">
        <f>IF(U144="sníž. přenesená",P144,0)</f>
        <v>0</v>
      </c>
      <c r="BI144" s="155">
        <f>IF(U144="nulová",P144,0)</f>
        <v>0</v>
      </c>
      <c r="BJ144" s="21" t="s">
        <v>26</v>
      </c>
      <c r="BK144" s="155">
        <f>ROUND(V144*K144,2)</f>
        <v>0</v>
      </c>
      <c r="BL144" s="21" t="s">
        <v>26</v>
      </c>
      <c r="BM144" s="21" t="s">
        <v>229</v>
      </c>
    </row>
    <row r="145" s="1" customFormat="1" ht="38.25" customHeight="1">
      <c r="B145" s="46"/>
      <c r="C145" s="244" t="s">
        <v>264</v>
      </c>
      <c r="D145" s="244" t="s">
        <v>181</v>
      </c>
      <c r="E145" s="245" t="s">
        <v>230</v>
      </c>
      <c r="F145" s="246" t="s">
        <v>231</v>
      </c>
      <c r="G145" s="246"/>
      <c r="H145" s="246"/>
      <c r="I145" s="246"/>
      <c r="J145" s="247" t="s">
        <v>179</v>
      </c>
      <c r="K145" s="248">
        <v>2</v>
      </c>
      <c r="L145" s="249">
        <v>0</v>
      </c>
      <c r="M145" s="250"/>
      <c r="N145" s="250"/>
      <c r="O145" s="198"/>
      <c r="P145" s="240">
        <f>ROUND(V145*K145,2)</f>
        <v>0</v>
      </c>
      <c r="Q145" s="240"/>
      <c r="R145" s="48"/>
      <c r="T145" s="241" t="s">
        <v>24</v>
      </c>
      <c r="U145" s="56" t="s">
        <v>48</v>
      </c>
      <c r="V145" s="174">
        <f>L145+M145</f>
        <v>0</v>
      </c>
      <c r="W145" s="174">
        <f>ROUND(L145*K145,2)</f>
        <v>0</v>
      </c>
      <c r="X145" s="174">
        <f>ROUND(M145*K145,2)</f>
        <v>0</v>
      </c>
      <c r="Y145" s="47"/>
      <c r="Z145" s="242">
        <f>Y145*K145</f>
        <v>0</v>
      </c>
      <c r="AA145" s="242">
        <v>0</v>
      </c>
      <c r="AB145" s="242">
        <f>AA145*K145</f>
        <v>0</v>
      </c>
      <c r="AC145" s="242">
        <v>0</v>
      </c>
      <c r="AD145" s="243">
        <f>AC145*K145</f>
        <v>0</v>
      </c>
      <c r="AR145" s="21" t="s">
        <v>184</v>
      </c>
      <c r="AT145" s="21" t="s">
        <v>181</v>
      </c>
      <c r="AU145" s="21" t="s">
        <v>97</v>
      </c>
      <c r="AY145" s="21" t="s">
        <v>175</v>
      </c>
      <c r="BE145" s="155">
        <f>IF(U145="základní",P145,0)</f>
        <v>0</v>
      </c>
      <c r="BF145" s="155">
        <f>IF(U145="snížená",P145,0)</f>
        <v>0</v>
      </c>
      <c r="BG145" s="155">
        <f>IF(U145="zákl. přenesená",P145,0)</f>
        <v>0</v>
      </c>
      <c r="BH145" s="155">
        <f>IF(U145="sníž. přenesená",P145,0)</f>
        <v>0</v>
      </c>
      <c r="BI145" s="155">
        <f>IF(U145="nulová",P145,0)</f>
        <v>0</v>
      </c>
      <c r="BJ145" s="21" t="s">
        <v>26</v>
      </c>
      <c r="BK145" s="155">
        <f>ROUND(V145*K145,2)</f>
        <v>0</v>
      </c>
      <c r="BL145" s="21" t="s">
        <v>184</v>
      </c>
      <c r="BM145" s="21" t="s">
        <v>232</v>
      </c>
    </row>
    <row r="146" s="1" customFormat="1" ht="25.5" customHeight="1">
      <c r="B146" s="46"/>
      <c r="C146" s="233" t="s">
        <v>268</v>
      </c>
      <c r="D146" s="233" t="s">
        <v>176</v>
      </c>
      <c r="E146" s="234" t="s">
        <v>234</v>
      </c>
      <c r="F146" s="235" t="s">
        <v>235</v>
      </c>
      <c r="G146" s="235"/>
      <c r="H146" s="235"/>
      <c r="I146" s="235"/>
      <c r="J146" s="236" t="s">
        <v>179</v>
      </c>
      <c r="K146" s="237">
        <v>1</v>
      </c>
      <c r="L146" s="238">
        <v>0</v>
      </c>
      <c r="M146" s="238">
        <v>0</v>
      </c>
      <c r="N146" s="239"/>
      <c r="O146" s="239"/>
      <c r="P146" s="240">
        <f>ROUND(V146*K146,2)</f>
        <v>0</v>
      </c>
      <c r="Q146" s="240"/>
      <c r="R146" s="48"/>
      <c r="T146" s="241" t="s">
        <v>24</v>
      </c>
      <c r="U146" s="56" t="s">
        <v>48</v>
      </c>
      <c r="V146" s="174">
        <f>L146+M146</f>
        <v>0</v>
      </c>
      <c r="W146" s="174">
        <f>ROUND(L146*K146,2)</f>
        <v>0</v>
      </c>
      <c r="X146" s="174">
        <f>ROUND(M146*K146,2)</f>
        <v>0</v>
      </c>
      <c r="Y146" s="47"/>
      <c r="Z146" s="242">
        <f>Y146*K146</f>
        <v>0</v>
      </c>
      <c r="AA146" s="242">
        <v>0</v>
      </c>
      <c r="AB146" s="242">
        <f>AA146*K146</f>
        <v>0</v>
      </c>
      <c r="AC146" s="242">
        <v>0</v>
      </c>
      <c r="AD146" s="243">
        <f>AC146*K146</f>
        <v>0</v>
      </c>
      <c r="AR146" s="21" t="s">
        <v>26</v>
      </c>
      <c r="AT146" s="21" t="s">
        <v>176</v>
      </c>
      <c r="AU146" s="21" t="s">
        <v>97</v>
      </c>
      <c r="AY146" s="21" t="s">
        <v>175</v>
      </c>
      <c r="BE146" s="155">
        <f>IF(U146="základní",P146,0)</f>
        <v>0</v>
      </c>
      <c r="BF146" s="155">
        <f>IF(U146="snížená",P146,0)</f>
        <v>0</v>
      </c>
      <c r="BG146" s="155">
        <f>IF(U146="zákl. přenesená",P146,0)</f>
        <v>0</v>
      </c>
      <c r="BH146" s="155">
        <f>IF(U146="sníž. přenesená",P146,0)</f>
        <v>0</v>
      </c>
      <c r="BI146" s="155">
        <f>IF(U146="nulová",P146,0)</f>
        <v>0</v>
      </c>
      <c r="BJ146" s="21" t="s">
        <v>26</v>
      </c>
      <c r="BK146" s="155">
        <f>ROUND(V146*K146,2)</f>
        <v>0</v>
      </c>
      <c r="BL146" s="21" t="s">
        <v>26</v>
      </c>
      <c r="BM146" s="21" t="s">
        <v>236</v>
      </c>
    </row>
    <row r="147" s="1" customFormat="1" ht="25.5" customHeight="1">
      <c r="B147" s="46"/>
      <c r="C147" s="244" t="s">
        <v>272</v>
      </c>
      <c r="D147" s="244" t="s">
        <v>181</v>
      </c>
      <c r="E147" s="245" t="s">
        <v>238</v>
      </c>
      <c r="F147" s="246" t="s">
        <v>239</v>
      </c>
      <c r="G147" s="246"/>
      <c r="H147" s="246"/>
      <c r="I147" s="246"/>
      <c r="J147" s="247" t="s">
        <v>179</v>
      </c>
      <c r="K147" s="248">
        <v>1</v>
      </c>
      <c r="L147" s="249">
        <v>0</v>
      </c>
      <c r="M147" s="250"/>
      <c r="N147" s="250"/>
      <c r="O147" s="198"/>
      <c r="P147" s="240">
        <f>ROUND(V147*K147,2)</f>
        <v>0</v>
      </c>
      <c r="Q147" s="240"/>
      <c r="R147" s="48"/>
      <c r="T147" s="241" t="s">
        <v>24</v>
      </c>
      <c r="U147" s="56" t="s">
        <v>48</v>
      </c>
      <c r="V147" s="174">
        <f>L147+M147</f>
        <v>0</v>
      </c>
      <c r="W147" s="174">
        <f>ROUND(L147*K147,2)</f>
        <v>0</v>
      </c>
      <c r="X147" s="174">
        <f>ROUND(M147*K147,2)</f>
        <v>0</v>
      </c>
      <c r="Y147" s="47"/>
      <c r="Z147" s="242">
        <f>Y147*K147</f>
        <v>0</v>
      </c>
      <c r="AA147" s="242">
        <v>0</v>
      </c>
      <c r="AB147" s="242">
        <f>AA147*K147</f>
        <v>0</v>
      </c>
      <c r="AC147" s="242">
        <v>0</v>
      </c>
      <c r="AD147" s="243">
        <f>AC147*K147</f>
        <v>0</v>
      </c>
      <c r="AR147" s="21" t="s">
        <v>184</v>
      </c>
      <c r="AT147" s="21" t="s">
        <v>181</v>
      </c>
      <c r="AU147" s="21" t="s">
        <v>97</v>
      </c>
      <c r="AY147" s="21" t="s">
        <v>175</v>
      </c>
      <c r="BE147" s="155">
        <f>IF(U147="základní",P147,0)</f>
        <v>0</v>
      </c>
      <c r="BF147" s="155">
        <f>IF(U147="snížená",P147,0)</f>
        <v>0</v>
      </c>
      <c r="BG147" s="155">
        <f>IF(U147="zákl. přenesená",P147,0)</f>
        <v>0</v>
      </c>
      <c r="BH147" s="155">
        <f>IF(U147="sníž. přenesená",P147,0)</f>
        <v>0</v>
      </c>
      <c r="BI147" s="155">
        <f>IF(U147="nulová",P147,0)</f>
        <v>0</v>
      </c>
      <c r="BJ147" s="21" t="s">
        <v>26</v>
      </c>
      <c r="BK147" s="155">
        <f>ROUND(V147*K147,2)</f>
        <v>0</v>
      </c>
      <c r="BL147" s="21" t="s">
        <v>184</v>
      </c>
      <c r="BM147" s="21" t="s">
        <v>240</v>
      </c>
    </row>
    <row r="148" s="1" customFormat="1" ht="25.5" customHeight="1">
      <c r="B148" s="46"/>
      <c r="C148" s="233" t="s">
        <v>366</v>
      </c>
      <c r="D148" s="233" t="s">
        <v>176</v>
      </c>
      <c r="E148" s="234" t="s">
        <v>242</v>
      </c>
      <c r="F148" s="235" t="s">
        <v>243</v>
      </c>
      <c r="G148" s="235"/>
      <c r="H148" s="235"/>
      <c r="I148" s="235"/>
      <c r="J148" s="236" t="s">
        <v>179</v>
      </c>
      <c r="K148" s="237">
        <v>2</v>
      </c>
      <c r="L148" s="238">
        <v>0</v>
      </c>
      <c r="M148" s="238">
        <v>0</v>
      </c>
      <c r="N148" s="239"/>
      <c r="O148" s="239"/>
      <c r="P148" s="240">
        <f>ROUND(V148*K148,2)</f>
        <v>0</v>
      </c>
      <c r="Q148" s="240"/>
      <c r="R148" s="48"/>
      <c r="T148" s="241" t="s">
        <v>24</v>
      </c>
      <c r="U148" s="56" t="s">
        <v>48</v>
      </c>
      <c r="V148" s="174">
        <f>L148+M148</f>
        <v>0</v>
      </c>
      <c r="W148" s="174">
        <f>ROUND(L148*K148,2)</f>
        <v>0</v>
      </c>
      <c r="X148" s="174">
        <f>ROUND(M148*K148,2)</f>
        <v>0</v>
      </c>
      <c r="Y148" s="47"/>
      <c r="Z148" s="242">
        <f>Y148*K148</f>
        <v>0</v>
      </c>
      <c r="AA148" s="242">
        <v>0</v>
      </c>
      <c r="AB148" s="242">
        <f>AA148*K148</f>
        <v>0</v>
      </c>
      <c r="AC148" s="242">
        <v>0</v>
      </c>
      <c r="AD148" s="243">
        <f>AC148*K148</f>
        <v>0</v>
      </c>
      <c r="AR148" s="21" t="s">
        <v>26</v>
      </c>
      <c r="AT148" s="21" t="s">
        <v>176</v>
      </c>
      <c r="AU148" s="21" t="s">
        <v>97</v>
      </c>
      <c r="AY148" s="21" t="s">
        <v>175</v>
      </c>
      <c r="BE148" s="155">
        <f>IF(U148="základní",P148,0)</f>
        <v>0</v>
      </c>
      <c r="BF148" s="155">
        <f>IF(U148="snížená",P148,0)</f>
        <v>0</v>
      </c>
      <c r="BG148" s="155">
        <f>IF(U148="zákl. přenesená",P148,0)</f>
        <v>0</v>
      </c>
      <c r="BH148" s="155">
        <f>IF(U148="sníž. přenesená",P148,0)</f>
        <v>0</v>
      </c>
      <c r="BI148" s="155">
        <f>IF(U148="nulová",P148,0)</f>
        <v>0</v>
      </c>
      <c r="BJ148" s="21" t="s">
        <v>26</v>
      </c>
      <c r="BK148" s="155">
        <f>ROUND(V148*K148,2)</f>
        <v>0</v>
      </c>
      <c r="BL148" s="21" t="s">
        <v>26</v>
      </c>
      <c r="BM148" s="21" t="s">
        <v>244</v>
      </c>
    </row>
    <row r="149" s="1" customFormat="1" ht="25.5" customHeight="1">
      <c r="B149" s="46"/>
      <c r="C149" s="244" t="s">
        <v>370</v>
      </c>
      <c r="D149" s="244" t="s">
        <v>181</v>
      </c>
      <c r="E149" s="245" t="s">
        <v>246</v>
      </c>
      <c r="F149" s="246" t="s">
        <v>247</v>
      </c>
      <c r="G149" s="246"/>
      <c r="H149" s="246"/>
      <c r="I149" s="246"/>
      <c r="J149" s="247" t="s">
        <v>179</v>
      </c>
      <c r="K149" s="248">
        <v>2</v>
      </c>
      <c r="L149" s="249">
        <v>0</v>
      </c>
      <c r="M149" s="250"/>
      <c r="N149" s="250"/>
      <c r="O149" s="198"/>
      <c r="P149" s="240">
        <f>ROUND(V149*K149,2)</f>
        <v>0</v>
      </c>
      <c r="Q149" s="240"/>
      <c r="R149" s="48"/>
      <c r="T149" s="241" t="s">
        <v>24</v>
      </c>
      <c r="U149" s="56" t="s">
        <v>48</v>
      </c>
      <c r="V149" s="174">
        <f>L149+M149</f>
        <v>0</v>
      </c>
      <c r="W149" s="174">
        <f>ROUND(L149*K149,2)</f>
        <v>0</v>
      </c>
      <c r="X149" s="174">
        <f>ROUND(M149*K149,2)</f>
        <v>0</v>
      </c>
      <c r="Y149" s="47"/>
      <c r="Z149" s="242">
        <f>Y149*K149</f>
        <v>0</v>
      </c>
      <c r="AA149" s="242">
        <v>0</v>
      </c>
      <c r="AB149" s="242">
        <f>AA149*K149</f>
        <v>0</v>
      </c>
      <c r="AC149" s="242">
        <v>0</v>
      </c>
      <c r="AD149" s="243">
        <f>AC149*K149</f>
        <v>0</v>
      </c>
      <c r="AR149" s="21" t="s">
        <v>184</v>
      </c>
      <c r="AT149" s="21" t="s">
        <v>181</v>
      </c>
      <c r="AU149" s="21" t="s">
        <v>97</v>
      </c>
      <c r="AY149" s="21" t="s">
        <v>175</v>
      </c>
      <c r="BE149" s="155">
        <f>IF(U149="základní",P149,0)</f>
        <v>0</v>
      </c>
      <c r="BF149" s="155">
        <f>IF(U149="snížená",P149,0)</f>
        <v>0</v>
      </c>
      <c r="BG149" s="155">
        <f>IF(U149="zákl. přenesená",P149,0)</f>
        <v>0</v>
      </c>
      <c r="BH149" s="155">
        <f>IF(U149="sníž. přenesená",P149,0)</f>
        <v>0</v>
      </c>
      <c r="BI149" s="155">
        <f>IF(U149="nulová",P149,0)</f>
        <v>0</v>
      </c>
      <c r="BJ149" s="21" t="s">
        <v>26</v>
      </c>
      <c r="BK149" s="155">
        <f>ROUND(V149*K149,2)</f>
        <v>0</v>
      </c>
      <c r="BL149" s="21" t="s">
        <v>184</v>
      </c>
      <c r="BM149" s="21" t="s">
        <v>248</v>
      </c>
    </row>
    <row r="150" s="1" customFormat="1" ht="25.5" customHeight="1">
      <c r="B150" s="46"/>
      <c r="C150" s="233" t="s">
        <v>374</v>
      </c>
      <c r="D150" s="233" t="s">
        <v>176</v>
      </c>
      <c r="E150" s="234" t="s">
        <v>715</v>
      </c>
      <c r="F150" s="235" t="s">
        <v>716</v>
      </c>
      <c r="G150" s="235"/>
      <c r="H150" s="235"/>
      <c r="I150" s="235"/>
      <c r="J150" s="236" t="s">
        <v>179</v>
      </c>
      <c r="K150" s="237">
        <v>1</v>
      </c>
      <c r="L150" s="238">
        <v>0</v>
      </c>
      <c r="M150" s="238">
        <v>0</v>
      </c>
      <c r="N150" s="239"/>
      <c r="O150" s="239"/>
      <c r="P150" s="240">
        <f>ROUND(V150*K150,2)</f>
        <v>0</v>
      </c>
      <c r="Q150" s="240"/>
      <c r="R150" s="48"/>
      <c r="T150" s="241" t="s">
        <v>24</v>
      </c>
      <c r="U150" s="56" t="s">
        <v>48</v>
      </c>
      <c r="V150" s="174">
        <f>L150+M150</f>
        <v>0</v>
      </c>
      <c r="W150" s="174">
        <f>ROUND(L150*K150,2)</f>
        <v>0</v>
      </c>
      <c r="X150" s="174">
        <f>ROUND(M150*K150,2)</f>
        <v>0</v>
      </c>
      <c r="Y150" s="47"/>
      <c r="Z150" s="242">
        <f>Y150*K150</f>
        <v>0</v>
      </c>
      <c r="AA150" s="242">
        <v>0</v>
      </c>
      <c r="AB150" s="242">
        <f>AA150*K150</f>
        <v>0</v>
      </c>
      <c r="AC150" s="242">
        <v>0</v>
      </c>
      <c r="AD150" s="243">
        <f>AC150*K150</f>
        <v>0</v>
      </c>
      <c r="AR150" s="21" t="s">
        <v>26</v>
      </c>
      <c r="AT150" s="21" t="s">
        <v>176</v>
      </c>
      <c r="AU150" s="21" t="s">
        <v>97</v>
      </c>
      <c r="AY150" s="21" t="s">
        <v>175</v>
      </c>
      <c r="BE150" s="155">
        <f>IF(U150="základní",P150,0)</f>
        <v>0</v>
      </c>
      <c r="BF150" s="155">
        <f>IF(U150="snížená",P150,0)</f>
        <v>0</v>
      </c>
      <c r="BG150" s="155">
        <f>IF(U150="zákl. přenesená",P150,0)</f>
        <v>0</v>
      </c>
      <c r="BH150" s="155">
        <f>IF(U150="sníž. přenesená",P150,0)</f>
        <v>0</v>
      </c>
      <c r="BI150" s="155">
        <f>IF(U150="nulová",P150,0)</f>
        <v>0</v>
      </c>
      <c r="BJ150" s="21" t="s">
        <v>26</v>
      </c>
      <c r="BK150" s="155">
        <f>ROUND(V150*K150,2)</f>
        <v>0</v>
      </c>
      <c r="BL150" s="21" t="s">
        <v>26</v>
      </c>
      <c r="BM150" s="21" t="s">
        <v>717</v>
      </c>
    </row>
    <row r="151" s="1" customFormat="1" ht="38.25" customHeight="1">
      <c r="B151" s="46"/>
      <c r="C151" s="244" t="s">
        <v>378</v>
      </c>
      <c r="D151" s="244" t="s">
        <v>181</v>
      </c>
      <c r="E151" s="245" t="s">
        <v>718</v>
      </c>
      <c r="F151" s="246" t="s">
        <v>719</v>
      </c>
      <c r="G151" s="246"/>
      <c r="H151" s="246"/>
      <c r="I151" s="246"/>
      <c r="J151" s="247" t="s">
        <v>179</v>
      </c>
      <c r="K151" s="248">
        <v>1</v>
      </c>
      <c r="L151" s="249">
        <v>0</v>
      </c>
      <c r="M151" s="250"/>
      <c r="N151" s="250"/>
      <c r="O151" s="198"/>
      <c r="P151" s="240">
        <f>ROUND(V151*K151,2)</f>
        <v>0</v>
      </c>
      <c r="Q151" s="240"/>
      <c r="R151" s="48"/>
      <c r="T151" s="241" t="s">
        <v>24</v>
      </c>
      <c r="U151" s="56" t="s">
        <v>48</v>
      </c>
      <c r="V151" s="174">
        <f>L151+M151</f>
        <v>0</v>
      </c>
      <c r="W151" s="174">
        <f>ROUND(L151*K151,2)</f>
        <v>0</v>
      </c>
      <c r="X151" s="174">
        <f>ROUND(M151*K151,2)</f>
        <v>0</v>
      </c>
      <c r="Y151" s="47"/>
      <c r="Z151" s="242">
        <f>Y151*K151</f>
        <v>0</v>
      </c>
      <c r="AA151" s="242">
        <v>0</v>
      </c>
      <c r="AB151" s="242">
        <f>AA151*K151</f>
        <v>0</v>
      </c>
      <c r="AC151" s="242">
        <v>0</v>
      </c>
      <c r="AD151" s="243">
        <f>AC151*K151</f>
        <v>0</v>
      </c>
      <c r="AR151" s="21" t="s">
        <v>97</v>
      </c>
      <c r="AT151" s="21" t="s">
        <v>181</v>
      </c>
      <c r="AU151" s="21" t="s">
        <v>97</v>
      </c>
      <c r="AY151" s="21" t="s">
        <v>175</v>
      </c>
      <c r="BE151" s="155">
        <f>IF(U151="základní",P151,0)</f>
        <v>0</v>
      </c>
      <c r="BF151" s="155">
        <f>IF(U151="snížená",P151,0)</f>
        <v>0</v>
      </c>
      <c r="BG151" s="155">
        <f>IF(U151="zákl. přenesená",P151,0)</f>
        <v>0</v>
      </c>
      <c r="BH151" s="155">
        <f>IF(U151="sníž. přenesená",P151,0)</f>
        <v>0</v>
      </c>
      <c r="BI151" s="155">
        <f>IF(U151="nulová",P151,0)</f>
        <v>0</v>
      </c>
      <c r="BJ151" s="21" t="s">
        <v>26</v>
      </c>
      <c r="BK151" s="155">
        <f>ROUND(V151*K151,2)</f>
        <v>0</v>
      </c>
      <c r="BL151" s="21" t="s">
        <v>26</v>
      </c>
      <c r="BM151" s="21" t="s">
        <v>762</v>
      </c>
    </row>
    <row r="152" s="1" customFormat="1" ht="25.5" customHeight="1">
      <c r="B152" s="46"/>
      <c r="C152" s="233" t="s">
        <v>382</v>
      </c>
      <c r="D152" s="233" t="s">
        <v>176</v>
      </c>
      <c r="E152" s="234" t="s">
        <v>721</v>
      </c>
      <c r="F152" s="235" t="s">
        <v>722</v>
      </c>
      <c r="G152" s="235"/>
      <c r="H152" s="235"/>
      <c r="I152" s="235"/>
      <c r="J152" s="236" t="s">
        <v>179</v>
      </c>
      <c r="K152" s="237">
        <v>1</v>
      </c>
      <c r="L152" s="238">
        <v>0</v>
      </c>
      <c r="M152" s="238">
        <v>0</v>
      </c>
      <c r="N152" s="239"/>
      <c r="O152" s="239"/>
      <c r="P152" s="240">
        <f>ROUND(V152*K152,2)</f>
        <v>0</v>
      </c>
      <c r="Q152" s="240"/>
      <c r="R152" s="48"/>
      <c r="T152" s="241" t="s">
        <v>24</v>
      </c>
      <c r="U152" s="56" t="s">
        <v>48</v>
      </c>
      <c r="V152" s="174">
        <f>L152+M152</f>
        <v>0</v>
      </c>
      <c r="W152" s="174">
        <f>ROUND(L152*K152,2)</f>
        <v>0</v>
      </c>
      <c r="X152" s="174">
        <f>ROUND(M152*K152,2)</f>
        <v>0</v>
      </c>
      <c r="Y152" s="47"/>
      <c r="Z152" s="242">
        <f>Y152*K152</f>
        <v>0</v>
      </c>
      <c r="AA152" s="242">
        <v>0</v>
      </c>
      <c r="AB152" s="242">
        <f>AA152*K152</f>
        <v>0</v>
      </c>
      <c r="AC152" s="242">
        <v>0</v>
      </c>
      <c r="AD152" s="243">
        <f>AC152*K152</f>
        <v>0</v>
      </c>
      <c r="AR152" s="21" t="s">
        <v>26</v>
      </c>
      <c r="AT152" s="21" t="s">
        <v>176</v>
      </c>
      <c r="AU152" s="21" t="s">
        <v>97</v>
      </c>
      <c r="AY152" s="21" t="s">
        <v>175</v>
      </c>
      <c r="BE152" s="155">
        <f>IF(U152="základní",P152,0)</f>
        <v>0</v>
      </c>
      <c r="BF152" s="155">
        <f>IF(U152="snížená",P152,0)</f>
        <v>0</v>
      </c>
      <c r="BG152" s="155">
        <f>IF(U152="zákl. přenesená",P152,0)</f>
        <v>0</v>
      </c>
      <c r="BH152" s="155">
        <f>IF(U152="sníž. přenesená",P152,0)</f>
        <v>0</v>
      </c>
      <c r="BI152" s="155">
        <f>IF(U152="nulová",P152,0)</f>
        <v>0</v>
      </c>
      <c r="BJ152" s="21" t="s">
        <v>26</v>
      </c>
      <c r="BK152" s="155">
        <f>ROUND(V152*K152,2)</f>
        <v>0</v>
      </c>
      <c r="BL152" s="21" t="s">
        <v>26</v>
      </c>
      <c r="BM152" s="21" t="s">
        <v>723</v>
      </c>
    </row>
    <row r="153" s="1" customFormat="1" ht="16.5" customHeight="1">
      <c r="B153" s="46"/>
      <c r="C153" s="233" t="s">
        <v>276</v>
      </c>
      <c r="D153" s="233" t="s">
        <v>176</v>
      </c>
      <c r="E153" s="234" t="s">
        <v>269</v>
      </c>
      <c r="F153" s="235" t="s">
        <v>270</v>
      </c>
      <c r="G153" s="235"/>
      <c r="H153" s="235"/>
      <c r="I153" s="235"/>
      <c r="J153" s="236" t="s">
        <v>179</v>
      </c>
      <c r="K153" s="237">
        <v>1</v>
      </c>
      <c r="L153" s="238">
        <v>0</v>
      </c>
      <c r="M153" s="238">
        <v>0</v>
      </c>
      <c r="N153" s="239"/>
      <c r="O153" s="239"/>
      <c r="P153" s="240">
        <f>ROUND(V153*K153,2)</f>
        <v>0</v>
      </c>
      <c r="Q153" s="240"/>
      <c r="R153" s="48"/>
      <c r="T153" s="241" t="s">
        <v>24</v>
      </c>
      <c r="U153" s="56" t="s">
        <v>48</v>
      </c>
      <c r="V153" s="174">
        <f>L153+M153</f>
        <v>0</v>
      </c>
      <c r="W153" s="174">
        <f>ROUND(L153*K153,2)</f>
        <v>0</v>
      </c>
      <c r="X153" s="174">
        <f>ROUND(M153*K153,2)</f>
        <v>0</v>
      </c>
      <c r="Y153" s="47"/>
      <c r="Z153" s="242">
        <f>Y153*K153</f>
        <v>0</v>
      </c>
      <c r="AA153" s="242">
        <v>0</v>
      </c>
      <c r="AB153" s="242">
        <f>AA153*K153</f>
        <v>0</v>
      </c>
      <c r="AC153" s="242">
        <v>0</v>
      </c>
      <c r="AD153" s="243">
        <f>AC153*K153</f>
        <v>0</v>
      </c>
      <c r="AR153" s="21" t="s">
        <v>26</v>
      </c>
      <c r="AT153" s="21" t="s">
        <v>176</v>
      </c>
      <c r="AU153" s="21" t="s">
        <v>97</v>
      </c>
      <c r="AY153" s="21" t="s">
        <v>175</v>
      </c>
      <c r="BE153" s="155">
        <f>IF(U153="základní",P153,0)</f>
        <v>0</v>
      </c>
      <c r="BF153" s="155">
        <f>IF(U153="snížená",P153,0)</f>
        <v>0</v>
      </c>
      <c r="BG153" s="155">
        <f>IF(U153="zákl. přenesená",P153,0)</f>
        <v>0</v>
      </c>
      <c r="BH153" s="155">
        <f>IF(U153="sníž. přenesená",P153,0)</f>
        <v>0</v>
      </c>
      <c r="BI153" s="155">
        <f>IF(U153="nulová",P153,0)</f>
        <v>0</v>
      </c>
      <c r="BJ153" s="21" t="s">
        <v>26</v>
      </c>
      <c r="BK153" s="155">
        <f>ROUND(V153*K153,2)</f>
        <v>0</v>
      </c>
      <c r="BL153" s="21" t="s">
        <v>26</v>
      </c>
      <c r="BM153" s="21" t="s">
        <v>271</v>
      </c>
    </row>
    <row r="154" s="1" customFormat="1" ht="25.5" customHeight="1">
      <c r="B154" s="46"/>
      <c r="C154" s="244" t="s">
        <v>280</v>
      </c>
      <c r="D154" s="244" t="s">
        <v>181</v>
      </c>
      <c r="E154" s="245" t="s">
        <v>273</v>
      </c>
      <c r="F154" s="246" t="s">
        <v>274</v>
      </c>
      <c r="G154" s="246"/>
      <c r="H154" s="246"/>
      <c r="I154" s="246"/>
      <c r="J154" s="247" t="s">
        <v>179</v>
      </c>
      <c r="K154" s="248">
        <v>1</v>
      </c>
      <c r="L154" s="249">
        <v>0</v>
      </c>
      <c r="M154" s="250"/>
      <c r="N154" s="250"/>
      <c r="O154" s="198"/>
      <c r="P154" s="240">
        <f>ROUND(V154*K154,2)</f>
        <v>0</v>
      </c>
      <c r="Q154" s="240"/>
      <c r="R154" s="48"/>
      <c r="T154" s="241" t="s">
        <v>24</v>
      </c>
      <c r="U154" s="56" t="s">
        <v>48</v>
      </c>
      <c r="V154" s="174">
        <f>L154+M154</f>
        <v>0</v>
      </c>
      <c r="W154" s="174">
        <f>ROUND(L154*K154,2)</f>
        <v>0</v>
      </c>
      <c r="X154" s="174">
        <f>ROUND(M154*K154,2)</f>
        <v>0</v>
      </c>
      <c r="Y154" s="47"/>
      <c r="Z154" s="242">
        <f>Y154*K154</f>
        <v>0</v>
      </c>
      <c r="AA154" s="242">
        <v>0</v>
      </c>
      <c r="AB154" s="242">
        <f>AA154*K154</f>
        <v>0</v>
      </c>
      <c r="AC154" s="242">
        <v>0</v>
      </c>
      <c r="AD154" s="243">
        <f>AC154*K154</f>
        <v>0</v>
      </c>
      <c r="AR154" s="21" t="s">
        <v>184</v>
      </c>
      <c r="AT154" s="21" t="s">
        <v>181</v>
      </c>
      <c r="AU154" s="21" t="s">
        <v>97</v>
      </c>
      <c r="AY154" s="21" t="s">
        <v>175</v>
      </c>
      <c r="BE154" s="155">
        <f>IF(U154="základní",P154,0)</f>
        <v>0</v>
      </c>
      <c r="BF154" s="155">
        <f>IF(U154="snížená",P154,0)</f>
        <v>0</v>
      </c>
      <c r="BG154" s="155">
        <f>IF(U154="zákl. přenesená",P154,0)</f>
        <v>0</v>
      </c>
      <c r="BH154" s="155">
        <f>IF(U154="sníž. přenesená",P154,0)</f>
        <v>0</v>
      </c>
      <c r="BI154" s="155">
        <f>IF(U154="nulová",P154,0)</f>
        <v>0</v>
      </c>
      <c r="BJ154" s="21" t="s">
        <v>26</v>
      </c>
      <c r="BK154" s="155">
        <f>ROUND(V154*K154,2)</f>
        <v>0</v>
      </c>
      <c r="BL154" s="21" t="s">
        <v>184</v>
      </c>
      <c r="BM154" s="21" t="s">
        <v>275</v>
      </c>
    </row>
    <row r="155" s="1" customFormat="1" ht="16.5" customHeight="1">
      <c r="B155" s="46"/>
      <c r="C155" s="233" t="s">
        <v>284</v>
      </c>
      <c r="D155" s="233" t="s">
        <v>176</v>
      </c>
      <c r="E155" s="234" t="s">
        <v>725</v>
      </c>
      <c r="F155" s="235" t="s">
        <v>726</v>
      </c>
      <c r="G155" s="235"/>
      <c r="H155" s="235"/>
      <c r="I155" s="235"/>
      <c r="J155" s="236" t="s">
        <v>179</v>
      </c>
      <c r="K155" s="237">
        <v>3</v>
      </c>
      <c r="L155" s="238">
        <v>0</v>
      </c>
      <c r="M155" s="238">
        <v>0</v>
      </c>
      <c r="N155" s="239"/>
      <c r="O155" s="239"/>
      <c r="P155" s="240">
        <f>ROUND(V155*K155,2)</f>
        <v>0</v>
      </c>
      <c r="Q155" s="240"/>
      <c r="R155" s="48"/>
      <c r="T155" s="241" t="s">
        <v>24</v>
      </c>
      <c r="U155" s="56" t="s">
        <v>48</v>
      </c>
      <c r="V155" s="174">
        <f>L155+M155</f>
        <v>0</v>
      </c>
      <c r="W155" s="174">
        <f>ROUND(L155*K155,2)</f>
        <v>0</v>
      </c>
      <c r="X155" s="174">
        <f>ROUND(M155*K155,2)</f>
        <v>0</v>
      </c>
      <c r="Y155" s="47"/>
      <c r="Z155" s="242">
        <f>Y155*K155</f>
        <v>0</v>
      </c>
      <c r="AA155" s="242">
        <v>0</v>
      </c>
      <c r="AB155" s="242">
        <f>AA155*K155</f>
        <v>0</v>
      </c>
      <c r="AC155" s="242">
        <v>0</v>
      </c>
      <c r="AD155" s="243">
        <f>AC155*K155</f>
        <v>0</v>
      </c>
      <c r="AR155" s="21" t="s">
        <v>26</v>
      </c>
      <c r="AT155" s="21" t="s">
        <v>176</v>
      </c>
      <c r="AU155" s="21" t="s">
        <v>97</v>
      </c>
      <c r="AY155" s="21" t="s">
        <v>175</v>
      </c>
      <c r="BE155" s="155">
        <f>IF(U155="základní",P155,0)</f>
        <v>0</v>
      </c>
      <c r="BF155" s="155">
        <f>IF(U155="snížená",P155,0)</f>
        <v>0</v>
      </c>
      <c r="BG155" s="155">
        <f>IF(U155="zákl. přenesená",P155,0)</f>
        <v>0</v>
      </c>
      <c r="BH155" s="155">
        <f>IF(U155="sníž. přenesená",P155,0)</f>
        <v>0</v>
      </c>
      <c r="BI155" s="155">
        <f>IF(U155="nulová",P155,0)</f>
        <v>0</v>
      </c>
      <c r="BJ155" s="21" t="s">
        <v>26</v>
      </c>
      <c r="BK155" s="155">
        <f>ROUND(V155*K155,2)</f>
        <v>0</v>
      </c>
      <c r="BL155" s="21" t="s">
        <v>26</v>
      </c>
      <c r="BM155" s="21" t="s">
        <v>727</v>
      </c>
    </row>
    <row r="156" s="1" customFormat="1" ht="16.5" customHeight="1">
      <c r="B156" s="46"/>
      <c r="C156" s="233" t="s">
        <v>210</v>
      </c>
      <c r="D156" s="233" t="s">
        <v>176</v>
      </c>
      <c r="E156" s="234" t="s">
        <v>607</v>
      </c>
      <c r="F156" s="235" t="s">
        <v>608</v>
      </c>
      <c r="G156" s="235"/>
      <c r="H156" s="235"/>
      <c r="I156" s="235"/>
      <c r="J156" s="236" t="s">
        <v>179</v>
      </c>
      <c r="K156" s="237">
        <v>2</v>
      </c>
      <c r="L156" s="238">
        <v>0</v>
      </c>
      <c r="M156" s="238">
        <v>0</v>
      </c>
      <c r="N156" s="239"/>
      <c r="O156" s="239"/>
      <c r="P156" s="240">
        <f>ROUND(V156*K156,2)</f>
        <v>0</v>
      </c>
      <c r="Q156" s="240"/>
      <c r="R156" s="48"/>
      <c r="T156" s="241" t="s">
        <v>24</v>
      </c>
      <c r="U156" s="56" t="s">
        <v>48</v>
      </c>
      <c r="V156" s="174">
        <f>L156+M156</f>
        <v>0</v>
      </c>
      <c r="W156" s="174">
        <f>ROUND(L156*K156,2)</f>
        <v>0</v>
      </c>
      <c r="X156" s="174">
        <f>ROUND(M156*K156,2)</f>
        <v>0</v>
      </c>
      <c r="Y156" s="47"/>
      <c r="Z156" s="242">
        <f>Y156*K156</f>
        <v>0</v>
      </c>
      <c r="AA156" s="242">
        <v>0</v>
      </c>
      <c r="AB156" s="242">
        <f>AA156*K156</f>
        <v>0</v>
      </c>
      <c r="AC156" s="242">
        <v>0</v>
      </c>
      <c r="AD156" s="243">
        <f>AC156*K156</f>
        <v>0</v>
      </c>
      <c r="AR156" s="21" t="s">
        <v>26</v>
      </c>
      <c r="AT156" s="21" t="s">
        <v>176</v>
      </c>
      <c r="AU156" s="21" t="s">
        <v>97</v>
      </c>
      <c r="AY156" s="21" t="s">
        <v>175</v>
      </c>
      <c r="BE156" s="155">
        <f>IF(U156="základní",P156,0)</f>
        <v>0</v>
      </c>
      <c r="BF156" s="155">
        <f>IF(U156="snížená",P156,0)</f>
        <v>0</v>
      </c>
      <c r="BG156" s="155">
        <f>IF(U156="zákl. přenesená",P156,0)</f>
        <v>0</v>
      </c>
      <c r="BH156" s="155">
        <f>IF(U156="sníž. přenesená",P156,0)</f>
        <v>0</v>
      </c>
      <c r="BI156" s="155">
        <f>IF(U156="nulová",P156,0)</f>
        <v>0</v>
      </c>
      <c r="BJ156" s="21" t="s">
        <v>26</v>
      </c>
      <c r="BK156" s="155">
        <f>ROUND(V156*K156,2)</f>
        <v>0</v>
      </c>
      <c r="BL156" s="21" t="s">
        <v>26</v>
      </c>
      <c r="BM156" s="21" t="s">
        <v>763</v>
      </c>
    </row>
    <row r="157" s="10" customFormat="1" ht="29.88" customHeight="1">
      <c r="B157" s="218"/>
      <c r="C157" s="219"/>
      <c r="D157" s="230" t="s">
        <v>145</v>
      </c>
      <c r="E157" s="230"/>
      <c r="F157" s="230"/>
      <c r="G157" s="230"/>
      <c r="H157" s="230"/>
      <c r="I157" s="230"/>
      <c r="J157" s="230"/>
      <c r="K157" s="230"/>
      <c r="L157" s="230"/>
      <c r="M157" s="251">
        <f>BK157</f>
        <v>0</v>
      </c>
      <c r="N157" s="252"/>
      <c r="O157" s="252"/>
      <c r="P157" s="252"/>
      <c r="Q157" s="252"/>
      <c r="R157" s="222"/>
      <c r="T157" s="223"/>
      <c r="U157" s="219"/>
      <c r="V157" s="219"/>
      <c r="W157" s="224">
        <f>SUM(W158:W176)</f>
        <v>0</v>
      </c>
      <c r="X157" s="224">
        <f>SUM(X158:X176)</f>
        <v>0</v>
      </c>
      <c r="Y157" s="219"/>
      <c r="Z157" s="225">
        <f>SUM(Z158:Z176)</f>
        <v>0</v>
      </c>
      <c r="AA157" s="219"/>
      <c r="AB157" s="225">
        <f>SUM(AB158:AB176)</f>
        <v>2.4695</v>
      </c>
      <c r="AC157" s="219"/>
      <c r="AD157" s="226">
        <f>SUM(AD158:AD176)</f>
        <v>0</v>
      </c>
      <c r="AR157" s="227" t="s">
        <v>26</v>
      </c>
      <c r="AT157" s="228" t="s">
        <v>84</v>
      </c>
      <c r="AU157" s="228" t="s">
        <v>26</v>
      </c>
      <c r="AY157" s="227" t="s">
        <v>175</v>
      </c>
      <c r="BK157" s="229">
        <f>SUM(BK158:BK176)</f>
        <v>0</v>
      </c>
    </row>
    <row r="158" s="1" customFormat="1" ht="25.5" customHeight="1">
      <c r="B158" s="46"/>
      <c r="C158" s="233" t="s">
        <v>214</v>
      </c>
      <c r="D158" s="233" t="s">
        <v>176</v>
      </c>
      <c r="E158" s="234" t="s">
        <v>610</v>
      </c>
      <c r="F158" s="235" t="s">
        <v>611</v>
      </c>
      <c r="G158" s="235"/>
      <c r="H158" s="235"/>
      <c r="I158" s="235"/>
      <c r="J158" s="236" t="s">
        <v>204</v>
      </c>
      <c r="K158" s="237">
        <v>50</v>
      </c>
      <c r="L158" s="238">
        <v>0</v>
      </c>
      <c r="M158" s="238">
        <v>0</v>
      </c>
      <c r="N158" s="239"/>
      <c r="O158" s="239"/>
      <c r="P158" s="240">
        <f>ROUND(V158*K158,2)</f>
        <v>0</v>
      </c>
      <c r="Q158" s="240"/>
      <c r="R158" s="48"/>
      <c r="T158" s="241" t="s">
        <v>24</v>
      </c>
      <c r="U158" s="56" t="s">
        <v>48</v>
      </c>
      <c r="V158" s="174">
        <f>L158+M158</f>
        <v>0</v>
      </c>
      <c r="W158" s="174">
        <f>ROUND(L158*K158,2)</f>
        <v>0</v>
      </c>
      <c r="X158" s="174">
        <f>ROUND(M158*K158,2)</f>
        <v>0</v>
      </c>
      <c r="Y158" s="47"/>
      <c r="Z158" s="242">
        <f>Y158*K158</f>
        <v>0</v>
      </c>
      <c r="AA158" s="242">
        <v>0</v>
      </c>
      <c r="AB158" s="242">
        <f>AA158*K158</f>
        <v>0</v>
      </c>
      <c r="AC158" s="242">
        <v>0</v>
      </c>
      <c r="AD158" s="243">
        <f>AC158*K158</f>
        <v>0</v>
      </c>
      <c r="AR158" s="21" t="s">
        <v>26</v>
      </c>
      <c r="AT158" s="21" t="s">
        <v>176</v>
      </c>
      <c r="AU158" s="21" t="s">
        <v>97</v>
      </c>
      <c r="AY158" s="21" t="s">
        <v>175</v>
      </c>
      <c r="BE158" s="155">
        <f>IF(U158="základní",P158,0)</f>
        <v>0</v>
      </c>
      <c r="BF158" s="155">
        <f>IF(U158="snížená",P158,0)</f>
        <v>0</v>
      </c>
      <c r="BG158" s="155">
        <f>IF(U158="zákl. přenesená",P158,0)</f>
        <v>0</v>
      </c>
      <c r="BH158" s="155">
        <f>IF(U158="sníž. přenesená",P158,0)</f>
        <v>0</v>
      </c>
      <c r="BI158" s="155">
        <f>IF(U158="nulová",P158,0)</f>
        <v>0</v>
      </c>
      <c r="BJ158" s="21" t="s">
        <v>26</v>
      </c>
      <c r="BK158" s="155">
        <f>ROUND(V158*K158,2)</f>
        <v>0</v>
      </c>
      <c r="BL158" s="21" t="s">
        <v>26</v>
      </c>
      <c r="BM158" s="21" t="s">
        <v>764</v>
      </c>
    </row>
    <row r="159" s="1" customFormat="1" ht="25.5" customHeight="1">
      <c r="B159" s="46"/>
      <c r="C159" s="244" t="s">
        <v>397</v>
      </c>
      <c r="D159" s="244" t="s">
        <v>181</v>
      </c>
      <c r="E159" s="245" t="s">
        <v>613</v>
      </c>
      <c r="F159" s="246" t="s">
        <v>614</v>
      </c>
      <c r="G159" s="246"/>
      <c r="H159" s="246"/>
      <c r="I159" s="246"/>
      <c r="J159" s="247" t="s">
        <v>179</v>
      </c>
      <c r="K159" s="248">
        <v>2</v>
      </c>
      <c r="L159" s="249">
        <v>0</v>
      </c>
      <c r="M159" s="250"/>
      <c r="N159" s="250"/>
      <c r="O159" s="198"/>
      <c r="P159" s="240">
        <f>ROUND(V159*K159,2)</f>
        <v>0</v>
      </c>
      <c r="Q159" s="240"/>
      <c r="R159" s="48"/>
      <c r="T159" s="241" t="s">
        <v>24</v>
      </c>
      <c r="U159" s="56" t="s">
        <v>48</v>
      </c>
      <c r="V159" s="174">
        <f>L159+M159</f>
        <v>0</v>
      </c>
      <c r="W159" s="174">
        <f>ROUND(L159*K159,2)</f>
        <v>0</v>
      </c>
      <c r="X159" s="174">
        <f>ROUND(M159*K159,2)</f>
        <v>0</v>
      </c>
      <c r="Y159" s="47"/>
      <c r="Z159" s="242">
        <f>Y159*K159</f>
        <v>0</v>
      </c>
      <c r="AA159" s="242">
        <v>1.23475</v>
      </c>
      <c r="AB159" s="242">
        <f>AA159*K159</f>
        <v>2.4695</v>
      </c>
      <c r="AC159" s="242">
        <v>0</v>
      </c>
      <c r="AD159" s="243">
        <f>AC159*K159</f>
        <v>0</v>
      </c>
      <c r="AR159" s="21" t="s">
        <v>97</v>
      </c>
      <c r="AT159" s="21" t="s">
        <v>181</v>
      </c>
      <c r="AU159" s="21" t="s">
        <v>97</v>
      </c>
      <c r="AY159" s="21" t="s">
        <v>175</v>
      </c>
      <c r="BE159" s="155">
        <f>IF(U159="základní",P159,0)</f>
        <v>0</v>
      </c>
      <c r="BF159" s="155">
        <f>IF(U159="snížená",P159,0)</f>
        <v>0</v>
      </c>
      <c r="BG159" s="155">
        <f>IF(U159="zákl. přenesená",P159,0)</f>
        <v>0</v>
      </c>
      <c r="BH159" s="155">
        <f>IF(U159="sníž. přenesená",P159,0)</f>
        <v>0</v>
      </c>
      <c r="BI159" s="155">
        <f>IF(U159="nulová",P159,0)</f>
        <v>0</v>
      </c>
      <c r="BJ159" s="21" t="s">
        <v>26</v>
      </c>
      <c r="BK159" s="155">
        <f>ROUND(V159*K159,2)</f>
        <v>0</v>
      </c>
      <c r="BL159" s="21" t="s">
        <v>26</v>
      </c>
      <c r="BM159" s="21" t="s">
        <v>765</v>
      </c>
    </row>
    <row r="160" s="1" customFormat="1" ht="25.5" customHeight="1">
      <c r="B160" s="46"/>
      <c r="C160" s="233" t="s">
        <v>401</v>
      </c>
      <c r="D160" s="233" t="s">
        <v>176</v>
      </c>
      <c r="E160" s="234" t="s">
        <v>616</v>
      </c>
      <c r="F160" s="235" t="s">
        <v>617</v>
      </c>
      <c r="G160" s="235"/>
      <c r="H160" s="235"/>
      <c r="I160" s="235"/>
      <c r="J160" s="236" t="s">
        <v>179</v>
      </c>
      <c r="K160" s="237">
        <v>20</v>
      </c>
      <c r="L160" s="238">
        <v>0</v>
      </c>
      <c r="M160" s="238">
        <v>0</v>
      </c>
      <c r="N160" s="239"/>
      <c r="O160" s="239"/>
      <c r="P160" s="240">
        <f>ROUND(V160*K160,2)</f>
        <v>0</v>
      </c>
      <c r="Q160" s="240"/>
      <c r="R160" s="48"/>
      <c r="T160" s="241" t="s">
        <v>24</v>
      </c>
      <c r="U160" s="56" t="s">
        <v>48</v>
      </c>
      <c r="V160" s="174">
        <f>L160+M160</f>
        <v>0</v>
      </c>
      <c r="W160" s="174">
        <f>ROUND(L160*K160,2)</f>
        <v>0</v>
      </c>
      <c r="X160" s="174">
        <f>ROUND(M160*K160,2)</f>
        <v>0</v>
      </c>
      <c r="Y160" s="47"/>
      <c r="Z160" s="242">
        <f>Y160*K160</f>
        <v>0</v>
      </c>
      <c r="AA160" s="242">
        <v>0</v>
      </c>
      <c r="AB160" s="242">
        <f>AA160*K160</f>
        <v>0</v>
      </c>
      <c r="AC160" s="242">
        <v>0</v>
      </c>
      <c r="AD160" s="243">
        <f>AC160*K160</f>
        <v>0</v>
      </c>
      <c r="AR160" s="21" t="s">
        <v>26</v>
      </c>
      <c r="AT160" s="21" t="s">
        <v>176</v>
      </c>
      <c r="AU160" s="21" t="s">
        <v>97</v>
      </c>
      <c r="AY160" s="21" t="s">
        <v>175</v>
      </c>
      <c r="BE160" s="155">
        <f>IF(U160="základní",P160,0)</f>
        <v>0</v>
      </c>
      <c r="BF160" s="155">
        <f>IF(U160="snížená",P160,0)</f>
        <v>0</v>
      </c>
      <c r="BG160" s="155">
        <f>IF(U160="zákl. přenesená",P160,0)</f>
        <v>0</v>
      </c>
      <c r="BH160" s="155">
        <f>IF(U160="sníž. přenesená",P160,0)</f>
        <v>0</v>
      </c>
      <c r="BI160" s="155">
        <f>IF(U160="nulová",P160,0)</f>
        <v>0</v>
      </c>
      <c r="BJ160" s="21" t="s">
        <v>26</v>
      </c>
      <c r="BK160" s="155">
        <f>ROUND(V160*K160,2)</f>
        <v>0</v>
      </c>
      <c r="BL160" s="21" t="s">
        <v>26</v>
      </c>
      <c r="BM160" s="21" t="s">
        <v>766</v>
      </c>
    </row>
    <row r="161" s="1" customFormat="1" ht="38.25" customHeight="1">
      <c r="B161" s="46"/>
      <c r="C161" s="233" t="s">
        <v>405</v>
      </c>
      <c r="D161" s="233" t="s">
        <v>176</v>
      </c>
      <c r="E161" s="234" t="s">
        <v>619</v>
      </c>
      <c r="F161" s="235" t="s">
        <v>620</v>
      </c>
      <c r="G161" s="235"/>
      <c r="H161" s="235"/>
      <c r="I161" s="235"/>
      <c r="J161" s="236" t="s">
        <v>621</v>
      </c>
      <c r="K161" s="237">
        <v>20</v>
      </c>
      <c r="L161" s="238">
        <v>0</v>
      </c>
      <c r="M161" s="238">
        <v>0</v>
      </c>
      <c r="N161" s="239"/>
      <c r="O161" s="239"/>
      <c r="P161" s="240">
        <f>ROUND(V161*K161,2)</f>
        <v>0</v>
      </c>
      <c r="Q161" s="240"/>
      <c r="R161" s="48"/>
      <c r="T161" s="241" t="s">
        <v>24</v>
      </c>
      <c r="U161" s="56" t="s">
        <v>48</v>
      </c>
      <c r="V161" s="174">
        <f>L161+M161</f>
        <v>0</v>
      </c>
      <c r="W161" s="174">
        <f>ROUND(L161*K161,2)</f>
        <v>0</v>
      </c>
      <c r="X161" s="174">
        <f>ROUND(M161*K161,2)</f>
        <v>0</v>
      </c>
      <c r="Y161" s="47"/>
      <c r="Z161" s="242">
        <f>Y161*K161</f>
        <v>0</v>
      </c>
      <c r="AA161" s="242">
        <v>0</v>
      </c>
      <c r="AB161" s="242">
        <f>AA161*K161</f>
        <v>0</v>
      </c>
      <c r="AC161" s="242">
        <v>0</v>
      </c>
      <c r="AD161" s="243">
        <f>AC161*K161</f>
        <v>0</v>
      </c>
      <c r="AR161" s="21" t="s">
        <v>26</v>
      </c>
      <c r="AT161" s="21" t="s">
        <v>176</v>
      </c>
      <c r="AU161" s="21" t="s">
        <v>97</v>
      </c>
      <c r="AY161" s="21" t="s">
        <v>175</v>
      </c>
      <c r="BE161" s="155">
        <f>IF(U161="základní",P161,0)</f>
        <v>0</v>
      </c>
      <c r="BF161" s="155">
        <f>IF(U161="snížená",P161,0)</f>
        <v>0</v>
      </c>
      <c r="BG161" s="155">
        <f>IF(U161="zákl. přenesená",P161,0)</f>
        <v>0</v>
      </c>
      <c r="BH161" s="155">
        <f>IF(U161="sníž. přenesená",P161,0)</f>
        <v>0</v>
      </c>
      <c r="BI161" s="155">
        <f>IF(U161="nulová",P161,0)</f>
        <v>0</v>
      </c>
      <c r="BJ161" s="21" t="s">
        <v>26</v>
      </c>
      <c r="BK161" s="155">
        <f>ROUND(V161*K161,2)</f>
        <v>0</v>
      </c>
      <c r="BL161" s="21" t="s">
        <v>26</v>
      </c>
      <c r="BM161" s="21" t="s">
        <v>767</v>
      </c>
    </row>
    <row r="162" s="1" customFormat="1" ht="38.25" customHeight="1">
      <c r="B162" s="46"/>
      <c r="C162" s="233" t="s">
        <v>421</v>
      </c>
      <c r="D162" s="233" t="s">
        <v>176</v>
      </c>
      <c r="E162" s="234" t="s">
        <v>623</v>
      </c>
      <c r="F162" s="235" t="s">
        <v>624</v>
      </c>
      <c r="G162" s="235"/>
      <c r="H162" s="235"/>
      <c r="I162" s="235"/>
      <c r="J162" s="236" t="s">
        <v>621</v>
      </c>
      <c r="K162" s="237">
        <v>20</v>
      </c>
      <c r="L162" s="238">
        <v>0</v>
      </c>
      <c r="M162" s="238">
        <v>0</v>
      </c>
      <c r="N162" s="239"/>
      <c r="O162" s="239"/>
      <c r="P162" s="240">
        <f>ROUND(V162*K162,2)</f>
        <v>0</v>
      </c>
      <c r="Q162" s="240"/>
      <c r="R162" s="48"/>
      <c r="T162" s="241" t="s">
        <v>24</v>
      </c>
      <c r="U162" s="56" t="s">
        <v>48</v>
      </c>
      <c r="V162" s="174">
        <f>L162+M162</f>
        <v>0</v>
      </c>
      <c r="W162" s="174">
        <f>ROUND(L162*K162,2)</f>
        <v>0</v>
      </c>
      <c r="X162" s="174">
        <f>ROUND(M162*K162,2)</f>
        <v>0</v>
      </c>
      <c r="Y162" s="47"/>
      <c r="Z162" s="242">
        <f>Y162*K162</f>
        <v>0</v>
      </c>
      <c r="AA162" s="242">
        <v>0</v>
      </c>
      <c r="AB162" s="242">
        <f>AA162*K162</f>
        <v>0</v>
      </c>
      <c r="AC162" s="242">
        <v>0</v>
      </c>
      <c r="AD162" s="243">
        <f>AC162*K162</f>
        <v>0</v>
      </c>
      <c r="AR162" s="21" t="s">
        <v>26</v>
      </c>
      <c r="AT162" s="21" t="s">
        <v>176</v>
      </c>
      <c r="AU162" s="21" t="s">
        <v>97</v>
      </c>
      <c r="AY162" s="21" t="s">
        <v>175</v>
      </c>
      <c r="BE162" s="155">
        <f>IF(U162="základní",P162,0)</f>
        <v>0</v>
      </c>
      <c r="BF162" s="155">
        <f>IF(U162="snížená",P162,0)</f>
        <v>0</v>
      </c>
      <c r="BG162" s="155">
        <f>IF(U162="zákl. přenesená",P162,0)</f>
        <v>0</v>
      </c>
      <c r="BH162" s="155">
        <f>IF(U162="sníž. přenesená",P162,0)</f>
        <v>0</v>
      </c>
      <c r="BI162" s="155">
        <f>IF(U162="nulová",P162,0)</f>
        <v>0</v>
      </c>
      <c r="BJ162" s="21" t="s">
        <v>26</v>
      </c>
      <c r="BK162" s="155">
        <f>ROUND(V162*K162,2)</f>
        <v>0</v>
      </c>
      <c r="BL162" s="21" t="s">
        <v>26</v>
      </c>
      <c r="BM162" s="21" t="s">
        <v>768</v>
      </c>
    </row>
    <row r="163" s="1" customFormat="1" ht="38.25" customHeight="1">
      <c r="B163" s="46"/>
      <c r="C163" s="233" t="s">
        <v>425</v>
      </c>
      <c r="D163" s="233" t="s">
        <v>176</v>
      </c>
      <c r="E163" s="234" t="s">
        <v>626</v>
      </c>
      <c r="F163" s="235" t="s">
        <v>627</v>
      </c>
      <c r="G163" s="235"/>
      <c r="H163" s="235"/>
      <c r="I163" s="235"/>
      <c r="J163" s="236" t="s">
        <v>204</v>
      </c>
      <c r="K163" s="237">
        <v>500</v>
      </c>
      <c r="L163" s="238">
        <v>0</v>
      </c>
      <c r="M163" s="238">
        <v>0</v>
      </c>
      <c r="N163" s="239"/>
      <c r="O163" s="239"/>
      <c r="P163" s="240">
        <f>ROUND(V163*K163,2)</f>
        <v>0</v>
      </c>
      <c r="Q163" s="240"/>
      <c r="R163" s="48"/>
      <c r="T163" s="241" t="s">
        <v>24</v>
      </c>
      <c r="U163" s="56" t="s">
        <v>48</v>
      </c>
      <c r="V163" s="174">
        <f>L163+M163</f>
        <v>0</v>
      </c>
      <c r="W163" s="174">
        <f>ROUND(L163*K163,2)</f>
        <v>0</v>
      </c>
      <c r="X163" s="174">
        <f>ROUND(M163*K163,2)</f>
        <v>0</v>
      </c>
      <c r="Y163" s="47"/>
      <c r="Z163" s="242">
        <f>Y163*K163</f>
        <v>0</v>
      </c>
      <c r="AA163" s="242">
        <v>0</v>
      </c>
      <c r="AB163" s="242">
        <f>AA163*K163</f>
        <v>0</v>
      </c>
      <c r="AC163" s="242">
        <v>0</v>
      </c>
      <c r="AD163" s="243">
        <f>AC163*K163</f>
        <v>0</v>
      </c>
      <c r="AR163" s="21" t="s">
        <v>26</v>
      </c>
      <c r="AT163" s="21" t="s">
        <v>176</v>
      </c>
      <c r="AU163" s="21" t="s">
        <v>97</v>
      </c>
      <c r="AY163" s="21" t="s">
        <v>175</v>
      </c>
      <c r="BE163" s="155">
        <f>IF(U163="základní",P163,0)</f>
        <v>0</v>
      </c>
      <c r="BF163" s="155">
        <f>IF(U163="snížená",P163,0)</f>
        <v>0</v>
      </c>
      <c r="BG163" s="155">
        <f>IF(U163="zákl. přenesená",P163,0)</f>
        <v>0</v>
      </c>
      <c r="BH163" s="155">
        <f>IF(U163="sníž. přenesená",P163,0)</f>
        <v>0</v>
      </c>
      <c r="BI163" s="155">
        <f>IF(U163="nulová",P163,0)</f>
        <v>0</v>
      </c>
      <c r="BJ163" s="21" t="s">
        <v>26</v>
      </c>
      <c r="BK163" s="155">
        <f>ROUND(V163*K163,2)</f>
        <v>0</v>
      </c>
      <c r="BL163" s="21" t="s">
        <v>26</v>
      </c>
      <c r="BM163" s="21" t="s">
        <v>769</v>
      </c>
    </row>
    <row r="164" s="1" customFormat="1" ht="38.25" customHeight="1">
      <c r="B164" s="46"/>
      <c r="C164" s="233" t="s">
        <v>427</v>
      </c>
      <c r="D164" s="233" t="s">
        <v>176</v>
      </c>
      <c r="E164" s="234" t="s">
        <v>629</v>
      </c>
      <c r="F164" s="235" t="s">
        <v>630</v>
      </c>
      <c r="G164" s="235"/>
      <c r="H164" s="235"/>
      <c r="I164" s="235"/>
      <c r="J164" s="236" t="s">
        <v>204</v>
      </c>
      <c r="K164" s="237">
        <v>500</v>
      </c>
      <c r="L164" s="238">
        <v>0</v>
      </c>
      <c r="M164" s="238">
        <v>0</v>
      </c>
      <c r="N164" s="239"/>
      <c r="O164" s="239"/>
      <c r="P164" s="240">
        <f>ROUND(V164*K164,2)</f>
        <v>0</v>
      </c>
      <c r="Q164" s="240"/>
      <c r="R164" s="48"/>
      <c r="T164" s="241" t="s">
        <v>24</v>
      </c>
      <c r="U164" s="56" t="s">
        <v>48</v>
      </c>
      <c r="V164" s="174">
        <f>L164+M164</f>
        <v>0</v>
      </c>
      <c r="W164" s="174">
        <f>ROUND(L164*K164,2)</f>
        <v>0</v>
      </c>
      <c r="X164" s="174">
        <f>ROUND(M164*K164,2)</f>
        <v>0</v>
      </c>
      <c r="Y164" s="47"/>
      <c r="Z164" s="242">
        <f>Y164*K164</f>
        <v>0</v>
      </c>
      <c r="AA164" s="242">
        <v>0</v>
      </c>
      <c r="AB164" s="242">
        <f>AA164*K164</f>
        <v>0</v>
      </c>
      <c r="AC164" s="242">
        <v>0</v>
      </c>
      <c r="AD164" s="243">
        <f>AC164*K164</f>
        <v>0</v>
      </c>
      <c r="AR164" s="21" t="s">
        <v>26</v>
      </c>
      <c r="AT164" s="21" t="s">
        <v>176</v>
      </c>
      <c r="AU164" s="21" t="s">
        <v>97</v>
      </c>
      <c r="AY164" s="21" t="s">
        <v>175</v>
      </c>
      <c r="BE164" s="155">
        <f>IF(U164="základní",P164,0)</f>
        <v>0</v>
      </c>
      <c r="BF164" s="155">
        <f>IF(U164="snížená",P164,0)</f>
        <v>0</v>
      </c>
      <c r="BG164" s="155">
        <f>IF(U164="zákl. přenesená",P164,0)</f>
        <v>0</v>
      </c>
      <c r="BH164" s="155">
        <f>IF(U164="sníž. přenesená",P164,0)</f>
        <v>0</v>
      </c>
      <c r="BI164" s="155">
        <f>IF(U164="nulová",P164,0)</f>
        <v>0</v>
      </c>
      <c r="BJ164" s="21" t="s">
        <v>26</v>
      </c>
      <c r="BK164" s="155">
        <f>ROUND(V164*K164,2)</f>
        <v>0</v>
      </c>
      <c r="BL164" s="21" t="s">
        <v>26</v>
      </c>
      <c r="BM164" s="21" t="s">
        <v>770</v>
      </c>
    </row>
    <row r="165" s="1" customFormat="1" ht="25.5" customHeight="1">
      <c r="B165" s="46"/>
      <c r="C165" s="233" t="s">
        <v>431</v>
      </c>
      <c r="D165" s="233" t="s">
        <v>176</v>
      </c>
      <c r="E165" s="234" t="s">
        <v>641</v>
      </c>
      <c r="F165" s="235" t="s">
        <v>642</v>
      </c>
      <c r="G165" s="235"/>
      <c r="H165" s="235"/>
      <c r="I165" s="235"/>
      <c r="J165" s="236" t="s">
        <v>179</v>
      </c>
      <c r="K165" s="237">
        <v>6</v>
      </c>
      <c r="L165" s="238">
        <v>0</v>
      </c>
      <c r="M165" s="238">
        <v>0</v>
      </c>
      <c r="N165" s="239"/>
      <c r="O165" s="239"/>
      <c r="P165" s="240">
        <f>ROUND(V165*K165,2)</f>
        <v>0</v>
      </c>
      <c r="Q165" s="240"/>
      <c r="R165" s="48"/>
      <c r="T165" s="241" t="s">
        <v>24</v>
      </c>
      <c r="U165" s="56" t="s">
        <v>48</v>
      </c>
      <c r="V165" s="174">
        <f>L165+M165</f>
        <v>0</v>
      </c>
      <c r="W165" s="174">
        <f>ROUND(L165*K165,2)</f>
        <v>0</v>
      </c>
      <c r="X165" s="174">
        <f>ROUND(M165*K165,2)</f>
        <v>0</v>
      </c>
      <c r="Y165" s="47"/>
      <c r="Z165" s="242">
        <f>Y165*K165</f>
        <v>0</v>
      </c>
      <c r="AA165" s="242">
        <v>0</v>
      </c>
      <c r="AB165" s="242">
        <f>AA165*K165</f>
        <v>0</v>
      </c>
      <c r="AC165" s="242">
        <v>0</v>
      </c>
      <c r="AD165" s="243">
        <f>AC165*K165</f>
        <v>0</v>
      </c>
      <c r="AR165" s="21" t="s">
        <v>26</v>
      </c>
      <c r="AT165" s="21" t="s">
        <v>176</v>
      </c>
      <c r="AU165" s="21" t="s">
        <v>97</v>
      </c>
      <c r="AY165" s="21" t="s">
        <v>175</v>
      </c>
      <c r="BE165" s="155">
        <f>IF(U165="základní",P165,0)</f>
        <v>0</v>
      </c>
      <c r="BF165" s="155">
        <f>IF(U165="snížená",P165,0)</f>
        <v>0</v>
      </c>
      <c r="BG165" s="155">
        <f>IF(U165="zákl. přenesená",P165,0)</f>
        <v>0</v>
      </c>
      <c r="BH165" s="155">
        <f>IF(U165="sníž. přenesená",P165,0)</f>
        <v>0</v>
      </c>
      <c r="BI165" s="155">
        <f>IF(U165="nulová",P165,0)</f>
        <v>0</v>
      </c>
      <c r="BJ165" s="21" t="s">
        <v>26</v>
      </c>
      <c r="BK165" s="155">
        <f>ROUND(V165*K165,2)</f>
        <v>0</v>
      </c>
      <c r="BL165" s="21" t="s">
        <v>26</v>
      </c>
      <c r="BM165" s="21" t="s">
        <v>771</v>
      </c>
    </row>
    <row r="166" s="1" customFormat="1" ht="25.5" customHeight="1">
      <c r="B166" s="46"/>
      <c r="C166" s="233" t="s">
        <v>435</v>
      </c>
      <c r="D166" s="233" t="s">
        <v>176</v>
      </c>
      <c r="E166" s="234" t="s">
        <v>632</v>
      </c>
      <c r="F166" s="235" t="s">
        <v>633</v>
      </c>
      <c r="G166" s="235"/>
      <c r="H166" s="235"/>
      <c r="I166" s="235"/>
      <c r="J166" s="236" t="s">
        <v>179</v>
      </c>
      <c r="K166" s="237">
        <v>4</v>
      </c>
      <c r="L166" s="238">
        <v>0</v>
      </c>
      <c r="M166" s="238">
        <v>0</v>
      </c>
      <c r="N166" s="239"/>
      <c r="O166" s="239"/>
      <c r="P166" s="240">
        <f>ROUND(V166*K166,2)</f>
        <v>0</v>
      </c>
      <c r="Q166" s="240"/>
      <c r="R166" s="48"/>
      <c r="T166" s="241" t="s">
        <v>24</v>
      </c>
      <c r="U166" s="56" t="s">
        <v>48</v>
      </c>
      <c r="V166" s="174">
        <f>L166+M166</f>
        <v>0</v>
      </c>
      <c r="W166" s="174">
        <f>ROUND(L166*K166,2)</f>
        <v>0</v>
      </c>
      <c r="X166" s="174">
        <f>ROUND(M166*K166,2)</f>
        <v>0</v>
      </c>
      <c r="Y166" s="47"/>
      <c r="Z166" s="242">
        <f>Y166*K166</f>
        <v>0</v>
      </c>
      <c r="AA166" s="242">
        <v>0</v>
      </c>
      <c r="AB166" s="242">
        <f>AA166*K166</f>
        <v>0</v>
      </c>
      <c r="AC166" s="242">
        <v>0</v>
      </c>
      <c r="AD166" s="243">
        <f>AC166*K166</f>
        <v>0</v>
      </c>
      <c r="AR166" s="21" t="s">
        <v>26</v>
      </c>
      <c r="AT166" s="21" t="s">
        <v>176</v>
      </c>
      <c r="AU166" s="21" t="s">
        <v>97</v>
      </c>
      <c r="AY166" s="21" t="s">
        <v>175</v>
      </c>
      <c r="BE166" s="155">
        <f>IF(U166="základní",P166,0)</f>
        <v>0</v>
      </c>
      <c r="BF166" s="155">
        <f>IF(U166="snížená",P166,0)</f>
        <v>0</v>
      </c>
      <c r="BG166" s="155">
        <f>IF(U166="zákl. přenesená",P166,0)</f>
        <v>0</v>
      </c>
      <c r="BH166" s="155">
        <f>IF(U166="sníž. přenesená",P166,0)</f>
        <v>0</v>
      </c>
      <c r="BI166" s="155">
        <f>IF(U166="nulová",P166,0)</f>
        <v>0</v>
      </c>
      <c r="BJ166" s="21" t="s">
        <v>26</v>
      </c>
      <c r="BK166" s="155">
        <f>ROUND(V166*K166,2)</f>
        <v>0</v>
      </c>
      <c r="BL166" s="21" t="s">
        <v>26</v>
      </c>
      <c r="BM166" s="21" t="s">
        <v>772</v>
      </c>
    </row>
    <row r="167" s="1" customFormat="1" ht="16.5" customHeight="1">
      <c r="B167" s="46"/>
      <c r="C167" s="233" t="s">
        <v>437</v>
      </c>
      <c r="D167" s="233" t="s">
        <v>176</v>
      </c>
      <c r="E167" s="234" t="s">
        <v>638</v>
      </c>
      <c r="F167" s="235" t="s">
        <v>639</v>
      </c>
      <c r="G167" s="235"/>
      <c r="H167" s="235"/>
      <c r="I167" s="235"/>
      <c r="J167" s="236" t="s">
        <v>179</v>
      </c>
      <c r="K167" s="237">
        <v>2</v>
      </c>
      <c r="L167" s="238">
        <v>0</v>
      </c>
      <c r="M167" s="238">
        <v>0</v>
      </c>
      <c r="N167" s="239"/>
      <c r="O167" s="239"/>
      <c r="P167" s="240">
        <f>ROUND(V167*K167,2)</f>
        <v>0</v>
      </c>
      <c r="Q167" s="240"/>
      <c r="R167" s="48"/>
      <c r="T167" s="241" t="s">
        <v>24</v>
      </c>
      <c r="U167" s="56" t="s">
        <v>48</v>
      </c>
      <c r="V167" s="174">
        <f>L167+M167</f>
        <v>0</v>
      </c>
      <c r="W167" s="174">
        <f>ROUND(L167*K167,2)</f>
        <v>0</v>
      </c>
      <c r="X167" s="174">
        <f>ROUND(M167*K167,2)</f>
        <v>0</v>
      </c>
      <c r="Y167" s="47"/>
      <c r="Z167" s="242">
        <f>Y167*K167</f>
        <v>0</v>
      </c>
      <c r="AA167" s="242">
        <v>0</v>
      </c>
      <c r="AB167" s="242">
        <f>AA167*K167</f>
        <v>0</v>
      </c>
      <c r="AC167" s="242">
        <v>0</v>
      </c>
      <c r="AD167" s="243">
        <f>AC167*K167</f>
        <v>0</v>
      </c>
      <c r="AR167" s="21" t="s">
        <v>26</v>
      </c>
      <c r="AT167" s="21" t="s">
        <v>176</v>
      </c>
      <c r="AU167" s="21" t="s">
        <v>97</v>
      </c>
      <c r="AY167" s="21" t="s">
        <v>175</v>
      </c>
      <c r="BE167" s="155">
        <f>IF(U167="základní",P167,0)</f>
        <v>0</v>
      </c>
      <c r="BF167" s="155">
        <f>IF(U167="snížená",P167,0)</f>
        <v>0</v>
      </c>
      <c r="BG167" s="155">
        <f>IF(U167="zákl. přenesená",P167,0)</f>
        <v>0</v>
      </c>
      <c r="BH167" s="155">
        <f>IF(U167="sníž. přenesená",P167,0)</f>
        <v>0</v>
      </c>
      <c r="BI167" s="155">
        <f>IF(U167="nulová",P167,0)</f>
        <v>0</v>
      </c>
      <c r="BJ167" s="21" t="s">
        <v>26</v>
      </c>
      <c r="BK167" s="155">
        <f>ROUND(V167*K167,2)</f>
        <v>0</v>
      </c>
      <c r="BL167" s="21" t="s">
        <v>26</v>
      </c>
      <c r="BM167" s="21" t="s">
        <v>773</v>
      </c>
    </row>
    <row r="168" s="1" customFormat="1" ht="16.5" customHeight="1">
      <c r="B168" s="46"/>
      <c r="C168" s="233" t="s">
        <v>441</v>
      </c>
      <c r="D168" s="233" t="s">
        <v>176</v>
      </c>
      <c r="E168" s="234" t="s">
        <v>635</v>
      </c>
      <c r="F168" s="235" t="s">
        <v>636</v>
      </c>
      <c r="G168" s="235"/>
      <c r="H168" s="235"/>
      <c r="I168" s="235"/>
      <c r="J168" s="236" t="s">
        <v>179</v>
      </c>
      <c r="K168" s="237">
        <v>4</v>
      </c>
      <c r="L168" s="238">
        <v>0</v>
      </c>
      <c r="M168" s="238">
        <v>0</v>
      </c>
      <c r="N168" s="239"/>
      <c r="O168" s="239"/>
      <c r="P168" s="240">
        <f>ROUND(V168*K168,2)</f>
        <v>0</v>
      </c>
      <c r="Q168" s="240"/>
      <c r="R168" s="48"/>
      <c r="T168" s="241" t="s">
        <v>24</v>
      </c>
      <c r="U168" s="56" t="s">
        <v>48</v>
      </c>
      <c r="V168" s="174">
        <f>L168+M168</f>
        <v>0</v>
      </c>
      <c r="W168" s="174">
        <f>ROUND(L168*K168,2)</f>
        <v>0</v>
      </c>
      <c r="X168" s="174">
        <f>ROUND(M168*K168,2)</f>
        <v>0</v>
      </c>
      <c r="Y168" s="47"/>
      <c r="Z168" s="242">
        <f>Y168*K168</f>
        <v>0</v>
      </c>
      <c r="AA168" s="242">
        <v>0</v>
      </c>
      <c r="AB168" s="242">
        <f>AA168*K168</f>
        <v>0</v>
      </c>
      <c r="AC168" s="242">
        <v>0</v>
      </c>
      <c r="AD168" s="243">
        <f>AC168*K168</f>
        <v>0</v>
      </c>
      <c r="AR168" s="21" t="s">
        <v>26</v>
      </c>
      <c r="AT168" s="21" t="s">
        <v>176</v>
      </c>
      <c r="AU168" s="21" t="s">
        <v>97</v>
      </c>
      <c r="AY168" s="21" t="s">
        <v>175</v>
      </c>
      <c r="BE168" s="155">
        <f>IF(U168="základní",P168,0)</f>
        <v>0</v>
      </c>
      <c r="BF168" s="155">
        <f>IF(U168="snížená",P168,0)</f>
        <v>0</v>
      </c>
      <c r="BG168" s="155">
        <f>IF(U168="zákl. přenesená",P168,0)</f>
        <v>0</v>
      </c>
      <c r="BH168" s="155">
        <f>IF(U168="sníž. přenesená",P168,0)</f>
        <v>0</v>
      </c>
      <c r="BI168" s="155">
        <f>IF(U168="nulová",P168,0)</f>
        <v>0</v>
      </c>
      <c r="BJ168" s="21" t="s">
        <v>26</v>
      </c>
      <c r="BK168" s="155">
        <f>ROUND(V168*K168,2)</f>
        <v>0</v>
      </c>
      <c r="BL168" s="21" t="s">
        <v>26</v>
      </c>
      <c r="BM168" s="21" t="s">
        <v>774</v>
      </c>
    </row>
    <row r="169" s="1" customFormat="1" ht="25.5" customHeight="1">
      <c r="B169" s="46"/>
      <c r="C169" s="233" t="s">
        <v>442</v>
      </c>
      <c r="D169" s="233" t="s">
        <v>176</v>
      </c>
      <c r="E169" s="234" t="s">
        <v>511</v>
      </c>
      <c r="F169" s="235" t="s">
        <v>512</v>
      </c>
      <c r="G169" s="235"/>
      <c r="H169" s="235"/>
      <c r="I169" s="235"/>
      <c r="J169" s="236" t="s">
        <v>179</v>
      </c>
      <c r="K169" s="237">
        <v>2</v>
      </c>
      <c r="L169" s="238">
        <v>0</v>
      </c>
      <c r="M169" s="238">
        <v>0</v>
      </c>
      <c r="N169" s="239"/>
      <c r="O169" s="239"/>
      <c r="P169" s="240">
        <f>ROUND(V169*K169,2)</f>
        <v>0</v>
      </c>
      <c r="Q169" s="240"/>
      <c r="R169" s="48"/>
      <c r="T169" s="241" t="s">
        <v>24</v>
      </c>
      <c r="U169" s="56" t="s">
        <v>48</v>
      </c>
      <c r="V169" s="174">
        <f>L169+M169</f>
        <v>0</v>
      </c>
      <c r="W169" s="174">
        <f>ROUND(L169*K169,2)</f>
        <v>0</v>
      </c>
      <c r="X169" s="174">
        <f>ROUND(M169*K169,2)</f>
        <v>0</v>
      </c>
      <c r="Y169" s="47"/>
      <c r="Z169" s="242">
        <f>Y169*K169</f>
        <v>0</v>
      </c>
      <c r="AA169" s="242">
        <v>0</v>
      </c>
      <c r="AB169" s="242">
        <f>AA169*K169</f>
        <v>0</v>
      </c>
      <c r="AC169" s="242">
        <v>0</v>
      </c>
      <c r="AD169" s="243">
        <f>AC169*K169</f>
        <v>0</v>
      </c>
      <c r="AR169" s="21" t="s">
        <v>26</v>
      </c>
      <c r="AT169" s="21" t="s">
        <v>176</v>
      </c>
      <c r="AU169" s="21" t="s">
        <v>97</v>
      </c>
      <c r="AY169" s="21" t="s">
        <v>175</v>
      </c>
      <c r="BE169" s="155">
        <f>IF(U169="základní",P169,0)</f>
        <v>0</v>
      </c>
      <c r="BF169" s="155">
        <f>IF(U169="snížená",P169,0)</f>
        <v>0</v>
      </c>
      <c r="BG169" s="155">
        <f>IF(U169="zákl. přenesená",P169,0)</f>
        <v>0</v>
      </c>
      <c r="BH169" s="155">
        <f>IF(U169="sníž. přenesená",P169,0)</f>
        <v>0</v>
      </c>
      <c r="BI169" s="155">
        <f>IF(U169="nulová",P169,0)</f>
        <v>0</v>
      </c>
      <c r="BJ169" s="21" t="s">
        <v>26</v>
      </c>
      <c r="BK169" s="155">
        <f>ROUND(V169*K169,2)</f>
        <v>0</v>
      </c>
      <c r="BL169" s="21" t="s">
        <v>26</v>
      </c>
      <c r="BM169" s="21" t="s">
        <v>513</v>
      </c>
    </row>
    <row r="170" s="1" customFormat="1" ht="25.5" customHeight="1">
      <c r="B170" s="46"/>
      <c r="C170" s="244" t="s">
        <v>447</v>
      </c>
      <c r="D170" s="244" t="s">
        <v>181</v>
      </c>
      <c r="E170" s="245" t="s">
        <v>515</v>
      </c>
      <c r="F170" s="246" t="s">
        <v>516</v>
      </c>
      <c r="G170" s="246"/>
      <c r="H170" s="246"/>
      <c r="I170" s="246"/>
      <c r="J170" s="247" t="s">
        <v>179</v>
      </c>
      <c r="K170" s="248">
        <v>2</v>
      </c>
      <c r="L170" s="249">
        <v>0</v>
      </c>
      <c r="M170" s="250"/>
      <c r="N170" s="250"/>
      <c r="O170" s="198"/>
      <c r="P170" s="240">
        <f>ROUND(V170*K170,2)</f>
        <v>0</v>
      </c>
      <c r="Q170" s="240"/>
      <c r="R170" s="48"/>
      <c r="T170" s="241" t="s">
        <v>24</v>
      </c>
      <c r="U170" s="56" t="s">
        <v>48</v>
      </c>
      <c r="V170" s="174">
        <f>L170+M170</f>
        <v>0</v>
      </c>
      <c r="W170" s="174">
        <f>ROUND(L170*K170,2)</f>
        <v>0</v>
      </c>
      <c r="X170" s="174">
        <f>ROUND(M170*K170,2)</f>
        <v>0</v>
      </c>
      <c r="Y170" s="47"/>
      <c r="Z170" s="242">
        <f>Y170*K170</f>
        <v>0</v>
      </c>
      <c r="AA170" s="242">
        <v>0</v>
      </c>
      <c r="AB170" s="242">
        <f>AA170*K170</f>
        <v>0</v>
      </c>
      <c r="AC170" s="242">
        <v>0</v>
      </c>
      <c r="AD170" s="243">
        <f>AC170*K170</f>
        <v>0</v>
      </c>
      <c r="AR170" s="21" t="s">
        <v>97</v>
      </c>
      <c r="AT170" s="21" t="s">
        <v>181</v>
      </c>
      <c r="AU170" s="21" t="s">
        <v>97</v>
      </c>
      <c r="AY170" s="21" t="s">
        <v>175</v>
      </c>
      <c r="BE170" s="155">
        <f>IF(U170="základní",P170,0)</f>
        <v>0</v>
      </c>
      <c r="BF170" s="155">
        <f>IF(U170="snížená",P170,0)</f>
        <v>0</v>
      </c>
      <c r="BG170" s="155">
        <f>IF(U170="zákl. přenesená",P170,0)</f>
        <v>0</v>
      </c>
      <c r="BH170" s="155">
        <f>IF(U170="sníž. přenesená",P170,0)</f>
        <v>0</v>
      </c>
      <c r="BI170" s="155">
        <f>IF(U170="nulová",P170,0)</f>
        <v>0</v>
      </c>
      <c r="BJ170" s="21" t="s">
        <v>26</v>
      </c>
      <c r="BK170" s="155">
        <f>ROUND(V170*K170,2)</f>
        <v>0</v>
      </c>
      <c r="BL170" s="21" t="s">
        <v>26</v>
      </c>
      <c r="BM170" s="21" t="s">
        <v>517</v>
      </c>
    </row>
    <row r="171" s="1" customFormat="1" ht="25.5" customHeight="1">
      <c r="B171" s="46"/>
      <c r="C171" s="244" t="s">
        <v>451</v>
      </c>
      <c r="D171" s="244" t="s">
        <v>181</v>
      </c>
      <c r="E171" s="245" t="s">
        <v>519</v>
      </c>
      <c r="F171" s="246" t="s">
        <v>520</v>
      </c>
      <c r="G171" s="246"/>
      <c r="H171" s="246"/>
      <c r="I171" s="246"/>
      <c r="J171" s="247" t="s">
        <v>179</v>
      </c>
      <c r="K171" s="248">
        <v>2</v>
      </c>
      <c r="L171" s="249">
        <v>0</v>
      </c>
      <c r="M171" s="250"/>
      <c r="N171" s="250"/>
      <c r="O171" s="198"/>
      <c r="P171" s="240">
        <f>ROUND(V171*K171,2)</f>
        <v>0</v>
      </c>
      <c r="Q171" s="240"/>
      <c r="R171" s="48"/>
      <c r="T171" s="241" t="s">
        <v>24</v>
      </c>
      <c r="U171" s="56" t="s">
        <v>48</v>
      </c>
      <c r="V171" s="174">
        <f>L171+M171</f>
        <v>0</v>
      </c>
      <c r="W171" s="174">
        <f>ROUND(L171*K171,2)</f>
        <v>0</v>
      </c>
      <c r="X171" s="174">
        <f>ROUND(M171*K171,2)</f>
        <v>0</v>
      </c>
      <c r="Y171" s="47"/>
      <c r="Z171" s="242">
        <f>Y171*K171</f>
        <v>0</v>
      </c>
      <c r="AA171" s="242">
        <v>0</v>
      </c>
      <c r="AB171" s="242">
        <f>AA171*K171</f>
        <v>0</v>
      </c>
      <c r="AC171" s="242">
        <v>0</v>
      </c>
      <c r="AD171" s="243">
        <f>AC171*K171</f>
        <v>0</v>
      </c>
      <c r="AR171" s="21" t="s">
        <v>97</v>
      </c>
      <c r="AT171" s="21" t="s">
        <v>181</v>
      </c>
      <c r="AU171" s="21" t="s">
        <v>97</v>
      </c>
      <c r="AY171" s="21" t="s">
        <v>175</v>
      </c>
      <c r="BE171" s="155">
        <f>IF(U171="základní",P171,0)</f>
        <v>0</v>
      </c>
      <c r="BF171" s="155">
        <f>IF(U171="snížená",P171,0)</f>
        <v>0</v>
      </c>
      <c r="BG171" s="155">
        <f>IF(U171="zákl. přenesená",P171,0)</f>
        <v>0</v>
      </c>
      <c r="BH171" s="155">
        <f>IF(U171="sníž. přenesená",P171,0)</f>
        <v>0</v>
      </c>
      <c r="BI171" s="155">
        <f>IF(U171="nulová",P171,0)</f>
        <v>0</v>
      </c>
      <c r="BJ171" s="21" t="s">
        <v>26</v>
      </c>
      <c r="BK171" s="155">
        <f>ROUND(V171*K171,2)</f>
        <v>0</v>
      </c>
      <c r="BL171" s="21" t="s">
        <v>26</v>
      </c>
      <c r="BM171" s="21" t="s">
        <v>521</v>
      </c>
    </row>
    <row r="172" s="1" customFormat="1" ht="16.5" customHeight="1">
      <c r="B172" s="46"/>
      <c r="C172" s="233" t="s">
        <v>455</v>
      </c>
      <c r="D172" s="233" t="s">
        <v>176</v>
      </c>
      <c r="E172" s="234" t="s">
        <v>523</v>
      </c>
      <c r="F172" s="235" t="s">
        <v>524</v>
      </c>
      <c r="G172" s="235"/>
      <c r="H172" s="235"/>
      <c r="I172" s="235"/>
      <c r="J172" s="236" t="s">
        <v>179</v>
      </c>
      <c r="K172" s="237">
        <v>2</v>
      </c>
      <c r="L172" s="238">
        <v>0</v>
      </c>
      <c r="M172" s="238">
        <v>0</v>
      </c>
      <c r="N172" s="239"/>
      <c r="O172" s="239"/>
      <c r="P172" s="240">
        <f>ROUND(V172*K172,2)</f>
        <v>0</v>
      </c>
      <c r="Q172" s="240"/>
      <c r="R172" s="48"/>
      <c r="T172" s="241" t="s">
        <v>24</v>
      </c>
      <c r="U172" s="56" t="s">
        <v>48</v>
      </c>
      <c r="V172" s="174">
        <f>L172+M172</f>
        <v>0</v>
      </c>
      <c r="W172" s="174">
        <f>ROUND(L172*K172,2)</f>
        <v>0</v>
      </c>
      <c r="X172" s="174">
        <f>ROUND(M172*K172,2)</f>
        <v>0</v>
      </c>
      <c r="Y172" s="47"/>
      <c r="Z172" s="242">
        <f>Y172*K172</f>
        <v>0</v>
      </c>
      <c r="AA172" s="242">
        <v>0</v>
      </c>
      <c r="AB172" s="242">
        <f>AA172*K172</f>
        <v>0</v>
      </c>
      <c r="AC172" s="242">
        <v>0</v>
      </c>
      <c r="AD172" s="243">
        <f>AC172*K172</f>
        <v>0</v>
      </c>
      <c r="AR172" s="21" t="s">
        <v>26</v>
      </c>
      <c r="AT172" s="21" t="s">
        <v>176</v>
      </c>
      <c r="AU172" s="21" t="s">
        <v>97</v>
      </c>
      <c r="AY172" s="21" t="s">
        <v>175</v>
      </c>
      <c r="BE172" s="155">
        <f>IF(U172="základní",P172,0)</f>
        <v>0</v>
      </c>
      <c r="BF172" s="155">
        <f>IF(U172="snížená",P172,0)</f>
        <v>0</v>
      </c>
      <c r="BG172" s="155">
        <f>IF(U172="zákl. přenesená",P172,0)</f>
        <v>0</v>
      </c>
      <c r="BH172" s="155">
        <f>IF(U172="sníž. přenesená",P172,0)</f>
        <v>0</v>
      </c>
      <c r="BI172" s="155">
        <f>IF(U172="nulová",P172,0)</f>
        <v>0</v>
      </c>
      <c r="BJ172" s="21" t="s">
        <v>26</v>
      </c>
      <c r="BK172" s="155">
        <f>ROUND(V172*K172,2)</f>
        <v>0</v>
      </c>
      <c r="BL172" s="21" t="s">
        <v>26</v>
      </c>
      <c r="BM172" s="21" t="s">
        <v>525</v>
      </c>
    </row>
    <row r="173" s="1" customFormat="1" ht="38.25" customHeight="1">
      <c r="B173" s="46"/>
      <c r="C173" s="233" t="s">
        <v>470</v>
      </c>
      <c r="D173" s="233" t="s">
        <v>176</v>
      </c>
      <c r="E173" s="234" t="s">
        <v>531</v>
      </c>
      <c r="F173" s="235" t="s">
        <v>532</v>
      </c>
      <c r="G173" s="235"/>
      <c r="H173" s="235"/>
      <c r="I173" s="235"/>
      <c r="J173" s="236" t="s">
        <v>179</v>
      </c>
      <c r="K173" s="237">
        <v>2</v>
      </c>
      <c r="L173" s="238">
        <v>0</v>
      </c>
      <c r="M173" s="238">
        <v>0</v>
      </c>
      <c r="N173" s="239"/>
      <c r="O173" s="239"/>
      <c r="P173" s="240">
        <f>ROUND(V173*K173,2)</f>
        <v>0</v>
      </c>
      <c r="Q173" s="240"/>
      <c r="R173" s="48"/>
      <c r="T173" s="241" t="s">
        <v>24</v>
      </c>
      <c r="U173" s="56" t="s">
        <v>48</v>
      </c>
      <c r="V173" s="174">
        <f>L173+M173</f>
        <v>0</v>
      </c>
      <c r="W173" s="174">
        <f>ROUND(L173*K173,2)</f>
        <v>0</v>
      </c>
      <c r="X173" s="174">
        <f>ROUND(M173*K173,2)</f>
        <v>0</v>
      </c>
      <c r="Y173" s="47"/>
      <c r="Z173" s="242">
        <f>Y173*K173</f>
        <v>0</v>
      </c>
      <c r="AA173" s="242">
        <v>0</v>
      </c>
      <c r="AB173" s="242">
        <f>AA173*K173</f>
        <v>0</v>
      </c>
      <c r="AC173" s="242">
        <v>0</v>
      </c>
      <c r="AD173" s="243">
        <f>AC173*K173</f>
        <v>0</v>
      </c>
      <c r="AR173" s="21" t="s">
        <v>26</v>
      </c>
      <c r="AT173" s="21" t="s">
        <v>176</v>
      </c>
      <c r="AU173" s="21" t="s">
        <v>97</v>
      </c>
      <c r="AY173" s="21" t="s">
        <v>175</v>
      </c>
      <c r="BE173" s="155">
        <f>IF(U173="základní",P173,0)</f>
        <v>0</v>
      </c>
      <c r="BF173" s="155">
        <f>IF(U173="snížená",P173,0)</f>
        <v>0</v>
      </c>
      <c r="BG173" s="155">
        <f>IF(U173="zákl. přenesená",P173,0)</f>
        <v>0</v>
      </c>
      <c r="BH173" s="155">
        <f>IF(U173="sníž. přenesená",P173,0)</f>
        <v>0</v>
      </c>
      <c r="BI173" s="155">
        <f>IF(U173="nulová",P173,0)</f>
        <v>0</v>
      </c>
      <c r="BJ173" s="21" t="s">
        <v>26</v>
      </c>
      <c r="BK173" s="155">
        <f>ROUND(V173*K173,2)</f>
        <v>0</v>
      </c>
      <c r="BL173" s="21" t="s">
        <v>26</v>
      </c>
      <c r="BM173" s="21" t="s">
        <v>533</v>
      </c>
    </row>
    <row r="174" s="1" customFormat="1" ht="25.5" customHeight="1">
      <c r="B174" s="46"/>
      <c r="C174" s="244" t="s">
        <v>471</v>
      </c>
      <c r="D174" s="244" t="s">
        <v>181</v>
      </c>
      <c r="E174" s="245" t="s">
        <v>535</v>
      </c>
      <c r="F174" s="246" t="s">
        <v>536</v>
      </c>
      <c r="G174" s="246"/>
      <c r="H174" s="246"/>
      <c r="I174" s="246"/>
      <c r="J174" s="247" t="s">
        <v>179</v>
      </c>
      <c r="K174" s="248">
        <v>2</v>
      </c>
      <c r="L174" s="249">
        <v>0</v>
      </c>
      <c r="M174" s="250"/>
      <c r="N174" s="250"/>
      <c r="O174" s="198"/>
      <c r="P174" s="240">
        <f>ROUND(V174*K174,2)</f>
        <v>0</v>
      </c>
      <c r="Q174" s="240"/>
      <c r="R174" s="48"/>
      <c r="T174" s="241" t="s">
        <v>24</v>
      </c>
      <c r="U174" s="56" t="s">
        <v>48</v>
      </c>
      <c r="V174" s="174">
        <f>L174+M174</f>
        <v>0</v>
      </c>
      <c r="W174" s="174">
        <f>ROUND(L174*K174,2)</f>
        <v>0</v>
      </c>
      <c r="X174" s="174">
        <f>ROUND(M174*K174,2)</f>
        <v>0</v>
      </c>
      <c r="Y174" s="47"/>
      <c r="Z174" s="242">
        <f>Y174*K174</f>
        <v>0</v>
      </c>
      <c r="AA174" s="242">
        <v>0</v>
      </c>
      <c r="AB174" s="242">
        <f>AA174*K174</f>
        <v>0</v>
      </c>
      <c r="AC174" s="242">
        <v>0</v>
      </c>
      <c r="AD174" s="243">
        <f>AC174*K174</f>
        <v>0</v>
      </c>
      <c r="AR174" s="21" t="s">
        <v>184</v>
      </c>
      <c r="AT174" s="21" t="s">
        <v>181</v>
      </c>
      <c r="AU174" s="21" t="s">
        <v>97</v>
      </c>
      <c r="AY174" s="21" t="s">
        <v>175</v>
      </c>
      <c r="BE174" s="155">
        <f>IF(U174="základní",P174,0)</f>
        <v>0</v>
      </c>
      <c r="BF174" s="155">
        <f>IF(U174="snížená",P174,0)</f>
        <v>0</v>
      </c>
      <c r="BG174" s="155">
        <f>IF(U174="zákl. přenesená",P174,0)</f>
        <v>0</v>
      </c>
      <c r="BH174" s="155">
        <f>IF(U174="sníž. přenesená",P174,0)</f>
        <v>0</v>
      </c>
      <c r="BI174" s="155">
        <f>IF(U174="nulová",P174,0)</f>
        <v>0</v>
      </c>
      <c r="BJ174" s="21" t="s">
        <v>26</v>
      </c>
      <c r="BK174" s="155">
        <f>ROUND(V174*K174,2)</f>
        <v>0</v>
      </c>
      <c r="BL174" s="21" t="s">
        <v>184</v>
      </c>
      <c r="BM174" s="21" t="s">
        <v>537</v>
      </c>
    </row>
    <row r="175" s="1" customFormat="1" ht="25.5" customHeight="1">
      <c r="B175" s="46"/>
      <c r="C175" s="244" t="s">
        <v>472</v>
      </c>
      <c r="D175" s="244" t="s">
        <v>181</v>
      </c>
      <c r="E175" s="245" t="s">
        <v>539</v>
      </c>
      <c r="F175" s="246" t="s">
        <v>540</v>
      </c>
      <c r="G175" s="246"/>
      <c r="H175" s="246"/>
      <c r="I175" s="246"/>
      <c r="J175" s="247" t="s">
        <v>179</v>
      </c>
      <c r="K175" s="248">
        <v>2</v>
      </c>
      <c r="L175" s="249">
        <v>0</v>
      </c>
      <c r="M175" s="250"/>
      <c r="N175" s="250"/>
      <c r="O175" s="198"/>
      <c r="P175" s="240">
        <f>ROUND(V175*K175,2)</f>
        <v>0</v>
      </c>
      <c r="Q175" s="240"/>
      <c r="R175" s="48"/>
      <c r="T175" s="241" t="s">
        <v>24</v>
      </c>
      <c r="U175" s="56" t="s">
        <v>48</v>
      </c>
      <c r="V175" s="174">
        <f>L175+M175</f>
        <v>0</v>
      </c>
      <c r="W175" s="174">
        <f>ROUND(L175*K175,2)</f>
        <v>0</v>
      </c>
      <c r="X175" s="174">
        <f>ROUND(M175*K175,2)</f>
        <v>0</v>
      </c>
      <c r="Y175" s="47"/>
      <c r="Z175" s="242">
        <f>Y175*K175</f>
        <v>0</v>
      </c>
      <c r="AA175" s="242">
        <v>0</v>
      </c>
      <c r="AB175" s="242">
        <f>AA175*K175</f>
        <v>0</v>
      </c>
      <c r="AC175" s="242">
        <v>0</v>
      </c>
      <c r="AD175" s="243">
        <f>AC175*K175</f>
        <v>0</v>
      </c>
      <c r="AR175" s="21" t="s">
        <v>97</v>
      </c>
      <c r="AT175" s="21" t="s">
        <v>181</v>
      </c>
      <c r="AU175" s="21" t="s">
        <v>97</v>
      </c>
      <c r="AY175" s="21" t="s">
        <v>175</v>
      </c>
      <c r="BE175" s="155">
        <f>IF(U175="základní",P175,0)</f>
        <v>0</v>
      </c>
      <c r="BF175" s="155">
        <f>IF(U175="snížená",P175,0)</f>
        <v>0</v>
      </c>
      <c r="BG175" s="155">
        <f>IF(U175="zákl. přenesená",P175,0)</f>
        <v>0</v>
      </c>
      <c r="BH175" s="155">
        <f>IF(U175="sníž. přenesená",P175,0)</f>
        <v>0</v>
      </c>
      <c r="BI175" s="155">
        <f>IF(U175="nulová",P175,0)</f>
        <v>0</v>
      </c>
      <c r="BJ175" s="21" t="s">
        <v>26</v>
      </c>
      <c r="BK175" s="155">
        <f>ROUND(V175*K175,2)</f>
        <v>0</v>
      </c>
      <c r="BL175" s="21" t="s">
        <v>26</v>
      </c>
      <c r="BM175" s="21" t="s">
        <v>541</v>
      </c>
    </row>
    <row r="176" s="1" customFormat="1" ht="25.5" customHeight="1">
      <c r="B176" s="46"/>
      <c r="C176" s="244" t="s">
        <v>476</v>
      </c>
      <c r="D176" s="244" t="s">
        <v>181</v>
      </c>
      <c r="E176" s="245" t="s">
        <v>543</v>
      </c>
      <c r="F176" s="246" t="s">
        <v>544</v>
      </c>
      <c r="G176" s="246"/>
      <c r="H176" s="246"/>
      <c r="I176" s="246"/>
      <c r="J176" s="247" t="s">
        <v>179</v>
      </c>
      <c r="K176" s="248">
        <v>1</v>
      </c>
      <c r="L176" s="249">
        <v>0</v>
      </c>
      <c r="M176" s="250"/>
      <c r="N176" s="250"/>
      <c r="O176" s="198"/>
      <c r="P176" s="240">
        <f>ROUND(V176*K176,2)</f>
        <v>0</v>
      </c>
      <c r="Q176" s="240"/>
      <c r="R176" s="48"/>
      <c r="T176" s="241" t="s">
        <v>24</v>
      </c>
      <c r="U176" s="56" t="s">
        <v>48</v>
      </c>
      <c r="V176" s="174">
        <f>L176+M176</f>
        <v>0</v>
      </c>
      <c r="W176" s="174">
        <f>ROUND(L176*K176,2)</f>
        <v>0</v>
      </c>
      <c r="X176" s="174">
        <f>ROUND(M176*K176,2)</f>
        <v>0</v>
      </c>
      <c r="Y176" s="47"/>
      <c r="Z176" s="242">
        <f>Y176*K176</f>
        <v>0</v>
      </c>
      <c r="AA176" s="242">
        <v>0</v>
      </c>
      <c r="AB176" s="242">
        <f>AA176*K176</f>
        <v>0</v>
      </c>
      <c r="AC176" s="242">
        <v>0</v>
      </c>
      <c r="AD176" s="243">
        <f>AC176*K176</f>
        <v>0</v>
      </c>
      <c r="AR176" s="21" t="s">
        <v>184</v>
      </c>
      <c r="AT176" s="21" t="s">
        <v>181</v>
      </c>
      <c r="AU176" s="21" t="s">
        <v>97</v>
      </c>
      <c r="AY176" s="21" t="s">
        <v>175</v>
      </c>
      <c r="BE176" s="155">
        <f>IF(U176="základní",P176,0)</f>
        <v>0</v>
      </c>
      <c r="BF176" s="155">
        <f>IF(U176="snížená",P176,0)</f>
        <v>0</v>
      </c>
      <c r="BG176" s="155">
        <f>IF(U176="zákl. přenesená",P176,0)</f>
        <v>0</v>
      </c>
      <c r="BH176" s="155">
        <f>IF(U176="sníž. přenesená",P176,0)</f>
        <v>0</v>
      </c>
      <c r="BI176" s="155">
        <f>IF(U176="nulová",P176,0)</f>
        <v>0</v>
      </c>
      <c r="BJ176" s="21" t="s">
        <v>26</v>
      </c>
      <c r="BK176" s="155">
        <f>ROUND(V176*K176,2)</f>
        <v>0</v>
      </c>
      <c r="BL176" s="21" t="s">
        <v>184</v>
      </c>
      <c r="BM176" s="21" t="s">
        <v>545</v>
      </c>
    </row>
    <row r="177" s="10" customFormat="1" ht="37.44" customHeight="1">
      <c r="B177" s="218"/>
      <c r="C177" s="219"/>
      <c r="D177" s="220" t="s">
        <v>147</v>
      </c>
      <c r="E177" s="220"/>
      <c r="F177" s="220"/>
      <c r="G177" s="220"/>
      <c r="H177" s="220"/>
      <c r="I177" s="220"/>
      <c r="J177" s="220"/>
      <c r="K177" s="220"/>
      <c r="L177" s="220"/>
      <c r="M177" s="253">
        <f>BK177</f>
        <v>0</v>
      </c>
      <c r="N177" s="254"/>
      <c r="O177" s="254"/>
      <c r="P177" s="254"/>
      <c r="Q177" s="254"/>
      <c r="R177" s="222"/>
      <c r="T177" s="223"/>
      <c r="U177" s="219"/>
      <c r="V177" s="219"/>
      <c r="W177" s="224">
        <f>SUM(W178:W183)</f>
        <v>0</v>
      </c>
      <c r="X177" s="224">
        <f>SUM(X178:X183)</f>
        <v>0</v>
      </c>
      <c r="Y177" s="219"/>
      <c r="Z177" s="225">
        <f>SUM(Z178:Z183)</f>
        <v>0</v>
      </c>
      <c r="AA177" s="219"/>
      <c r="AB177" s="225">
        <f>SUM(AB178:AB183)</f>
        <v>0</v>
      </c>
      <c r="AC177" s="219"/>
      <c r="AD177" s="226">
        <f>SUM(AD178:AD183)</f>
        <v>0</v>
      </c>
      <c r="AR177" s="227" t="s">
        <v>190</v>
      </c>
      <c r="AT177" s="228" t="s">
        <v>84</v>
      </c>
      <c r="AU177" s="228" t="s">
        <v>85</v>
      </c>
      <c r="AY177" s="227" t="s">
        <v>175</v>
      </c>
      <c r="BK177" s="229">
        <f>SUM(BK178:BK183)</f>
        <v>0</v>
      </c>
    </row>
    <row r="178" s="1" customFormat="1" ht="25.5" customHeight="1">
      <c r="B178" s="46"/>
      <c r="C178" s="233" t="s">
        <v>514</v>
      </c>
      <c r="D178" s="233" t="s">
        <v>176</v>
      </c>
      <c r="E178" s="234" t="s">
        <v>553</v>
      </c>
      <c r="F178" s="235" t="s">
        <v>554</v>
      </c>
      <c r="G178" s="235"/>
      <c r="H178" s="235"/>
      <c r="I178" s="235"/>
      <c r="J178" s="236" t="s">
        <v>179</v>
      </c>
      <c r="K178" s="237">
        <v>2</v>
      </c>
      <c r="L178" s="238">
        <v>0</v>
      </c>
      <c r="M178" s="238">
        <v>0</v>
      </c>
      <c r="N178" s="239"/>
      <c r="O178" s="239"/>
      <c r="P178" s="240">
        <f>ROUND(V178*K178,2)</f>
        <v>0</v>
      </c>
      <c r="Q178" s="240"/>
      <c r="R178" s="48"/>
      <c r="T178" s="241" t="s">
        <v>24</v>
      </c>
      <c r="U178" s="56" t="s">
        <v>48</v>
      </c>
      <c r="V178" s="174">
        <f>L178+M178</f>
        <v>0</v>
      </c>
      <c r="W178" s="174">
        <f>ROUND(L178*K178,2)</f>
        <v>0</v>
      </c>
      <c r="X178" s="174">
        <f>ROUND(M178*K178,2)</f>
        <v>0</v>
      </c>
      <c r="Y178" s="47"/>
      <c r="Z178" s="242">
        <f>Y178*K178</f>
        <v>0</v>
      </c>
      <c r="AA178" s="242">
        <v>0</v>
      </c>
      <c r="AB178" s="242">
        <f>AA178*K178</f>
        <v>0</v>
      </c>
      <c r="AC178" s="242">
        <v>0</v>
      </c>
      <c r="AD178" s="243">
        <f>AC178*K178</f>
        <v>0</v>
      </c>
      <c r="AR178" s="21" t="s">
        <v>26</v>
      </c>
      <c r="AT178" s="21" t="s">
        <v>176</v>
      </c>
      <c r="AU178" s="21" t="s">
        <v>26</v>
      </c>
      <c r="AY178" s="21" t="s">
        <v>175</v>
      </c>
      <c r="BE178" s="155">
        <f>IF(U178="základní",P178,0)</f>
        <v>0</v>
      </c>
      <c r="BF178" s="155">
        <f>IF(U178="snížená",P178,0)</f>
        <v>0</v>
      </c>
      <c r="BG178" s="155">
        <f>IF(U178="zákl. přenesená",P178,0)</f>
        <v>0</v>
      </c>
      <c r="BH178" s="155">
        <f>IF(U178="sníž. přenesená",P178,0)</f>
        <v>0</v>
      </c>
      <c r="BI178" s="155">
        <f>IF(U178="nulová",P178,0)</f>
        <v>0</v>
      </c>
      <c r="BJ178" s="21" t="s">
        <v>26</v>
      </c>
      <c r="BK178" s="155">
        <f>ROUND(V178*K178,2)</f>
        <v>0</v>
      </c>
      <c r="BL178" s="21" t="s">
        <v>26</v>
      </c>
      <c r="BM178" s="21" t="s">
        <v>775</v>
      </c>
    </row>
    <row r="179" s="1" customFormat="1" ht="24" customHeight="1">
      <c r="B179" s="46"/>
      <c r="C179" s="47"/>
      <c r="D179" s="47"/>
      <c r="E179" s="47"/>
      <c r="F179" s="257" t="s">
        <v>556</v>
      </c>
      <c r="G179" s="67"/>
      <c r="H179" s="67"/>
      <c r="I179" s="67"/>
      <c r="J179" s="47"/>
      <c r="K179" s="47"/>
      <c r="L179" s="47"/>
      <c r="M179" s="47"/>
      <c r="N179" s="47"/>
      <c r="O179" s="47"/>
      <c r="P179" s="47"/>
      <c r="Q179" s="47"/>
      <c r="R179" s="48"/>
      <c r="T179" s="201"/>
      <c r="U179" s="47"/>
      <c r="V179" s="47"/>
      <c r="W179" s="47"/>
      <c r="X179" s="47"/>
      <c r="Y179" s="47"/>
      <c r="Z179" s="47"/>
      <c r="AA179" s="47"/>
      <c r="AB179" s="47"/>
      <c r="AC179" s="47"/>
      <c r="AD179" s="100"/>
      <c r="AT179" s="21" t="s">
        <v>557</v>
      </c>
      <c r="AU179" s="21" t="s">
        <v>26</v>
      </c>
    </row>
    <row r="180" s="1" customFormat="1" ht="38.25" customHeight="1">
      <c r="B180" s="46"/>
      <c r="C180" s="233" t="s">
        <v>502</v>
      </c>
      <c r="D180" s="233" t="s">
        <v>176</v>
      </c>
      <c r="E180" s="234" t="s">
        <v>277</v>
      </c>
      <c r="F180" s="235" t="s">
        <v>278</v>
      </c>
      <c r="G180" s="235"/>
      <c r="H180" s="235"/>
      <c r="I180" s="235"/>
      <c r="J180" s="236" t="s">
        <v>179</v>
      </c>
      <c r="K180" s="237">
        <v>1</v>
      </c>
      <c r="L180" s="238">
        <v>0</v>
      </c>
      <c r="M180" s="238">
        <v>0</v>
      </c>
      <c r="N180" s="239"/>
      <c r="O180" s="239"/>
      <c r="P180" s="240">
        <f>ROUND(V180*K180,2)</f>
        <v>0</v>
      </c>
      <c r="Q180" s="240"/>
      <c r="R180" s="48"/>
      <c r="T180" s="241" t="s">
        <v>24</v>
      </c>
      <c r="U180" s="56" t="s">
        <v>48</v>
      </c>
      <c r="V180" s="174">
        <f>L180+M180</f>
        <v>0</v>
      </c>
      <c r="W180" s="174">
        <f>ROUND(L180*K180,2)</f>
        <v>0</v>
      </c>
      <c r="X180" s="174">
        <f>ROUND(M180*K180,2)</f>
        <v>0</v>
      </c>
      <c r="Y180" s="47"/>
      <c r="Z180" s="242">
        <f>Y180*K180</f>
        <v>0</v>
      </c>
      <c r="AA180" s="242">
        <v>0</v>
      </c>
      <c r="AB180" s="242">
        <f>AA180*K180</f>
        <v>0</v>
      </c>
      <c r="AC180" s="242">
        <v>0</v>
      </c>
      <c r="AD180" s="243">
        <f>AC180*K180</f>
        <v>0</v>
      </c>
      <c r="AR180" s="21" t="s">
        <v>26</v>
      </c>
      <c r="AT180" s="21" t="s">
        <v>176</v>
      </c>
      <c r="AU180" s="21" t="s">
        <v>26</v>
      </c>
      <c r="AY180" s="21" t="s">
        <v>175</v>
      </c>
      <c r="BE180" s="155">
        <f>IF(U180="základní",P180,0)</f>
        <v>0</v>
      </c>
      <c r="BF180" s="155">
        <f>IF(U180="snížená",P180,0)</f>
        <v>0</v>
      </c>
      <c r="BG180" s="155">
        <f>IF(U180="zákl. přenesená",P180,0)</f>
        <v>0</v>
      </c>
      <c r="BH180" s="155">
        <f>IF(U180="sníž. přenesená",P180,0)</f>
        <v>0</v>
      </c>
      <c r="BI180" s="155">
        <f>IF(U180="nulová",P180,0)</f>
        <v>0</v>
      </c>
      <c r="BJ180" s="21" t="s">
        <v>26</v>
      </c>
      <c r="BK180" s="155">
        <f>ROUND(V180*K180,2)</f>
        <v>0</v>
      </c>
      <c r="BL180" s="21" t="s">
        <v>26</v>
      </c>
      <c r="BM180" s="21" t="s">
        <v>279</v>
      </c>
    </row>
    <row r="181" s="1" customFormat="1" ht="25.5" customHeight="1">
      <c r="B181" s="46"/>
      <c r="C181" s="233" t="s">
        <v>506</v>
      </c>
      <c r="D181" s="233" t="s">
        <v>176</v>
      </c>
      <c r="E181" s="234" t="s">
        <v>281</v>
      </c>
      <c r="F181" s="235" t="s">
        <v>282</v>
      </c>
      <c r="G181" s="235"/>
      <c r="H181" s="235"/>
      <c r="I181" s="235"/>
      <c r="J181" s="236" t="s">
        <v>179</v>
      </c>
      <c r="K181" s="237">
        <v>2</v>
      </c>
      <c r="L181" s="238">
        <v>0</v>
      </c>
      <c r="M181" s="238">
        <v>0</v>
      </c>
      <c r="N181" s="239"/>
      <c r="O181" s="239"/>
      <c r="P181" s="240">
        <f>ROUND(V181*K181,2)</f>
        <v>0</v>
      </c>
      <c r="Q181" s="240"/>
      <c r="R181" s="48"/>
      <c r="T181" s="241" t="s">
        <v>24</v>
      </c>
      <c r="U181" s="56" t="s">
        <v>48</v>
      </c>
      <c r="V181" s="174">
        <f>L181+M181</f>
        <v>0</v>
      </c>
      <c r="W181" s="174">
        <f>ROUND(L181*K181,2)</f>
        <v>0</v>
      </c>
      <c r="X181" s="174">
        <f>ROUND(M181*K181,2)</f>
        <v>0</v>
      </c>
      <c r="Y181" s="47"/>
      <c r="Z181" s="242">
        <f>Y181*K181</f>
        <v>0</v>
      </c>
      <c r="AA181" s="242">
        <v>0</v>
      </c>
      <c r="AB181" s="242">
        <f>AA181*K181</f>
        <v>0</v>
      </c>
      <c r="AC181" s="242">
        <v>0</v>
      </c>
      <c r="AD181" s="243">
        <f>AC181*K181</f>
        <v>0</v>
      </c>
      <c r="AR181" s="21" t="s">
        <v>26</v>
      </c>
      <c r="AT181" s="21" t="s">
        <v>176</v>
      </c>
      <c r="AU181" s="21" t="s">
        <v>26</v>
      </c>
      <c r="AY181" s="21" t="s">
        <v>175</v>
      </c>
      <c r="BE181" s="155">
        <f>IF(U181="základní",P181,0)</f>
        <v>0</v>
      </c>
      <c r="BF181" s="155">
        <f>IF(U181="snížená",P181,0)</f>
        <v>0</v>
      </c>
      <c r="BG181" s="155">
        <f>IF(U181="zákl. přenesená",P181,0)</f>
        <v>0</v>
      </c>
      <c r="BH181" s="155">
        <f>IF(U181="sníž. přenesená",P181,0)</f>
        <v>0</v>
      </c>
      <c r="BI181" s="155">
        <f>IF(U181="nulová",P181,0)</f>
        <v>0</v>
      </c>
      <c r="BJ181" s="21" t="s">
        <v>26</v>
      </c>
      <c r="BK181" s="155">
        <f>ROUND(V181*K181,2)</f>
        <v>0</v>
      </c>
      <c r="BL181" s="21" t="s">
        <v>26</v>
      </c>
      <c r="BM181" s="21" t="s">
        <v>283</v>
      </c>
    </row>
    <row r="182" s="1" customFormat="1" ht="25.5" customHeight="1">
      <c r="B182" s="46"/>
      <c r="C182" s="233" t="s">
        <v>510</v>
      </c>
      <c r="D182" s="233" t="s">
        <v>176</v>
      </c>
      <c r="E182" s="234" t="s">
        <v>285</v>
      </c>
      <c r="F182" s="235" t="s">
        <v>286</v>
      </c>
      <c r="G182" s="235"/>
      <c r="H182" s="235"/>
      <c r="I182" s="235"/>
      <c r="J182" s="236" t="s">
        <v>179</v>
      </c>
      <c r="K182" s="237">
        <v>2</v>
      </c>
      <c r="L182" s="238">
        <v>0</v>
      </c>
      <c r="M182" s="238">
        <v>0</v>
      </c>
      <c r="N182" s="239"/>
      <c r="O182" s="239"/>
      <c r="P182" s="240">
        <f>ROUND(V182*K182,2)</f>
        <v>0</v>
      </c>
      <c r="Q182" s="240"/>
      <c r="R182" s="48"/>
      <c r="T182" s="241" t="s">
        <v>24</v>
      </c>
      <c r="U182" s="56" t="s">
        <v>48</v>
      </c>
      <c r="V182" s="174">
        <f>L182+M182</f>
        <v>0</v>
      </c>
      <c r="W182" s="174">
        <f>ROUND(L182*K182,2)</f>
        <v>0</v>
      </c>
      <c r="X182" s="174">
        <f>ROUND(M182*K182,2)</f>
        <v>0</v>
      </c>
      <c r="Y182" s="47"/>
      <c r="Z182" s="242">
        <f>Y182*K182</f>
        <v>0</v>
      </c>
      <c r="AA182" s="242">
        <v>0</v>
      </c>
      <c r="AB182" s="242">
        <f>AA182*K182</f>
        <v>0</v>
      </c>
      <c r="AC182" s="242">
        <v>0</v>
      </c>
      <c r="AD182" s="243">
        <f>AC182*K182</f>
        <v>0</v>
      </c>
      <c r="AR182" s="21" t="s">
        <v>26</v>
      </c>
      <c r="AT182" s="21" t="s">
        <v>176</v>
      </c>
      <c r="AU182" s="21" t="s">
        <v>26</v>
      </c>
      <c r="AY182" s="21" t="s">
        <v>175</v>
      </c>
      <c r="BE182" s="155">
        <f>IF(U182="základní",P182,0)</f>
        <v>0</v>
      </c>
      <c r="BF182" s="155">
        <f>IF(U182="snížená",P182,0)</f>
        <v>0</v>
      </c>
      <c r="BG182" s="155">
        <f>IF(U182="zákl. přenesená",P182,0)</f>
        <v>0</v>
      </c>
      <c r="BH182" s="155">
        <f>IF(U182="sníž. přenesená",P182,0)</f>
        <v>0</v>
      </c>
      <c r="BI182" s="155">
        <f>IF(U182="nulová",P182,0)</f>
        <v>0</v>
      </c>
      <c r="BJ182" s="21" t="s">
        <v>26</v>
      </c>
      <c r="BK182" s="155">
        <f>ROUND(V182*K182,2)</f>
        <v>0</v>
      </c>
      <c r="BL182" s="21" t="s">
        <v>26</v>
      </c>
      <c r="BM182" s="21" t="s">
        <v>287</v>
      </c>
    </row>
    <row r="183" s="1" customFormat="1" ht="25.5" customHeight="1">
      <c r="B183" s="46"/>
      <c r="C183" s="233" t="s">
        <v>724</v>
      </c>
      <c r="D183" s="233" t="s">
        <v>176</v>
      </c>
      <c r="E183" s="234" t="s">
        <v>644</v>
      </c>
      <c r="F183" s="235" t="s">
        <v>645</v>
      </c>
      <c r="G183" s="235"/>
      <c r="H183" s="235"/>
      <c r="I183" s="235"/>
      <c r="J183" s="236" t="s">
        <v>179</v>
      </c>
      <c r="K183" s="237">
        <v>1</v>
      </c>
      <c r="L183" s="238">
        <v>0</v>
      </c>
      <c r="M183" s="238">
        <v>0</v>
      </c>
      <c r="N183" s="239"/>
      <c r="O183" s="239"/>
      <c r="P183" s="240">
        <f>ROUND(V183*K183,2)</f>
        <v>0</v>
      </c>
      <c r="Q183" s="240"/>
      <c r="R183" s="48"/>
      <c r="T183" s="241" t="s">
        <v>24</v>
      </c>
      <c r="U183" s="56" t="s">
        <v>48</v>
      </c>
      <c r="V183" s="174">
        <f>L183+M183</f>
        <v>0</v>
      </c>
      <c r="W183" s="174">
        <f>ROUND(L183*K183,2)</f>
        <v>0</v>
      </c>
      <c r="X183" s="174">
        <f>ROUND(M183*K183,2)</f>
        <v>0</v>
      </c>
      <c r="Y183" s="47"/>
      <c r="Z183" s="242">
        <f>Y183*K183</f>
        <v>0</v>
      </c>
      <c r="AA183" s="242">
        <v>0</v>
      </c>
      <c r="AB183" s="242">
        <f>AA183*K183</f>
        <v>0</v>
      </c>
      <c r="AC183" s="242">
        <v>0</v>
      </c>
      <c r="AD183" s="243">
        <f>AC183*K183</f>
        <v>0</v>
      </c>
      <c r="AR183" s="21" t="s">
        <v>26</v>
      </c>
      <c r="AT183" s="21" t="s">
        <v>176</v>
      </c>
      <c r="AU183" s="21" t="s">
        <v>26</v>
      </c>
      <c r="AY183" s="21" t="s">
        <v>175</v>
      </c>
      <c r="BE183" s="155">
        <f>IF(U183="základní",P183,0)</f>
        <v>0</v>
      </c>
      <c r="BF183" s="155">
        <f>IF(U183="snížená",P183,0)</f>
        <v>0</v>
      </c>
      <c r="BG183" s="155">
        <f>IF(U183="zákl. přenesená",P183,0)</f>
        <v>0</v>
      </c>
      <c r="BH183" s="155">
        <f>IF(U183="sníž. přenesená",P183,0)</f>
        <v>0</v>
      </c>
      <c r="BI183" s="155">
        <f>IF(U183="nulová",P183,0)</f>
        <v>0</v>
      </c>
      <c r="BJ183" s="21" t="s">
        <v>26</v>
      </c>
      <c r="BK183" s="155">
        <f>ROUND(V183*K183,2)</f>
        <v>0</v>
      </c>
      <c r="BL183" s="21" t="s">
        <v>26</v>
      </c>
      <c r="BM183" s="21" t="s">
        <v>776</v>
      </c>
    </row>
    <row r="184" s="1" customFormat="1" ht="49.92" customHeight="1">
      <c r="B184" s="46"/>
      <c r="C184" s="47"/>
      <c r="D184" s="220" t="s">
        <v>288</v>
      </c>
      <c r="E184" s="47"/>
      <c r="F184" s="47"/>
      <c r="G184" s="47"/>
      <c r="H184" s="47"/>
      <c r="I184" s="47"/>
      <c r="J184" s="47"/>
      <c r="K184" s="47"/>
      <c r="L184" s="47"/>
      <c r="M184" s="255">
        <f>BK184</f>
        <v>0</v>
      </c>
      <c r="N184" s="256"/>
      <c r="O184" s="256"/>
      <c r="P184" s="256"/>
      <c r="Q184" s="256"/>
      <c r="R184" s="48"/>
      <c r="T184" s="205"/>
      <c r="U184" s="72"/>
      <c r="V184" s="72"/>
      <c r="W184" s="231">
        <v>0</v>
      </c>
      <c r="X184" s="231">
        <v>0</v>
      </c>
      <c r="Y184" s="72"/>
      <c r="Z184" s="72"/>
      <c r="AA184" s="72"/>
      <c r="AB184" s="72"/>
      <c r="AC184" s="72"/>
      <c r="AD184" s="74"/>
      <c r="AT184" s="21" t="s">
        <v>84</v>
      </c>
      <c r="AU184" s="21" t="s">
        <v>85</v>
      </c>
      <c r="AY184" s="21" t="s">
        <v>289</v>
      </c>
      <c r="BK184" s="155">
        <v>0</v>
      </c>
    </row>
    <row r="185" s="1" customFormat="1" ht="6.96" customHeight="1">
      <c r="B185" s="75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7"/>
    </row>
  </sheetData>
  <sheetProtection sheet="1" formatColumns="0" formatRows="0" objects="1" scenarios="1" spinCount="10" saltValue="gssVdph/fP6decqwiZ4OZ98fHvPFDdBLxdyG2Bf87H6HgclG1TN3ymlKxFvJFec1te2cL7Zh05qXC3z6swU9Sw==" hashValue="Nk9JNSVJV/RTqp9af8mwGxgopWCCkFvS2t2fOicAzpTLuTItYpL2gr60HDYWmHOWd6X+B6JuLgwTD2KHGOHHmw==" algorithmName="SHA-512" password="CC35"/>
  <mergeCells count="26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M94:Q94"/>
    <mergeCell ref="D95:H95"/>
    <mergeCell ref="M95:Q95"/>
    <mergeCell ref="D96:H96"/>
    <mergeCell ref="M96:Q96"/>
    <mergeCell ref="D97:H97"/>
    <mergeCell ref="M97:Q97"/>
    <mergeCell ref="D98:H98"/>
    <mergeCell ref="M98:Q98"/>
    <mergeCell ref="D99:H99"/>
    <mergeCell ref="M99:Q99"/>
    <mergeCell ref="M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P118:Q118"/>
    <mergeCell ref="M118:O118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P143:Q143"/>
    <mergeCell ref="M143:O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2:I152"/>
    <mergeCell ref="P152:Q152"/>
    <mergeCell ref="M152:O152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P156:Q156"/>
    <mergeCell ref="M156:O156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P181:Q181"/>
    <mergeCell ref="M181:O181"/>
    <mergeCell ref="F182:I182"/>
    <mergeCell ref="P182:Q182"/>
    <mergeCell ref="M182:O182"/>
    <mergeCell ref="F183:I183"/>
    <mergeCell ref="P183:Q183"/>
    <mergeCell ref="M183:O183"/>
    <mergeCell ref="M119:Q119"/>
    <mergeCell ref="M120:Q120"/>
    <mergeCell ref="M121:Q121"/>
    <mergeCell ref="M157:Q157"/>
    <mergeCell ref="M177:Q177"/>
    <mergeCell ref="M184:Q184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2"/>
      <c r="C1" s="12"/>
      <c r="D1" s="13" t="s">
        <v>1</v>
      </c>
      <c r="E1" s="12"/>
      <c r="F1" s="14" t="s">
        <v>126</v>
      </c>
      <c r="G1" s="14"/>
      <c r="H1" s="166" t="s">
        <v>127</v>
      </c>
      <c r="I1" s="166"/>
      <c r="J1" s="166"/>
      <c r="K1" s="166"/>
      <c r="L1" s="14" t="s">
        <v>128</v>
      </c>
      <c r="M1" s="12"/>
      <c r="N1" s="12"/>
      <c r="O1" s="13" t="s">
        <v>129</v>
      </c>
      <c r="P1" s="12"/>
      <c r="Q1" s="12"/>
      <c r="R1" s="12"/>
      <c r="S1" s="14" t="s">
        <v>130</v>
      </c>
      <c r="T1" s="14"/>
      <c r="U1" s="165"/>
      <c r="V1" s="16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113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97</v>
      </c>
    </row>
    <row r="4" ht="36.96" customHeight="1">
      <c r="B4" s="25"/>
      <c r="C4" s="26" t="s">
        <v>131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7" t="str">
        <f>'Rekapitulace stavby'!K6</f>
        <v>Oprava počítačů náprav v úseku Frýdek Místek - Frýdlant nad Ostravicí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132</v>
      </c>
      <c r="E7" s="47"/>
      <c r="F7" s="35" t="s">
        <v>777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23</v>
      </c>
      <c r="E8" s="47"/>
      <c r="F8" s="32" t="s">
        <v>24</v>
      </c>
      <c r="G8" s="47"/>
      <c r="H8" s="47"/>
      <c r="I8" s="47"/>
      <c r="J8" s="47"/>
      <c r="K8" s="47"/>
      <c r="L8" s="47"/>
      <c r="M8" s="37" t="s">
        <v>25</v>
      </c>
      <c r="N8" s="47"/>
      <c r="O8" s="32" t="s">
        <v>24</v>
      </c>
      <c r="P8" s="47"/>
      <c r="Q8" s="47"/>
      <c r="R8" s="48"/>
    </row>
    <row r="9" s="1" customFormat="1" ht="14.4" customHeight="1">
      <c r="B9" s="46"/>
      <c r="C9" s="47"/>
      <c r="D9" s="37" t="s">
        <v>27</v>
      </c>
      <c r="E9" s="47"/>
      <c r="F9" s="32" t="s">
        <v>778</v>
      </c>
      <c r="G9" s="47"/>
      <c r="H9" s="47"/>
      <c r="I9" s="47"/>
      <c r="J9" s="47"/>
      <c r="K9" s="47"/>
      <c r="L9" s="47"/>
      <c r="M9" s="37" t="s">
        <v>29</v>
      </c>
      <c r="N9" s="47"/>
      <c r="O9" s="168" t="str">
        <f>'Rekapitulace stavby'!AN8</f>
        <v>31.8.2017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33</v>
      </c>
      <c r="E11" s="47"/>
      <c r="F11" s="47"/>
      <c r="G11" s="47"/>
      <c r="H11" s="47"/>
      <c r="I11" s="47"/>
      <c r="J11" s="47"/>
      <c r="K11" s="47"/>
      <c r="L11" s="47"/>
      <c r="M11" s="37" t="s">
        <v>34</v>
      </c>
      <c r="N11" s="47"/>
      <c r="O11" s="32" t="s">
        <v>24</v>
      </c>
      <c r="P11" s="32"/>
      <c r="Q11" s="47"/>
      <c r="R11" s="48"/>
    </row>
    <row r="12" s="1" customFormat="1" ht="18" customHeight="1">
      <c r="B12" s="46"/>
      <c r="C12" s="47"/>
      <c r="D12" s="47"/>
      <c r="E12" s="32" t="s">
        <v>35</v>
      </c>
      <c r="F12" s="47"/>
      <c r="G12" s="47"/>
      <c r="H12" s="47"/>
      <c r="I12" s="47"/>
      <c r="J12" s="47"/>
      <c r="K12" s="47"/>
      <c r="L12" s="47"/>
      <c r="M12" s="37" t="s">
        <v>36</v>
      </c>
      <c r="N12" s="47"/>
      <c r="O12" s="32" t="s">
        <v>24</v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37</v>
      </c>
      <c r="E14" s="47"/>
      <c r="F14" s="47"/>
      <c r="G14" s="47"/>
      <c r="H14" s="47"/>
      <c r="I14" s="47"/>
      <c r="J14" s="47"/>
      <c r="K14" s="47"/>
      <c r="L14" s="47"/>
      <c r="M14" s="37" t="s">
        <v>34</v>
      </c>
      <c r="N14" s="47"/>
      <c r="O14" s="38" t="str">
        <f>IF('Rekapitulace stavby'!AN13="","",'Rekapitulace stavby'!AN13)</f>
        <v>Vyplň údaj</v>
      </c>
      <c r="P14" s="32"/>
      <c r="Q14" s="47"/>
      <c r="R14" s="48"/>
    </row>
    <row r="15" s="1" customFormat="1" ht="18" customHeight="1">
      <c r="B15" s="46"/>
      <c r="C15" s="47"/>
      <c r="D15" s="47"/>
      <c r="E15" s="38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37" t="s">
        <v>36</v>
      </c>
      <c r="N15" s="47"/>
      <c r="O15" s="38" t="str">
        <f>IF('Rekapitulace stavby'!AN14="","",'Rekapitulace stavby'!AN14)</f>
        <v>Vyplň údaj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39</v>
      </c>
      <c r="E17" s="47"/>
      <c r="F17" s="47"/>
      <c r="G17" s="47"/>
      <c r="H17" s="47"/>
      <c r="I17" s="47"/>
      <c r="J17" s="47"/>
      <c r="K17" s="47"/>
      <c r="L17" s="47"/>
      <c r="M17" s="37" t="s">
        <v>34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36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40</v>
      </c>
      <c r="E20" s="47"/>
      <c r="F20" s="47"/>
      <c r="G20" s="47"/>
      <c r="H20" s="47"/>
      <c r="I20" s="47"/>
      <c r="J20" s="47"/>
      <c r="K20" s="47"/>
      <c r="L20" s="47"/>
      <c r="M20" s="37" t="s">
        <v>34</v>
      </c>
      <c r="N20" s="47"/>
      <c r="O20" s="32" t="str">
        <f>IF('Rekapitulace stavby'!AN19="","",'Rekapitulace stavby'!AN19)</f>
        <v/>
      </c>
      <c r="P20" s="32"/>
      <c r="Q20" s="47"/>
      <c r="R20" s="48"/>
    </row>
    <row r="21" s="1" customFormat="1" ht="18" customHeight="1">
      <c r="B21" s="46"/>
      <c r="C21" s="47"/>
      <c r="D21" s="47"/>
      <c r="E21" s="32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7" t="s">
        <v>36</v>
      </c>
      <c r="N21" s="47"/>
      <c r="O21" s="32" t="str">
        <f>IF('Rekapitulace stavby'!AN20="","",'Rekapitulace stavby'!AN20)</f>
        <v/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24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70" t="s">
        <v>135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43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44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120</v>
      </c>
      <c r="E30" s="47"/>
      <c r="F30" s="47"/>
      <c r="G30" s="47"/>
      <c r="H30" s="47"/>
      <c r="I30" s="47"/>
      <c r="J30" s="47"/>
      <c r="K30" s="47"/>
      <c r="L30" s="47"/>
      <c r="M30" s="44">
        <f>M93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1" t="s">
        <v>46</v>
      </c>
      <c r="E32" s="47"/>
      <c r="F32" s="47"/>
      <c r="G32" s="47"/>
      <c r="H32" s="47"/>
      <c r="I32" s="47"/>
      <c r="J32" s="47"/>
      <c r="K32" s="47"/>
      <c r="L32" s="47"/>
      <c r="M32" s="172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47</v>
      </c>
      <c r="E34" s="54" t="s">
        <v>48</v>
      </c>
      <c r="F34" s="55">
        <v>0.20999999999999999</v>
      </c>
      <c r="G34" s="173" t="s">
        <v>49</v>
      </c>
      <c r="H34" s="174">
        <f>(SUM(BE93:BE100)+SUM(BE118:BE142))</f>
        <v>0</v>
      </c>
      <c r="I34" s="47"/>
      <c r="J34" s="47"/>
      <c r="K34" s="47"/>
      <c r="L34" s="47"/>
      <c r="M34" s="174">
        <f>ROUND((SUM(BE93:BE100)+SUM(BE118:BE142)),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50</v>
      </c>
      <c r="F35" s="55">
        <v>0.14999999999999999</v>
      </c>
      <c r="G35" s="173" t="s">
        <v>49</v>
      </c>
      <c r="H35" s="174">
        <f>(SUM(BF93:BF100)+SUM(BF118:BF142))</f>
        <v>0</v>
      </c>
      <c r="I35" s="47"/>
      <c r="J35" s="47"/>
      <c r="K35" s="47"/>
      <c r="L35" s="47"/>
      <c r="M35" s="174">
        <f>ROUND((SUM(BF93:BF100)+SUM(BF118:BF142)),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51</v>
      </c>
      <c r="F36" s="55">
        <v>0.20999999999999999</v>
      </c>
      <c r="G36" s="173" t="s">
        <v>49</v>
      </c>
      <c r="H36" s="174">
        <f>(SUM(BG93:BG100)+SUM(BG118:BG142))</f>
        <v>0</v>
      </c>
      <c r="I36" s="47"/>
      <c r="J36" s="47"/>
      <c r="K36" s="47"/>
      <c r="L36" s="47"/>
      <c r="M36" s="174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52</v>
      </c>
      <c r="F37" s="55">
        <v>0.14999999999999999</v>
      </c>
      <c r="G37" s="173" t="s">
        <v>49</v>
      </c>
      <c r="H37" s="174">
        <f>(SUM(BH93:BH100)+SUM(BH118:BH142))</f>
        <v>0</v>
      </c>
      <c r="I37" s="47"/>
      <c r="J37" s="47"/>
      <c r="K37" s="47"/>
      <c r="L37" s="47"/>
      <c r="M37" s="174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53</v>
      </c>
      <c r="F38" s="55">
        <v>0</v>
      </c>
      <c r="G38" s="173" t="s">
        <v>49</v>
      </c>
      <c r="H38" s="174">
        <f>(SUM(BI93:BI100)+SUM(BI118:BI142))</f>
        <v>0</v>
      </c>
      <c r="I38" s="47"/>
      <c r="J38" s="47"/>
      <c r="K38" s="47"/>
      <c r="L38" s="47"/>
      <c r="M38" s="174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3"/>
      <c r="D40" s="175" t="s">
        <v>54</v>
      </c>
      <c r="E40" s="103"/>
      <c r="F40" s="103"/>
      <c r="G40" s="176" t="s">
        <v>55</v>
      </c>
      <c r="H40" s="177" t="s">
        <v>56</v>
      </c>
      <c r="I40" s="103"/>
      <c r="J40" s="103"/>
      <c r="K40" s="103"/>
      <c r="L40" s="178">
        <f>SUM(M32:M38)</f>
        <v>0</v>
      </c>
      <c r="M40" s="178"/>
      <c r="N40" s="178"/>
      <c r="O40" s="178"/>
      <c r="P40" s="179"/>
      <c r="Q40" s="163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57</v>
      </c>
      <c r="E50" s="67"/>
      <c r="F50" s="67"/>
      <c r="G50" s="67"/>
      <c r="H50" s="68"/>
      <c r="I50" s="47"/>
      <c r="J50" s="66" t="s">
        <v>58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59</v>
      </c>
      <c r="E59" s="72"/>
      <c r="F59" s="72"/>
      <c r="G59" s="73" t="s">
        <v>60</v>
      </c>
      <c r="H59" s="74"/>
      <c r="I59" s="47"/>
      <c r="J59" s="71" t="s">
        <v>59</v>
      </c>
      <c r="K59" s="72"/>
      <c r="L59" s="72"/>
      <c r="M59" s="72"/>
      <c r="N59" s="73" t="s">
        <v>60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61</v>
      </c>
      <c r="E61" s="67"/>
      <c r="F61" s="67"/>
      <c r="G61" s="67"/>
      <c r="H61" s="68"/>
      <c r="I61" s="47"/>
      <c r="J61" s="66" t="s">
        <v>62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59</v>
      </c>
      <c r="E70" s="72"/>
      <c r="F70" s="72"/>
      <c r="G70" s="73" t="s">
        <v>60</v>
      </c>
      <c r="H70" s="74"/>
      <c r="I70" s="47"/>
      <c r="J70" s="71" t="s">
        <v>59</v>
      </c>
      <c r="K70" s="72"/>
      <c r="L70" s="72"/>
      <c r="M70" s="72"/>
      <c r="N70" s="73" t="s">
        <v>60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6"/>
      <c r="C76" s="26" t="s">
        <v>136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3"/>
      <c r="U76" s="183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3"/>
      <c r="U77" s="183"/>
    </row>
    <row r="78" s="1" customFormat="1" ht="30" customHeight="1">
      <c r="B78" s="46"/>
      <c r="C78" s="37" t="s">
        <v>20</v>
      </c>
      <c r="D78" s="47"/>
      <c r="E78" s="47"/>
      <c r="F78" s="167" t="str">
        <f>F6</f>
        <v>Oprava počítačů náprav v úseku Frýdek Místek - Frýdlant nad Ostravicí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3"/>
      <c r="U78" s="183"/>
    </row>
    <row r="79" s="1" customFormat="1" ht="36.96" customHeight="1">
      <c r="B79" s="46"/>
      <c r="C79" s="85" t="s">
        <v>132</v>
      </c>
      <c r="D79" s="47"/>
      <c r="E79" s="47"/>
      <c r="F79" s="87" t="str">
        <f>F7</f>
        <v>PS 05 - SZZ Frýdlant nad Ostravicí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3"/>
      <c r="U79" s="183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3"/>
      <c r="U80" s="183"/>
    </row>
    <row r="81" s="1" customFormat="1" ht="18" customHeight="1">
      <c r="B81" s="46"/>
      <c r="C81" s="37" t="s">
        <v>27</v>
      </c>
      <c r="D81" s="47"/>
      <c r="E81" s="47"/>
      <c r="F81" s="32" t="str">
        <f>F9</f>
        <v>Frýdlant nad Ostravicí</v>
      </c>
      <c r="G81" s="47"/>
      <c r="H81" s="47"/>
      <c r="I81" s="47"/>
      <c r="J81" s="47"/>
      <c r="K81" s="37" t="s">
        <v>29</v>
      </c>
      <c r="L81" s="47"/>
      <c r="M81" s="90" t="str">
        <f>IF(O9="","",O9)</f>
        <v>31.8.2017</v>
      </c>
      <c r="N81" s="90"/>
      <c r="O81" s="90"/>
      <c r="P81" s="90"/>
      <c r="Q81" s="47"/>
      <c r="R81" s="48"/>
      <c r="T81" s="183"/>
      <c r="U81" s="183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3"/>
      <c r="U82" s="183"/>
    </row>
    <row r="83" s="1" customFormat="1">
      <c r="B83" s="46"/>
      <c r="C83" s="37" t="s">
        <v>33</v>
      </c>
      <c r="D83" s="47"/>
      <c r="E83" s="47"/>
      <c r="F83" s="32" t="str">
        <f>E12</f>
        <v>Správa železniční dopravní cesty, s.o.- OŘ Ostrava</v>
      </c>
      <c r="G83" s="47"/>
      <c r="H83" s="47"/>
      <c r="I83" s="47"/>
      <c r="J83" s="47"/>
      <c r="K83" s="37" t="s">
        <v>39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3"/>
      <c r="U83" s="183"/>
    </row>
    <row r="84" s="1" customFormat="1" ht="14.4" customHeight="1">
      <c r="B84" s="46"/>
      <c r="C84" s="37" t="s">
        <v>37</v>
      </c>
      <c r="D84" s="47"/>
      <c r="E84" s="47"/>
      <c r="F84" s="32" t="str">
        <f>IF(E15="","",E15)</f>
        <v>Vyplň údaj</v>
      </c>
      <c r="G84" s="47"/>
      <c r="H84" s="47"/>
      <c r="I84" s="47"/>
      <c r="J84" s="47"/>
      <c r="K84" s="37" t="s">
        <v>40</v>
      </c>
      <c r="L84" s="47"/>
      <c r="M84" s="32" t="str">
        <f>E21</f>
        <v xml:space="preserve"> </v>
      </c>
      <c r="N84" s="32"/>
      <c r="O84" s="32"/>
      <c r="P84" s="32"/>
      <c r="Q84" s="32"/>
      <c r="R84" s="48"/>
      <c r="T84" s="183"/>
      <c r="U84" s="183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3"/>
      <c r="U85" s="183"/>
    </row>
    <row r="86" s="1" customFormat="1" ht="29.28" customHeight="1">
      <c r="B86" s="46"/>
      <c r="C86" s="184" t="s">
        <v>137</v>
      </c>
      <c r="D86" s="163"/>
      <c r="E86" s="163"/>
      <c r="F86" s="163"/>
      <c r="G86" s="163"/>
      <c r="H86" s="184" t="s">
        <v>138</v>
      </c>
      <c r="I86" s="185"/>
      <c r="J86" s="185"/>
      <c r="K86" s="184" t="s">
        <v>139</v>
      </c>
      <c r="L86" s="163"/>
      <c r="M86" s="184" t="s">
        <v>140</v>
      </c>
      <c r="N86" s="163"/>
      <c r="O86" s="163"/>
      <c r="P86" s="163"/>
      <c r="Q86" s="163"/>
      <c r="R86" s="48"/>
      <c r="T86" s="183"/>
      <c r="U86" s="183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3"/>
      <c r="U87" s="183"/>
    </row>
    <row r="88" s="1" customFormat="1" ht="29.28" customHeight="1">
      <c r="B88" s="46"/>
      <c r="C88" s="186" t="s">
        <v>141</v>
      </c>
      <c r="D88" s="47"/>
      <c r="E88" s="47"/>
      <c r="F88" s="47"/>
      <c r="G88" s="47"/>
      <c r="H88" s="113">
        <f>W118</f>
        <v>0</v>
      </c>
      <c r="I88" s="47"/>
      <c r="J88" s="47"/>
      <c r="K88" s="113">
        <f>X118</f>
        <v>0</v>
      </c>
      <c r="L88" s="47"/>
      <c r="M88" s="113">
        <f>M118</f>
        <v>0</v>
      </c>
      <c r="N88" s="187"/>
      <c r="O88" s="187"/>
      <c r="P88" s="187"/>
      <c r="Q88" s="187"/>
      <c r="R88" s="48"/>
      <c r="T88" s="183"/>
      <c r="U88" s="183"/>
      <c r="AU88" s="21" t="s">
        <v>142</v>
      </c>
    </row>
    <row r="89" s="7" customFormat="1" ht="24.96" customHeight="1">
      <c r="B89" s="188"/>
      <c r="C89" s="189"/>
      <c r="D89" s="190" t="s">
        <v>143</v>
      </c>
      <c r="E89" s="189"/>
      <c r="F89" s="189"/>
      <c r="G89" s="189"/>
      <c r="H89" s="191">
        <f>W119</f>
        <v>0</v>
      </c>
      <c r="I89" s="189"/>
      <c r="J89" s="189"/>
      <c r="K89" s="191">
        <f>X119</f>
        <v>0</v>
      </c>
      <c r="L89" s="189"/>
      <c r="M89" s="191">
        <f>M119</f>
        <v>0</v>
      </c>
      <c r="N89" s="189"/>
      <c r="O89" s="189"/>
      <c r="P89" s="189"/>
      <c r="Q89" s="189"/>
      <c r="R89" s="192"/>
      <c r="T89" s="193"/>
      <c r="U89" s="193"/>
    </row>
    <row r="90" s="8" customFormat="1" ht="19.92" customHeight="1">
      <c r="B90" s="194"/>
      <c r="C90" s="137"/>
      <c r="D90" s="150" t="s">
        <v>146</v>
      </c>
      <c r="E90" s="137"/>
      <c r="F90" s="137"/>
      <c r="G90" s="137"/>
      <c r="H90" s="139">
        <f>W120</f>
        <v>0</v>
      </c>
      <c r="I90" s="137"/>
      <c r="J90" s="137"/>
      <c r="K90" s="139">
        <f>X120</f>
        <v>0</v>
      </c>
      <c r="L90" s="137"/>
      <c r="M90" s="139">
        <f>M120</f>
        <v>0</v>
      </c>
      <c r="N90" s="137"/>
      <c r="O90" s="137"/>
      <c r="P90" s="137"/>
      <c r="Q90" s="137"/>
      <c r="R90" s="195"/>
      <c r="T90" s="196"/>
      <c r="U90" s="196"/>
    </row>
    <row r="91" s="7" customFormat="1" ht="24.96" customHeight="1">
      <c r="B91" s="188"/>
      <c r="C91" s="189"/>
      <c r="D91" s="190" t="s">
        <v>147</v>
      </c>
      <c r="E91" s="189"/>
      <c r="F91" s="189"/>
      <c r="G91" s="189"/>
      <c r="H91" s="191">
        <f>W139</f>
        <v>0</v>
      </c>
      <c r="I91" s="189"/>
      <c r="J91" s="189"/>
      <c r="K91" s="191">
        <f>X139</f>
        <v>0</v>
      </c>
      <c r="L91" s="189"/>
      <c r="M91" s="191">
        <f>M139</f>
        <v>0</v>
      </c>
      <c r="N91" s="189"/>
      <c r="O91" s="189"/>
      <c r="P91" s="189"/>
      <c r="Q91" s="189"/>
      <c r="R91" s="192"/>
      <c r="T91" s="193"/>
      <c r="U91" s="193"/>
    </row>
    <row r="92" s="1" customFormat="1" ht="21.84" customHeight="1"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8"/>
      <c r="T92" s="183"/>
      <c r="U92" s="183"/>
    </row>
    <row r="93" s="1" customFormat="1" ht="29.28" customHeight="1">
      <c r="B93" s="46"/>
      <c r="C93" s="186" t="s">
        <v>148</v>
      </c>
      <c r="D93" s="47"/>
      <c r="E93" s="47"/>
      <c r="F93" s="47"/>
      <c r="G93" s="47"/>
      <c r="H93" s="47"/>
      <c r="I93" s="47"/>
      <c r="J93" s="47"/>
      <c r="K93" s="47"/>
      <c r="L93" s="47"/>
      <c r="M93" s="187">
        <f>ROUND(M94+M95+M96+M97+M98+M99,2)</f>
        <v>0</v>
      </c>
      <c r="N93" s="197"/>
      <c r="O93" s="197"/>
      <c r="P93" s="197"/>
      <c r="Q93" s="197"/>
      <c r="R93" s="48"/>
      <c r="T93" s="198"/>
      <c r="U93" s="199" t="s">
        <v>47</v>
      </c>
    </row>
    <row r="94" s="1" customFormat="1" ht="18" customHeight="1">
      <c r="B94" s="46"/>
      <c r="C94" s="47"/>
      <c r="D94" s="156" t="s">
        <v>149</v>
      </c>
      <c r="E94" s="150"/>
      <c r="F94" s="150"/>
      <c r="G94" s="150"/>
      <c r="H94" s="150"/>
      <c r="I94" s="47"/>
      <c r="J94" s="47"/>
      <c r="K94" s="47"/>
      <c r="L94" s="47"/>
      <c r="M94" s="151">
        <f>ROUND(M88*T94,2)</f>
        <v>0</v>
      </c>
      <c r="N94" s="139"/>
      <c r="O94" s="139"/>
      <c r="P94" s="139"/>
      <c r="Q94" s="139"/>
      <c r="R94" s="48"/>
      <c r="S94" s="200"/>
      <c r="T94" s="201"/>
      <c r="U94" s="202" t="s">
        <v>48</v>
      </c>
      <c r="V94" s="200"/>
      <c r="W94" s="200"/>
      <c r="X94" s="200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3" t="s">
        <v>150</v>
      </c>
      <c r="AZ94" s="200"/>
      <c r="BA94" s="200"/>
      <c r="BB94" s="200"/>
      <c r="BC94" s="200"/>
      <c r="BD94" s="200"/>
      <c r="BE94" s="204">
        <f>IF(U94="základní",M94,0)</f>
        <v>0</v>
      </c>
      <c r="BF94" s="204">
        <f>IF(U94="snížená",M94,0)</f>
        <v>0</v>
      </c>
      <c r="BG94" s="204">
        <f>IF(U94="zákl. přenesená",M94,0)</f>
        <v>0</v>
      </c>
      <c r="BH94" s="204">
        <f>IF(U94="sníž. přenesená",M94,0)</f>
        <v>0</v>
      </c>
      <c r="BI94" s="204">
        <f>IF(U94="nulová",M94,0)</f>
        <v>0</v>
      </c>
      <c r="BJ94" s="203" t="s">
        <v>26</v>
      </c>
      <c r="BK94" s="200"/>
      <c r="BL94" s="200"/>
      <c r="BM94" s="200"/>
    </row>
    <row r="95" s="1" customFormat="1" ht="18" customHeight="1">
      <c r="B95" s="46"/>
      <c r="C95" s="47"/>
      <c r="D95" s="156" t="s">
        <v>151</v>
      </c>
      <c r="E95" s="150"/>
      <c r="F95" s="150"/>
      <c r="G95" s="150"/>
      <c r="H95" s="150"/>
      <c r="I95" s="47"/>
      <c r="J95" s="47"/>
      <c r="K95" s="47"/>
      <c r="L95" s="47"/>
      <c r="M95" s="151">
        <f>ROUND(M88*T95,2)</f>
        <v>0</v>
      </c>
      <c r="N95" s="139"/>
      <c r="O95" s="139"/>
      <c r="P95" s="139"/>
      <c r="Q95" s="139"/>
      <c r="R95" s="48"/>
      <c r="S95" s="200"/>
      <c r="T95" s="201"/>
      <c r="U95" s="202" t="s">
        <v>48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150</v>
      </c>
      <c r="AZ95" s="200"/>
      <c r="BA95" s="200"/>
      <c r="BB95" s="200"/>
      <c r="BC95" s="200"/>
      <c r="BD95" s="200"/>
      <c r="BE95" s="204">
        <f>IF(U95="základní",M95,0)</f>
        <v>0</v>
      </c>
      <c r="BF95" s="204">
        <f>IF(U95="snížená",M95,0)</f>
        <v>0</v>
      </c>
      <c r="BG95" s="204">
        <f>IF(U95="zákl. přenesená",M95,0)</f>
        <v>0</v>
      </c>
      <c r="BH95" s="204">
        <f>IF(U95="sníž. přenesená",M95,0)</f>
        <v>0</v>
      </c>
      <c r="BI95" s="204">
        <f>IF(U95="nulová",M95,0)</f>
        <v>0</v>
      </c>
      <c r="BJ95" s="203" t="s">
        <v>26</v>
      </c>
      <c r="BK95" s="200"/>
      <c r="BL95" s="200"/>
      <c r="BM95" s="200"/>
    </row>
    <row r="96" s="1" customFormat="1" ht="18" customHeight="1">
      <c r="B96" s="46"/>
      <c r="C96" s="47"/>
      <c r="D96" s="156" t="s">
        <v>152</v>
      </c>
      <c r="E96" s="150"/>
      <c r="F96" s="150"/>
      <c r="G96" s="150"/>
      <c r="H96" s="150"/>
      <c r="I96" s="47"/>
      <c r="J96" s="47"/>
      <c r="K96" s="47"/>
      <c r="L96" s="47"/>
      <c r="M96" s="151">
        <f>ROUND(M88*T96,2)</f>
        <v>0</v>
      </c>
      <c r="N96" s="139"/>
      <c r="O96" s="139"/>
      <c r="P96" s="139"/>
      <c r="Q96" s="139"/>
      <c r="R96" s="48"/>
      <c r="S96" s="200"/>
      <c r="T96" s="201"/>
      <c r="U96" s="202" t="s">
        <v>48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150</v>
      </c>
      <c r="AZ96" s="200"/>
      <c r="BA96" s="200"/>
      <c r="BB96" s="200"/>
      <c r="BC96" s="200"/>
      <c r="BD96" s="200"/>
      <c r="BE96" s="204">
        <f>IF(U96="základní",M96,0)</f>
        <v>0</v>
      </c>
      <c r="BF96" s="204">
        <f>IF(U96="snížená",M96,0)</f>
        <v>0</v>
      </c>
      <c r="BG96" s="204">
        <f>IF(U96="zákl. přenesená",M96,0)</f>
        <v>0</v>
      </c>
      <c r="BH96" s="204">
        <f>IF(U96="sníž. přenesená",M96,0)</f>
        <v>0</v>
      </c>
      <c r="BI96" s="204">
        <f>IF(U96="nulová",M96,0)</f>
        <v>0</v>
      </c>
      <c r="BJ96" s="203" t="s">
        <v>26</v>
      </c>
      <c r="BK96" s="200"/>
      <c r="BL96" s="200"/>
      <c r="BM96" s="200"/>
    </row>
    <row r="97" s="1" customFormat="1" ht="18" customHeight="1">
      <c r="B97" s="46"/>
      <c r="C97" s="47"/>
      <c r="D97" s="156" t="s">
        <v>153</v>
      </c>
      <c r="E97" s="150"/>
      <c r="F97" s="150"/>
      <c r="G97" s="150"/>
      <c r="H97" s="150"/>
      <c r="I97" s="47"/>
      <c r="J97" s="47"/>
      <c r="K97" s="47"/>
      <c r="L97" s="47"/>
      <c r="M97" s="151">
        <f>ROUND(M88*T97,2)</f>
        <v>0</v>
      </c>
      <c r="N97" s="139"/>
      <c r="O97" s="139"/>
      <c r="P97" s="139"/>
      <c r="Q97" s="139"/>
      <c r="R97" s="48"/>
      <c r="S97" s="200"/>
      <c r="T97" s="201"/>
      <c r="U97" s="202" t="s">
        <v>48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150</v>
      </c>
      <c r="AZ97" s="200"/>
      <c r="BA97" s="200"/>
      <c r="BB97" s="200"/>
      <c r="BC97" s="200"/>
      <c r="BD97" s="200"/>
      <c r="BE97" s="204">
        <f>IF(U97="základní",M97,0)</f>
        <v>0</v>
      </c>
      <c r="BF97" s="204">
        <f>IF(U97="snížená",M97,0)</f>
        <v>0</v>
      </c>
      <c r="BG97" s="204">
        <f>IF(U97="zákl. přenesená",M97,0)</f>
        <v>0</v>
      </c>
      <c r="BH97" s="204">
        <f>IF(U97="sníž. přenesená",M97,0)</f>
        <v>0</v>
      </c>
      <c r="BI97" s="204">
        <f>IF(U97="nulová",M97,0)</f>
        <v>0</v>
      </c>
      <c r="BJ97" s="203" t="s">
        <v>26</v>
      </c>
      <c r="BK97" s="200"/>
      <c r="BL97" s="200"/>
      <c r="BM97" s="200"/>
    </row>
    <row r="98" s="1" customFormat="1" ht="18" customHeight="1">
      <c r="B98" s="46"/>
      <c r="C98" s="47"/>
      <c r="D98" s="156" t="s">
        <v>154</v>
      </c>
      <c r="E98" s="150"/>
      <c r="F98" s="150"/>
      <c r="G98" s="150"/>
      <c r="H98" s="150"/>
      <c r="I98" s="47"/>
      <c r="J98" s="47"/>
      <c r="K98" s="47"/>
      <c r="L98" s="47"/>
      <c r="M98" s="151">
        <f>ROUND(M88*T98,2)</f>
        <v>0</v>
      </c>
      <c r="N98" s="139"/>
      <c r="O98" s="139"/>
      <c r="P98" s="139"/>
      <c r="Q98" s="139"/>
      <c r="R98" s="48"/>
      <c r="S98" s="200"/>
      <c r="T98" s="201"/>
      <c r="U98" s="202" t="s">
        <v>48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150</v>
      </c>
      <c r="AZ98" s="200"/>
      <c r="BA98" s="200"/>
      <c r="BB98" s="200"/>
      <c r="BC98" s="200"/>
      <c r="BD98" s="200"/>
      <c r="BE98" s="204">
        <f>IF(U98="základní",M98,0)</f>
        <v>0</v>
      </c>
      <c r="BF98" s="204">
        <f>IF(U98="snížená",M98,0)</f>
        <v>0</v>
      </c>
      <c r="BG98" s="204">
        <f>IF(U98="zákl. přenesená",M98,0)</f>
        <v>0</v>
      </c>
      <c r="BH98" s="204">
        <f>IF(U98="sníž. přenesená",M98,0)</f>
        <v>0</v>
      </c>
      <c r="BI98" s="204">
        <f>IF(U98="nulová",M98,0)</f>
        <v>0</v>
      </c>
      <c r="BJ98" s="203" t="s">
        <v>26</v>
      </c>
      <c r="BK98" s="200"/>
      <c r="BL98" s="200"/>
      <c r="BM98" s="200"/>
    </row>
    <row r="99" s="1" customFormat="1" ht="18" customHeight="1">
      <c r="B99" s="46"/>
      <c r="C99" s="47"/>
      <c r="D99" s="150" t="s">
        <v>155</v>
      </c>
      <c r="E99" s="47"/>
      <c r="F99" s="47"/>
      <c r="G99" s="47"/>
      <c r="H99" s="47"/>
      <c r="I99" s="47"/>
      <c r="J99" s="47"/>
      <c r="K99" s="47"/>
      <c r="L99" s="47"/>
      <c r="M99" s="151">
        <f>ROUND(M88*T99,2)</f>
        <v>0</v>
      </c>
      <c r="N99" s="139"/>
      <c r="O99" s="139"/>
      <c r="P99" s="139"/>
      <c r="Q99" s="139"/>
      <c r="R99" s="48"/>
      <c r="S99" s="200"/>
      <c r="T99" s="205"/>
      <c r="U99" s="206" t="s">
        <v>48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156</v>
      </c>
      <c r="AZ99" s="200"/>
      <c r="BA99" s="200"/>
      <c r="BB99" s="200"/>
      <c r="BC99" s="200"/>
      <c r="BD99" s="200"/>
      <c r="BE99" s="204">
        <f>IF(U99="základní",M99,0)</f>
        <v>0</v>
      </c>
      <c r="BF99" s="204">
        <f>IF(U99="snížená",M99,0)</f>
        <v>0</v>
      </c>
      <c r="BG99" s="204">
        <f>IF(U99="zákl. přenesená",M99,0)</f>
        <v>0</v>
      </c>
      <c r="BH99" s="204">
        <f>IF(U99="sníž. přenesená",M99,0)</f>
        <v>0</v>
      </c>
      <c r="BI99" s="204">
        <f>IF(U99="nulová",M99,0)</f>
        <v>0</v>
      </c>
      <c r="BJ99" s="203" t="s">
        <v>26</v>
      </c>
      <c r="BK99" s="200"/>
      <c r="BL99" s="200"/>
      <c r="BM99" s="200"/>
    </row>
    <row r="100" s="1" customForma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8"/>
      <c r="T100" s="183"/>
      <c r="U100" s="183"/>
    </row>
    <row r="101" s="1" customFormat="1" ht="29.28" customHeight="1">
      <c r="B101" s="46"/>
      <c r="C101" s="162" t="s">
        <v>125</v>
      </c>
      <c r="D101" s="163"/>
      <c r="E101" s="163"/>
      <c r="F101" s="163"/>
      <c r="G101" s="163"/>
      <c r="H101" s="163"/>
      <c r="I101" s="163"/>
      <c r="J101" s="163"/>
      <c r="K101" s="163"/>
      <c r="L101" s="164">
        <f>ROUND(SUM(M88+M93),2)</f>
        <v>0</v>
      </c>
      <c r="M101" s="164"/>
      <c r="N101" s="164"/>
      <c r="O101" s="164"/>
      <c r="P101" s="164"/>
      <c r="Q101" s="164"/>
      <c r="R101" s="48"/>
      <c r="T101" s="183"/>
      <c r="U101" s="183"/>
    </row>
    <row r="102" s="1" customFormat="1" ht="6.96" customHeight="1"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7"/>
      <c r="T102" s="183"/>
      <c r="U102" s="183"/>
    </row>
    <row r="106" s="1" customFormat="1" ht="6.96" customHeight="1">
      <c r="B106" s="78"/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80"/>
    </row>
    <row r="107" s="1" customFormat="1" ht="36.96" customHeight="1">
      <c r="B107" s="46"/>
      <c r="C107" s="26" t="s">
        <v>157</v>
      </c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6.96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8"/>
    </row>
    <row r="109" s="1" customFormat="1" ht="30" customHeight="1">
      <c r="B109" s="46"/>
      <c r="C109" s="37" t="s">
        <v>20</v>
      </c>
      <c r="D109" s="47"/>
      <c r="E109" s="47"/>
      <c r="F109" s="167" t="str">
        <f>F6</f>
        <v>Oprava počítačů náprav v úseku Frýdek Místek - Frýdlant nad Ostravicí</v>
      </c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47"/>
      <c r="R109" s="48"/>
    </row>
    <row r="110" s="1" customFormat="1" ht="36.96" customHeight="1">
      <c r="B110" s="46"/>
      <c r="C110" s="85" t="s">
        <v>132</v>
      </c>
      <c r="D110" s="47"/>
      <c r="E110" s="47"/>
      <c r="F110" s="87" t="str">
        <f>F7</f>
        <v>PS 05 - SZZ Frýdlant nad Ostravicí</v>
      </c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18" customHeight="1">
      <c r="B112" s="46"/>
      <c r="C112" s="37" t="s">
        <v>27</v>
      </c>
      <c r="D112" s="47"/>
      <c r="E112" s="47"/>
      <c r="F112" s="32" t="str">
        <f>F9</f>
        <v>Frýdlant nad Ostravicí</v>
      </c>
      <c r="G112" s="47"/>
      <c r="H112" s="47"/>
      <c r="I112" s="47"/>
      <c r="J112" s="47"/>
      <c r="K112" s="37" t="s">
        <v>29</v>
      </c>
      <c r="L112" s="47"/>
      <c r="M112" s="90" t="str">
        <f>IF(O9="","",O9)</f>
        <v>31.8.2017</v>
      </c>
      <c r="N112" s="90"/>
      <c r="O112" s="90"/>
      <c r="P112" s="90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>
      <c r="B114" s="46"/>
      <c r="C114" s="37" t="s">
        <v>33</v>
      </c>
      <c r="D114" s="47"/>
      <c r="E114" s="47"/>
      <c r="F114" s="32" t="str">
        <f>E12</f>
        <v>Správa železniční dopravní cesty, s.o.- OŘ Ostrava</v>
      </c>
      <c r="G114" s="47"/>
      <c r="H114" s="47"/>
      <c r="I114" s="47"/>
      <c r="J114" s="47"/>
      <c r="K114" s="37" t="s">
        <v>39</v>
      </c>
      <c r="L114" s="47"/>
      <c r="M114" s="32" t="str">
        <f>E18</f>
        <v xml:space="preserve"> </v>
      </c>
      <c r="N114" s="32"/>
      <c r="O114" s="32"/>
      <c r="P114" s="32"/>
      <c r="Q114" s="32"/>
      <c r="R114" s="48"/>
    </row>
    <row r="115" s="1" customFormat="1" ht="14.4" customHeight="1">
      <c r="B115" s="46"/>
      <c r="C115" s="37" t="s">
        <v>37</v>
      </c>
      <c r="D115" s="47"/>
      <c r="E115" s="47"/>
      <c r="F115" s="32" t="str">
        <f>IF(E15="","",E15)</f>
        <v>Vyplň údaj</v>
      </c>
      <c r="G115" s="47"/>
      <c r="H115" s="47"/>
      <c r="I115" s="47"/>
      <c r="J115" s="47"/>
      <c r="K115" s="37" t="s">
        <v>40</v>
      </c>
      <c r="L115" s="47"/>
      <c r="M115" s="32" t="str">
        <f>E21</f>
        <v xml:space="preserve"> </v>
      </c>
      <c r="N115" s="32"/>
      <c r="O115" s="32"/>
      <c r="P115" s="32"/>
      <c r="Q115" s="32"/>
      <c r="R115" s="48"/>
    </row>
    <row r="116" s="1" customFormat="1" ht="10.32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9" customFormat="1" ht="29.28" customHeight="1">
      <c r="B117" s="207"/>
      <c r="C117" s="208" t="s">
        <v>158</v>
      </c>
      <c r="D117" s="209" t="s">
        <v>159</v>
      </c>
      <c r="E117" s="209" t="s">
        <v>65</v>
      </c>
      <c r="F117" s="209" t="s">
        <v>160</v>
      </c>
      <c r="G117" s="209"/>
      <c r="H117" s="209"/>
      <c r="I117" s="209"/>
      <c r="J117" s="209" t="s">
        <v>161</v>
      </c>
      <c r="K117" s="209" t="s">
        <v>162</v>
      </c>
      <c r="L117" s="209" t="s">
        <v>163</v>
      </c>
      <c r="M117" s="209" t="s">
        <v>164</v>
      </c>
      <c r="N117" s="209"/>
      <c r="O117" s="209"/>
      <c r="P117" s="209" t="s">
        <v>140</v>
      </c>
      <c r="Q117" s="210"/>
      <c r="R117" s="211"/>
      <c r="T117" s="106" t="s">
        <v>165</v>
      </c>
      <c r="U117" s="107" t="s">
        <v>47</v>
      </c>
      <c r="V117" s="107" t="s">
        <v>166</v>
      </c>
      <c r="W117" s="107" t="s">
        <v>167</v>
      </c>
      <c r="X117" s="107" t="s">
        <v>168</v>
      </c>
      <c r="Y117" s="107" t="s">
        <v>169</v>
      </c>
      <c r="Z117" s="107" t="s">
        <v>170</v>
      </c>
      <c r="AA117" s="107" t="s">
        <v>171</v>
      </c>
      <c r="AB117" s="107" t="s">
        <v>172</v>
      </c>
      <c r="AC117" s="107" t="s">
        <v>173</v>
      </c>
      <c r="AD117" s="108" t="s">
        <v>174</v>
      </c>
    </row>
    <row r="118" s="1" customFormat="1" ht="29.28" customHeight="1">
      <c r="B118" s="46"/>
      <c r="C118" s="110" t="s">
        <v>135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212">
        <f>BK118</f>
        <v>0</v>
      </c>
      <c r="N118" s="213"/>
      <c r="O118" s="213"/>
      <c r="P118" s="213"/>
      <c r="Q118" s="213"/>
      <c r="R118" s="48"/>
      <c r="T118" s="109"/>
      <c r="U118" s="67"/>
      <c r="V118" s="67"/>
      <c r="W118" s="214">
        <f>W119+W139+W143</f>
        <v>0</v>
      </c>
      <c r="X118" s="214">
        <f>X119+X139+X143</f>
        <v>0</v>
      </c>
      <c r="Y118" s="67"/>
      <c r="Z118" s="215">
        <f>Z119+Z139+Z143</f>
        <v>0</v>
      </c>
      <c r="AA118" s="67"/>
      <c r="AB118" s="215">
        <f>AB119+AB139+AB143</f>
        <v>0</v>
      </c>
      <c r="AC118" s="67"/>
      <c r="AD118" s="216">
        <f>AD119+AD139+AD143</f>
        <v>0</v>
      </c>
      <c r="AT118" s="21" t="s">
        <v>84</v>
      </c>
      <c r="AU118" s="21" t="s">
        <v>142</v>
      </c>
      <c r="BK118" s="217">
        <f>BK119+BK139+BK143</f>
        <v>0</v>
      </c>
    </row>
    <row r="119" s="10" customFormat="1" ht="37.44" customHeight="1">
      <c r="B119" s="218"/>
      <c r="C119" s="219"/>
      <c r="D119" s="220" t="s">
        <v>143</v>
      </c>
      <c r="E119" s="220"/>
      <c r="F119" s="220"/>
      <c r="G119" s="220"/>
      <c r="H119" s="220"/>
      <c r="I119" s="220"/>
      <c r="J119" s="220"/>
      <c r="K119" s="220"/>
      <c r="L119" s="220"/>
      <c r="M119" s="221">
        <f>BK119</f>
        <v>0</v>
      </c>
      <c r="N119" s="191"/>
      <c r="O119" s="191"/>
      <c r="P119" s="191"/>
      <c r="Q119" s="191"/>
      <c r="R119" s="222"/>
      <c r="T119" s="223"/>
      <c r="U119" s="219"/>
      <c r="V119" s="219"/>
      <c r="W119" s="224">
        <f>W120</f>
        <v>0</v>
      </c>
      <c r="X119" s="224">
        <f>X120</f>
        <v>0</v>
      </c>
      <c r="Y119" s="219"/>
      <c r="Z119" s="225">
        <f>Z120</f>
        <v>0</v>
      </c>
      <c r="AA119" s="219"/>
      <c r="AB119" s="225">
        <f>AB120</f>
        <v>0</v>
      </c>
      <c r="AC119" s="219"/>
      <c r="AD119" s="226">
        <f>AD120</f>
        <v>0</v>
      </c>
      <c r="AR119" s="227" t="s">
        <v>26</v>
      </c>
      <c r="AT119" s="228" t="s">
        <v>84</v>
      </c>
      <c r="AU119" s="228" t="s">
        <v>85</v>
      </c>
      <c r="AY119" s="227" t="s">
        <v>175</v>
      </c>
      <c r="BK119" s="229">
        <f>BK120</f>
        <v>0</v>
      </c>
    </row>
    <row r="120" s="10" customFormat="1" ht="19.92" customHeight="1">
      <c r="B120" s="218"/>
      <c r="C120" s="219"/>
      <c r="D120" s="230" t="s">
        <v>146</v>
      </c>
      <c r="E120" s="230"/>
      <c r="F120" s="230"/>
      <c r="G120" s="230"/>
      <c r="H120" s="230"/>
      <c r="I120" s="230"/>
      <c r="J120" s="230"/>
      <c r="K120" s="230"/>
      <c r="L120" s="230"/>
      <c r="M120" s="231">
        <f>BK120</f>
        <v>0</v>
      </c>
      <c r="N120" s="232"/>
      <c r="O120" s="232"/>
      <c r="P120" s="232"/>
      <c r="Q120" s="232"/>
      <c r="R120" s="222"/>
      <c r="T120" s="223"/>
      <c r="U120" s="219"/>
      <c r="V120" s="219"/>
      <c r="W120" s="224">
        <f>SUM(W121:W138)</f>
        <v>0</v>
      </c>
      <c r="X120" s="224">
        <f>SUM(X121:X138)</f>
        <v>0</v>
      </c>
      <c r="Y120" s="219"/>
      <c r="Z120" s="225">
        <f>SUM(Z121:Z138)</f>
        <v>0</v>
      </c>
      <c r="AA120" s="219"/>
      <c r="AB120" s="225">
        <f>SUM(AB121:AB138)</f>
        <v>0</v>
      </c>
      <c r="AC120" s="219"/>
      <c r="AD120" s="226">
        <f>SUM(AD121:AD138)</f>
        <v>0</v>
      </c>
      <c r="AR120" s="227" t="s">
        <v>26</v>
      </c>
      <c r="AT120" s="228" t="s">
        <v>84</v>
      </c>
      <c r="AU120" s="228" t="s">
        <v>26</v>
      </c>
      <c r="AY120" s="227" t="s">
        <v>175</v>
      </c>
      <c r="BK120" s="229">
        <f>SUM(BK121:BK138)</f>
        <v>0</v>
      </c>
    </row>
    <row r="121" s="1" customFormat="1" ht="38.25" customHeight="1">
      <c r="B121" s="46"/>
      <c r="C121" s="244" t="s">
        <v>370</v>
      </c>
      <c r="D121" s="244" t="s">
        <v>181</v>
      </c>
      <c r="E121" s="245" t="s">
        <v>211</v>
      </c>
      <c r="F121" s="246" t="s">
        <v>212</v>
      </c>
      <c r="G121" s="246"/>
      <c r="H121" s="246"/>
      <c r="I121" s="246"/>
      <c r="J121" s="247" t="s">
        <v>179</v>
      </c>
      <c r="K121" s="248">
        <v>1</v>
      </c>
      <c r="L121" s="249">
        <v>0</v>
      </c>
      <c r="M121" s="250"/>
      <c r="N121" s="250"/>
      <c r="O121" s="198"/>
      <c r="P121" s="240">
        <f>ROUND(V121*K121,2)</f>
        <v>0</v>
      </c>
      <c r="Q121" s="240"/>
      <c r="R121" s="48"/>
      <c r="T121" s="241" t="s">
        <v>24</v>
      </c>
      <c r="U121" s="56" t="s">
        <v>48</v>
      </c>
      <c r="V121" s="174">
        <f>L121+M121</f>
        <v>0</v>
      </c>
      <c r="W121" s="174">
        <f>ROUND(L121*K121,2)</f>
        <v>0</v>
      </c>
      <c r="X121" s="174">
        <f>ROUND(M121*K121,2)</f>
        <v>0</v>
      </c>
      <c r="Y121" s="47"/>
      <c r="Z121" s="242">
        <f>Y121*K121</f>
        <v>0</v>
      </c>
      <c r="AA121" s="242">
        <v>0</v>
      </c>
      <c r="AB121" s="242">
        <f>AA121*K121</f>
        <v>0</v>
      </c>
      <c r="AC121" s="242">
        <v>0</v>
      </c>
      <c r="AD121" s="243">
        <f>AC121*K121</f>
        <v>0</v>
      </c>
      <c r="AR121" s="21" t="s">
        <v>97</v>
      </c>
      <c r="AT121" s="21" t="s">
        <v>181</v>
      </c>
      <c r="AU121" s="21" t="s">
        <v>97</v>
      </c>
      <c r="AY121" s="21" t="s">
        <v>175</v>
      </c>
      <c r="BE121" s="155">
        <f>IF(U121="základní",P121,0)</f>
        <v>0</v>
      </c>
      <c r="BF121" s="155">
        <f>IF(U121="snížená",P121,0)</f>
        <v>0</v>
      </c>
      <c r="BG121" s="155">
        <f>IF(U121="zákl. přenesená",P121,0)</f>
        <v>0</v>
      </c>
      <c r="BH121" s="155">
        <f>IF(U121="sníž. přenesená",P121,0)</f>
        <v>0</v>
      </c>
      <c r="BI121" s="155">
        <f>IF(U121="nulová",P121,0)</f>
        <v>0</v>
      </c>
      <c r="BJ121" s="21" t="s">
        <v>26</v>
      </c>
      <c r="BK121" s="155">
        <f>ROUND(V121*K121,2)</f>
        <v>0</v>
      </c>
      <c r="BL121" s="21" t="s">
        <v>26</v>
      </c>
      <c r="BM121" s="21" t="s">
        <v>779</v>
      </c>
    </row>
    <row r="122" s="1" customFormat="1" ht="25.5" customHeight="1">
      <c r="B122" s="46"/>
      <c r="C122" s="233" t="s">
        <v>374</v>
      </c>
      <c r="D122" s="233" t="s">
        <v>176</v>
      </c>
      <c r="E122" s="234" t="s">
        <v>215</v>
      </c>
      <c r="F122" s="235" t="s">
        <v>216</v>
      </c>
      <c r="G122" s="235"/>
      <c r="H122" s="235"/>
      <c r="I122" s="235"/>
      <c r="J122" s="236" t="s">
        <v>179</v>
      </c>
      <c r="K122" s="237">
        <v>1</v>
      </c>
      <c r="L122" s="238">
        <v>0</v>
      </c>
      <c r="M122" s="238">
        <v>0</v>
      </c>
      <c r="N122" s="239"/>
      <c r="O122" s="239"/>
      <c r="P122" s="240">
        <f>ROUND(V122*K122,2)</f>
        <v>0</v>
      </c>
      <c r="Q122" s="240"/>
      <c r="R122" s="48"/>
      <c r="T122" s="241" t="s">
        <v>24</v>
      </c>
      <c r="U122" s="56" t="s">
        <v>48</v>
      </c>
      <c r="V122" s="174">
        <f>L122+M122</f>
        <v>0</v>
      </c>
      <c r="W122" s="174">
        <f>ROUND(L122*K122,2)</f>
        <v>0</v>
      </c>
      <c r="X122" s="174">
        <f>ROUND(M122*K122,2)</f>
        <v>0</v>
      </c>
      <c r="Y122" s="47"/>
      <c r="Z122" s="242">
        <f>Y122*K122</f>
        <v>0</v>
      </c>
      <c r="AA122" s="242">
        <v>0</v>
      </c>
      <c r="AB122" s="242">
        <f>AA122*K122</f>
        <v>0</v>
      </c>
      <c r="AC122" s="242">
        <v>0</v>
      </c>
      <c r="AD122" s="243">
        <f>AC122*K122</f>
        <v>0</v>
      </c>
      <c r="AR122" s="21" t="s">
        <v>26</v>
      </c>
      <c r="AT122" s="21" t="s">
        <v>176</v>
      </c>
      <c r="AU122" s="21" t="s">
        <v>97</v>
      </c>
      <c r="AY122" s="21" t="s">
        <v>175</v>
      </c>
      <c r="BE122" s="155">
        <f>IF(U122="základní",P122,0)</f>
        <v>0</v>
      </c>
      <c r="BF122" s="155">
        <f>IF(U122="snížená",P122,0)</f>
        <v>0</v>
      </c>
      <c r="BG122" s="155">
        <f>IF(U122="zákl. přenesená",P122,0)</f>
        <v>0</v>
      </c>
      <c r="BH122" s="155">
        <f>IF(U122="sníž. přenesená",P122,0)</f>
        <v>0</v>
      </c>
      <c r="BI122" s="155">
        <f>IF(U122="nulová",P122,0)</f>
        <v>0</v>
      </c>
      <c r="BJ122" s="21" t="s">
        <v>26</v>
      </c>
      <c r="BK122" s="155">
        <f>ROUND(V122*K122,2)</f>
        <v>0</v>
      </c>
      <c r="BL122" s="21" t="s">
        <v>26</v>
      </c>
      <c r="BM122" s="21" t="s">
        <v>780</v>
      </c>
    </row>
    <row r="123" s="1" customFormat="1" ht="25.5" customHeight="1">
      <c r="B123" s="46"/>
      <c r="C123" s="233" t="s">
        <v>190</v>
      </c>
      <c r="D123" s="233" t="s">
        <v>176</v>
      </c>
      <c r="E123" s="234" t="s">
        <v>199</v>
      </c>
      <c r="F123" s="235" t="s">
        <v>200</v>
      </c>
      <c r="G123" s="235"/>
      <c r="H123" s="235"/>
      <c r="I123" s="235"/>
      <c r="J123" s="236" t="s">
        <v>179</v>
      </c>
      <c r="K123" s="237">
        <v>30</v>
      </c>
      <c r="L123" s="238">
        <v>0</v>
      </c>
      <c r="M123" s="238">
        <v>0</v>
      </c>
      <c r="N123" s="239"/>
      <c r="O123" s="239"/>
      <c r="P123" s="240">
        <f>ROUND(V123*K123,2)</f>
        <v>0</v>
      </c>
      <c r="Q123" s="240"/>
      <c r="R123" s="48"/>
      <c r="T123" s="241" t="s">
        <v>24</v>
      </c>
      <c r="U123" s="56" t="s">
        <v>48</v>
      </c>
      <c r="V123" s="174">
        <f>L123+M123</f>
        <v>0</v>
      </c>
      <c r="W123" s="174">
        <f>ROUND(L123*K123,2)</f>
        <v>0</v>
      </c>
      <c r="X123" s="174">
        <f>ROUND(M123*K123,2)</f>
        <v>0</v>
      </c>
      <c r="Y123" s="47"/>
      <c r="Z123" s="242">
        <f>Y123*K123</f>
        <v>0</v>
      </c>
      <c r="AA123" s="242">
        <v>0</v>
      </c>
      <c r="AB123" s="242">
        <f>AA123*K123</f>
        <v>0</v>
      </c>
      <c r="AC123" s="242">
        <v>0</v>
      </c>
      <c r="AD123" s="243">
        <f>AC123*K123</f>
        <v>0</v>
      </c>
      <c r="AR123" s="21" t="s">
        <v>26</v>
      </c>
      <c r="AT123" s="21" t="s">
        <v>176</v>
      </c>
      <c r="AU123" s="21" t="s">
        <v>97</v>
      </c>
      <c r="AY123" s="21" t="s">
        <v>175</v>
      </c>
      <c r="BE123" s="155">
        <f>IF(U123="základní",P123,0)</f>
        <v>0</v>
      </c>
      <c r="BF123" s="155">
        <f>IF(U123="snížená",P123,0)</f>
        <v>0</v>
      </c>
      <c r="BG123" s="155">
        <f>IF(U123="zákl. přenesená",P123,0)</f>
        <v>0</v>
      </c>
      <c r="BH123" s="155">
        <f>IF(U123="sníž. přenesená",P123,0)</f>
        <v>0</v>
      </c>
      <c r="BI123" s="155">
        <f>IF(U123="nulová",P123,0)</f>
        <v>0</v>
      </c>
      <c r="BJ123" s="21" t="s">
        <v>26</v>
      </c>
      <c r="BK123" s="155">
        <f>ROUND(V123*K123,2)</f>
        <v>0</v>
      </c>
      <c r="BL123" s="21" t="s">
        <v>26</v>
      </c>
      <c r="BM123" s="21" t="s">
        <v>201</v>
      </c>
    </row>
    <row r="124" s="1" customFormat="1" ht="38.25" customHeight="1">
      <c r="B124" s="46"/>
      <c r="C124" s="244" t="s">
        <v>194</v>
      </c>
      <c r="D124" s="244" t="s">
        <v>181</v>
      </c>
      <c r="E124" s="245" t="s">
        <v>202</v>
      </c>
      <c r="F124" s="246" t="s">
        <v>203</v>
      </c>
      <c r="G124" s="246"/>
      <c r="H124" s="246"/>
      <c r="I124" s="246"/>
      <c r="J124" s="247" t="s">
        <v>204</v>
      </c>
      <c r="K124" s="248">
        <v>50</v>
      </c>
      <c r="L124" s="249">
        <v>0</v>
      </c>
      <c r="M124" s="250"/>
      <c r="N124" s="250"/>
      <c r="O124" s="198"/>
      <c r="P124" s="240">
        <f>ROUND(V124*K124,2)</f>
        <v>0</v>
      </c>
      <c r="Q124" s="240"/>
      <c r="R124" s="48"/>
      <c r="T124" s="241" t="s">
        <v>24</v>
      </c>
      <c r="U124" s="56" t="s">
        <v>48</v>
      </c>
      <c r="V124" s="174">
        <f>L124+M124</f>
        <v>0</v>
      </c>
      <c r="W124" s="174">
        <f>ROUND(L124*K124,2)</f>
        <v>0</v>
      </c>
      <c r="X124" s="174">
        <f>ROUND(M124*K124,2)</f>
        <v>0</v>
      </c>
      <c r="Y124" s="47"/>
      <c r="Z124" s="242">
        <f>Y124*K124</f>
        <v>0</v>
      </c>
      <c r="AA124" s="242">
        <v>0</v>
      </c>
      <c r="AB124" s="242">
        <f>AA124*K124</f>
        <v>0</v>
      </c>
      <c r="AC124" s="242">
        <v>0</v>
      </c>
      <c r="AD124" s="243">
        <f>AC124*K124</f>
        <v>0</v>
      </c>
      <c r="AR124" s="21" t="s">
        <v>184</v>
      </c>
      <c r="AT124" s="21" t="s">
        <v>181</v>
      </c>
      <c r="AU124" s="21" t="s">
        <v>97</v>
      </c>
      <c r="AY124" s="21" t="s">
        <v>175</v>
      </c>
      <c r="BE124" s="155">
        <f>IF(U124="základní",P124,0)</f>
        <v>0</v>
      </c>
      <c r="BF124" s="155">
        <f>IF(U124="snížená",P124,0)</f>
        <v>0</v>
      </c>
      <c r="BG124" s="155">
        <f>IF(U124="zákl. přenesená",P124,0)</f>
        <v>0</v>
      </c>
      <c r="BH124" s="155">
        <f>IF(U124="sníž. přenesená",P124,0)</f>
        <v>0</v>
      </c>
      <c r="BI124" s="155">
        <f>IF(U124="nulová",P124,0)</f>
        <v>0</v>
      </c>
      <c r="BJ124" s="21" t="s">
        <v>26</v>
      </c>
      <c r="BK124" s="155">
        <f>ROUND(V124*K124,2)</f>
        <v>0</v>
      </c>
      <c r="BL124" s="21" t="s">
        <v>184</v>
      </c>
      <c r="BM124" s="21" t="s">
        <v>205</v>
      </c>
    </row>
    <row r="125" s="1" customFormat="1" ht="25.5" customHeight="1">
      <c r="B125" s="46"/>
      <c r="C125" s="233" t="s">
        <v>594</v>
      </c>
      <c r="D125" s="233" t="s">
        <v>176</v>
      </c>
      <c r="E125" s="234" t="s">
        <v>207</v>
      </c>
      <c r="F125" s="235" t="s">
        <v>208</v>
      </c>
      <c r="G125" s="235"/>
      <c r="H125" s="235"/>
      <c r="I125" s="235"/>
      <c r="J125" s="236" t="s">
        <v>179</v>
      </c>
      <c r="K125" s="237">
        <v>1</v>
      </c>
      <c r="L125" s="238">
        <v>0</v>
      </c>
      <c r="M125" s="238">
        <v>0</v>
      </c>
      <c r="N125" s="239"/>
      <c r="O125" s="239"/>
      <c r="P125" s="240">
        <f>ROUND(V125*K125,2)</f>
        <v>0</v>
      </c>
      <c r="Q125" s="240"/>
      <c r="R125" s="48"/>
      <c r="T125" s="241" t="s">
        <v>24</v>
      </c>
      <c r="U125" s="56" t="s">
        <v>48</v>
      </c>
      <c r="V125" s="174">
        <f>L125+M125</f>
        <v>0</v>
      </c>
      <c r="W125" s="174">
        <f>ROUND(L125*K125,2)</f>
        <v>0</v>
      </c>
      <c r="X125" s="174">
        <f>ROUND(M125*K125,2)</f>
        <v>0</v>
      </c>
      <c r="Y125" s="47"/>
      <c r="Z125" s="242">
        <f>Y125*K125</f>
        <v>0</v>
      </c>
      <c r="AA125" s="242">
        <v>0</v>
      </c>
      <c r="AB125" s="242">
        <f>AA125*K125</f>
        <v>0</v>
      </c>
      <c r="AC125" s="242">
        <v>0</v>
      </c>
      <c r="AD125" s="243">
        <f>AC125*K125</f>
        <v>0</v>
      </c>
      <c r="AR125" s="21" t="s">
        <v>26</v>
      </c>
      <c r="AT125" s="21" t="s">
        <v>176</v>
      </c>
      <c r="AU125" s="21" t="s">
        <v>97</v>
      </c>
      <c r="AY125" s="21" t="s">
        <v>175</v>
      </c>
      <c r="BE125" s="155">
        <f>IF(U125="základní",P125,0)</f>
        <v>0</v>
      </c>
      <c r="BF125" s="155">
        <f>IF(U125="snížená",P125,0)</f>
        <v>0</v>
      </c>
      <c r="BG125" s="155">
        <f>IF(U125="zákl. přenesená",P125,0)</f>
        <v>0</v>
      </c>
      <c r="BH125" s="155">
        <f>IF(U125="sníž. přenesená",P125,0)</f>
        <v>0</v>
      </c>
      <c r="BI125" s="155">
        <f>IF(U125="nulová",P125,0)</f>
        <v>0</v>
      </c>
      <c r="BJ125" s="21" t="s">
        <v>26</v>
      </c>
      <c r="BK125" s="155">
        <f>ROUND(V125*K125,2)</f>
        <v>0</v>
      </c>
      <c r="BL125" s="21" t="s">
        <v>26</v>
      </c>
      <c r="BM125" s="21" t="s">
        <v>209</v>
      </c>
    </row>
    <row r="126" s="1" customFormat="1" ht="25.5" customHeight="1">
      <c r="B126" s="46"/>
      <c r="C126" s="244" t="s">
        <v>308</v>
      </c>
      <c r="D126" s="244" t="s">
        <v>181</v>
      </c>
      <c r="E126" s="245" t="s">
        <v>219</v>
      </c>
      <c r="F126" s="246" t="s">
        <v>220</v>
      </c>
      <c r="G126" s="246"/>
      <c r="H126" s="246"/>
      <c r="I126" s="246"/>
      <c r="J126" s="247" t="s">
        <v>179</v>
      </c>
      <c r="K126" s="248">
        <v>1</v>
      </c>
      <c r="L126" s="249">
        <v>0</v>
      </c>
      <c r="M126" s="250"/>
      <c r="N126" s="250"/>
      <c r="O126" s="198"/>
      <c r="P126" s="240">
        <f>ROUND(V126*K126,2)</f>
        <v>0</v>
      </c>
      <c r="Q126" s="240"/>
      <c r="R126" s="48"/>
      <c r="T126" s="241" t="s">
        <v>24</v>
      </c>
      <c r="U126" s="56" t="s">
        <v>48</v>
      </c>
      <c r="V126" s="174">
        <f>L126+M126</f>
        <v>0</v>
      </c>
      <c r="W126" s="174">
        <f>ROUND(L126*K126,2)</f>
        <v>0</v>
      </c>
      <c r="X126" s="174">
        <f>ROUND(M126*K126,2)</f>
        <v>0</v>
      </c>
      <c r="Y126" s="47"/>
      <c r="Z126" s="242">
        <f>Y126*K126</f>
        <v>0</v>
      </c>
      <c r="AA126" s="242">
        <v>0</v>
      </c>
      <c r="AB126" s="242">
        <f>AA126*K126</f>
        <v>0</v>
      </c>
      <c r="AC126" s="242">
        <v>0</v>
      </c>
      <c r="AD126" s="243">
        <f>AC126*K126</f>
        <v>0</v>
      </c>
      <c r="AR126" s="21" t="s">
        <v>97</v>
      </c>
      <c r="AT126" s="21" t="s">
        <v>181</v>
      </c>
      <c r="AU126" s="21" t="s">
        <v>97</v>
      </c>
      <c r="AY126" s="21" t="s">
        <v>175</v>
      </c>
      <c r="BE126" s="155">
        <f>IF(U126="základní",P126,0)</f>
        <v>0</v>
      </c>
      <c r="BF126" s="155">
        <f>IF(U126="snížená",P126,0)</f>
        <v>0</v>
      </c>
      <c r="BG126" s="155">
        <f>IF(U126="zákl. přenesená",P126,0)</f>
        <v>0</v>
      </c>
      <c r="BH126" s="155">
        <f>IF(U126="sníž. přenesená",P126,0)</f>
        <v>0</v>
      </c>
      <c r="BI126" s="155">
        <f>IF(U126="nulová",P126,0)</f>
        <v>0</v>
      </c>
      <c r="BJ126" s="21" t="s">
        <v>26</v>
      </c>
      <c r="BK126" s="155">
        <f>ROUND(V126*K126,2)</f>
        <v>0</v>
      </c>
      <c r="BL126" s="21" t="s">
        <v>26</v>
      </c>
      <c r="BM126" s="21" t="s">
        <v>221</v>
      </c>
    </row>
    <row r="127" s="1" customFormat="1" ht="25.5" customHeight="1">
      <c r="B127" s="46"/>
      <c r="C127" s="244" t="s">
        <v>312</v>
      </c>
      <c r="D127" s="244" t="s">
        <v>181</v>
      </c>
      <c r="E127" s="245" t="s">
        <v>223</v>
      </c>
      <c r="F127" s="246" t="s">
        <v>224</v>
      </c>
      <c r="G127" s="246"/>
      <c r="H127" s="246"/>
      <c r="I127" s="246"/>
      <c r="J127" s="247" t="s">
        <v>179</v>
      </c>
      <c r="K127" s="248">
        <v>1</v>
      </c>
      <c r="L127" s="249">
        <v>0</v>
      </c>
      <c r="M127" s="250"/>
      <c r="N127" s="250"/>
      <c r="O127" s="198"/>
      <c r="P127" s="240">
        <f>ROUND(V127*K127,2)</f>
        <v>0</v>
      </c>
      <c r="Q127" s="240"/>
      <c r="R127" s="48"/>
      <c r="T127" s="241" t="s">
        <v>24</v>
      </c>
      <c r="U127" s="56" t="s">
        <v>48</v>
      </c>
      <c r="V127" s="174">
        <f>L127+M127</f>
        <v>0</v>
      </c>
      <c r="W127" s="174">
        <f>ROUND(L127*K127,2)</f>
        <v>0</v>
      </c>
      <c r="X127" s="174">
        <f>ROUND(M127*K127,2)</f>
        <v>0</v>
      </c>
      <c r="Y127" s="47"/>
      <c r="Z127" s="242">
        <f>Y127*K127</f>
        <v>0</v>
      </c>
      <c r="AA127" s="242">
        <v>0</v>
      </c>
      <c r="AB127" s="242">
        <f>AA127*K127</f>
        <v>0</v>
      </c>
      <c r="AC127" s="242">
        <v>0</v>
      </c>
      <c r="AD127" s="243">
        <f>AC127*K127</f>
        <v>0</v>
      </c>
      <c r="AR127" s="21" t="s">
        <v>97</v>
      </c>
      <c r="AT127" s="21" t="s">
        <v>181</v>
      </c>
      <c r="AU127" s="21" t="s">
        <v>97</v>
      </c>
      <c r="AY127" s="21" t="s">
        <v>175</v>
      </c>
      <c r="BE127" s="155">
        <f>IF(U127="základní",P127,0)</f>
        <v>0</v>
      </c>
      <c r="BF127" s="155">
        <f>IF(U127="snížená",P127,0)</f>
        <v>0</v>
      </c>
      <c r="BG127" s="155">
        <f>IF(U127="zákl. přenesená",P127,0)</f>
        <v>0</v>
      </c>
      <c r="BH127" s="155">
        <f>IF(U127="sníž. přenesená",P127,0)</f>
        <v>0</v>
      </c>
      <c r="BI127" s="155">
        <f>IF(U127="nulová",P127,0)</f>
        <v>0</v>
      </c>
      <c r="BJ127" s="21" t="s">
        <v>26</v>
      </c>
      <c r="BK127" s="155">
        <f>ROUND(V127*K127,2)</f>
        <v>0</v>
      </c>
      <c r="BL127" s="21" t="s">
        <v>26</v>
      </c>
      <c r="BM127" s="21" t="s">
        <v>225</v>
      </c>
    </row>
    <row r="128" s="1" customFormat="1" ht="25.5" customHeight="1">
      <c r="B128" s="46"/>
      <c r="C128" s="244" t="s">
        <v>198</v>
      </c>
      <c r="D128" s="244" t="s">
        <v>181</v>
      </c>
      <c r="E128" s="245" t="s">
        <v>227</v>
      </c>
      <c r="F128" s="246" t="s">
        <v>228</v>
      </c>
      <c r="G128" s="246"/>
      <c r="H128" s="246"/>
      <c r="I128" s="246"/>
      <c r="J128" s="247" t="s">
        <v>179</v>
      </c>
      <c r="K128" s="248">
        <v>1</v>
      </c>
      <c r="L128" s="249">
        <v>0</v>
      </c>
      <c r="M128" s="250"/>
      <c r="N128" s="250"/>
      <c r="O128" s="198"/>
      <c r="P128" s="240">
        <f>ROUND(V128*K128,2)</f>
        <v>0</v>
      </c>
      <c r="Q128" s="240"/>
      <c r="R128" s="48"/>
      <c r="T128" s="241" t="s">
        <v>24</v>
      </c>
      <c r="U128" s="56" t="s">
        <v>48</v>
      </c>
      <c r="V128" s="174">
        <f>L128+M128</f>
        <v>0</v>
      </c>
      <c r="W128" s="174">
        <f>ROUND(L128*K128,2)</f>
        <v>0</v>
      </c>
      <c r="X128" s="174">
        <f>ROUND(M128*K128,2)</f>
        <v>0</v>
      </c>
      <c r="Y128" s="47"/>
      <c r="Z128" s="242">
        <f>Y128*K128</f>
        <v>0</v>
      </c>
      <c r="AA128" s="242">
        <v>0</v>
      </c>
      <c r="AB128" s="242">
        <f>AA128*K128</f>
        <v>0</v>
      </c>
      <c r="AC128" s="242">
        <v>0</v>
      </c>
      <c r="AD128" s="243">
        <f>AC128*K128</f>
        <v>0</v>
      </c>
      <c r="AR128" s="21" t="s">
        <v>97</v>
      </c>
      <c r="AT128" s="21" t="s">
        <v>181</v>
      </c>
      <c r="AU128" s="21" t="s">
        <v>97</v>
      </c>
      <c r="AY128" s="21" t="s">
        <v>175</v>
      </c>
      <c r="BE128" s="155">
        <f>IF(U128="základní",P128,0)</f>
        <v>0</v>
      </c>
      <c r="BF128" s="155">
        <f>IF(U128="snížená",P128,0)</f>
        <v>0</v>
      </c>
      <c r="BG128" s="155">
        <f>IF(U128="zákl. přenesená",P128,0)</f>
        <v>0</v>
      </c>
      <c r="BH128" s="155">
        <f>IF(U128="sníž. přenesená",P128,0)</f>
        <v>0</v>
      </c>
      <c r="BI128" s="155">
        <f>IF(U128="nulová",P128,0)</f>
        <v>0</v>
      </c>
      <c r="BJ128" s="21" t="s">
        <v>26</v>
      </c>
      <c r="BK128" s="155">
        <f>ROUND(V128*K128,2)</f>
        <v>0</v>
      </c>
      <c r="BL128" s="21" t="s">
        <v>26</v>
      </c>
      <c r="BM128" s="21" t="s">
        <v>229</v>
      </c>
    </row>
    <row r="129" s="1" customFormat="1" ht="38.25" customHeight="1">
      <c r="B129" s="46"/>
      <c r="C129" s="244" t="s">
        <v>31</v>
      </c>
      <c r="D129" s="244" t="s">
        <v>181</v>
      </c>
      <c r="E129" s="245" t="s">
        <v>230</v>
      </c>
      <c r="F129" s="246" t="s">
        <v>231</v>
      </c>
      <c r="G129" s="246"/>
      <c r="H129" s="246"/>
      <c r="I129" s="246"/>
      <c r="J129" s="247" t="s">
        <v>179</v>
      </c>
      <c r="K129" s="248">
        <v>1</v>
      </c>
      <c r="L129" s="249">
        <v>0</v>
      </c>
      <c r="M129" s="250"/>
      <c r="N129" s="250"/>
      <c r="O129" s="198"/>
      <c r="P129" s="240">
        <f>ROUND(V129*K129,2)</f>
        <v>0</v>
      </c>
      <c r="Q129" s="240"/>
      <c r="R129" s="48"/>
      <c r="T129" s="241" t="s">
        <v>24</v>
      </c>
      <c r="U129" s="56" t="s">
        <v>48</v>
      </c>
      <c r="V129" s="174">
        <f>L129+M129</f>
        <v>0</v>
      </c>
      <c r="W129" s="174">
        <f>ROUND(L129*K129,2)</f>
        <v>0</v>
      </c>
      <c r="X129" s="174">
        <f>ROUND(M129*K129,2)</f>
        <v>0</v>
      </c>
      <c r="Y129" s="47"/>
      <c r="Z129" s="242">
        <f>Y129*K129</f>
        <v>0</v>
      </c>
      <c r="AA129" s="242">
        <v>0</v>
      </c>
      <c r="AB129" s="242">
        <f>AA129*K129</f>
        <v>0</v>
      </c>
      <c r="AC129" s="242">
        <v>0</v>
      </c>
      <c r="AD129" s="243">
        <f>AC129*K129</f>
        <v>0</v>
      </c>
      <c r="AR129" s="21" t="s">
        <v>184</v>
      </c>
      <c r="AT129" s="21" t="s">
        <v>181</v>
      </c>
      <c r="AU129" s="21" t="s">
        <v>97</v>
      </c>
      <c r="AY129" s="21" t="s">
        <v>175</v>
      </c>
      <c r="BE129" s="155">
        <f>IF(U129="základní",P129,0)</f>
        <v>0</v>
      </c>
      <c r="BF129" s="155">
        <f>IF(U129="snížená",P129,0)</f>
        <v>0</v>
      </c>
      <c r="BG129" s="155">
        <f>IF(U129="zákl. přenesená",P129,0)</f>
        <v>0</v>
      </c>
      <c r="BH129" s="155">
        <f>IF(U129="sníž. přenesená",P129,0)</f>
        <v>0</v>
      </c>
      <c r="BI129" s="155">
        <f>IF(U129="nulová",P129,0)</f>
        <v>0</v>
      </c>
      <c r="BJ129" s="21" t="s">
        <v>26</v>
      </c>
      <c r="BK129" s="155">
        <f>ROUND(V129*K129,2)</f>
        <v>0</v>
      </c>
      <c r="BL129" s="21" t="s">
        <v>184</v>
      </c>
      <c r="BM129" s="21" t="s">
        <v>232</v>
      </c>
    </row>
    <row r="130" s="1" customFormat="1" ht="25.5" customHeight="1">
      <c r="B130" s="46"/>
      <c r="C130" s="233" t="s">
        <v>206</v>
      </c>
      <c r="D130" s="233" t="s">
        <v>176</v>
      </c>
      <c r="E130" s="234" t="s">
        <v>234</v>
      </c>
      <c r="F130" s="235" t="s">
        <v>235</v>
      </c>
      <c r="G130" s="235"/>
      <c r="H130" s="235"/>
      <c r="I130" s="235"/>
      <c r="J130" s="236" t="s">
        <v>179</v>
      </c>
      <c r="K130" s="237">
        <v>1</v>
      </c>
      <c r="L130" s="238">
        <v>0</v>
      </c>
      <c r="M130" s="238">
        <v>0</v>
      </c>
      <c r="N130" s="239"/>
      <c r="O130" s="239"/>
      <c r="P130" s="240">
        <f>ROUND(V130*K130,2)</f>
        <v>0</v>
      </c>
      <c r="Q130" s="240"/>
      <c r="R130" s="48"/>
      <c r="T130" s="241" t="s">
        <v>24</v>
      </c>
      <c r="U130" s="56" t="s">
        <v>48</v>
      </c>
      <c r="V130" s="174">
        <f>L130+M130</f>
        <v>0</v>
      </c>
      <c r="W130" s="174">
        <f>ROUND(L130*K130,2)</f>
        <v>0</v>
      </c>
      <c r="X130" s="174">
        <f>ROUND(M130*K130,2)</f>
        <v>0</v>
      </c>
      <c r="Y130" s="47"/>
      <c r="Z130" s="242">
        <f>Y130*K130</f>
        <v>0</v>
      </c>
      <c r="AA130" s="242">
        <v>0</v>
      </c>
      <c r="AB130" s="242">
        <f>AA130*K130</f>
        <v>0</v>
      </c>
      <c r="AC130" s="242">
        <v>0</v>
      </c>
      <c r="AD130" s="243">
        <f>AC130*K130</f>
        <v>0</v>
      </c>
      <c r="AR130" s="21" t="s">
        <v>26</v>
      </c>
      <c r="AT130" s="21" t="s">
        <v>176</v>
      </c>
      <c r="AU130" s="21" t="s">
        <v>97</v>
      </c>
      <c r="AY130" s="21" t="s">
        <v>175</v>
      </c>
      <c r="BE130" s="155">
        <f>IF(U130="základní",P130,0)</f>
        <v>0</v>
      </c>
      <c r="BF130" s="155">
        <f>IF(U130="snížená",P130,0)</f>
        <v>0</v>
      </c>
      <c r="BG130" s="155">
        <f>IF(U130="zákl. přenesená",P130,0)</f>
        <v>0</v>
      </c>
      <c r="BH130" s="155">
        <f>IF(U130="sníž. přenesená",P130,0)</f>
        <v>0</v>
      </c>
      <c r="BI130" s="155">
        <f>IF(U130="nulová",P130,0)</f>
        <v>0</v>
      </c>
      <c r="BJ130" s="21" t="s">
        <v>26</v>
      </c>
      <c r="BK130" s="155">
        <f>ROUND(V130*K130,2)</f>
        <v>0</v>
      </c>
      <c r="BL130" s="21" t="s">
        <v>26</v>
      </c>
      <c r="BM130" s="21" t="s">
        <v>236</v>
      </c>
    </row>
    <row r="131" s="1" customFormat="1" ht="25.5" customHeight="1">
      <c r="B131" s="46"/>
      <c r="C131" s="244" t="s">
        <v>218</v>
      </c>
      <c r="D131" s="244" t="s">
        <v>181</v>
      </c>
      <c r="E131" s="245" t="s">
        <v>238</v>
      </c>
      <c r="F131" s="246" t="s">
        <v>239</v>
      </c>
      <c r="G131" s="246"/>
      <c r="H131" s="246"/>
      <c r="I131" s="246"/>
      <c r="J131" s="247" t="s">
        <v>179</v>
      </c>
      <c r="K131" s="248">
        <v>1</v>
      </c>
      <c r="L131" s="249">
        <v>0</v>
      </c>
      <c r="M131" s="250"/>
      <c r="N131" s="250"/>
      <c r="O131" s="198"/>
      <c r="P131" s="240">
        <f>ROUND(V131*K131,2)</f>
        <v>0</v>
      </c>
      <c r="Q131" s="240"/>
      <c r="R131" s="48"/>
      <c r="T131" s="241" t="s">
        <v>24</v>
      </c>
      <c r="U131" s="56" t="s">
        <v>48</v>
      </c>
      <c r="V131" s="174">
        <f>L131+M131</f>
        <v>0</v>
      </c>
      <c r="W131" s="174">
        <f>ROUND(L131*K131,2)</f>
        <v>0</v>
      </c>
      <c r="X131" s="174">
        <f>ROUND(M131*K131,2)</f>
        <v>0</v>
      </c>
      <c r="Y131" s="47"/>
      <c r="Z131" s="242">
        <f>Y131*K131</f>
        <v>0</v>
      </c>
      <c r="AA131" s="242">
        <v>0</v>
      </c>
      <c r="AB131" s="242">
        <f>AA131*K131</f>
        <v>0</v>
      </c>
      <c r="AC131" s="242">
        <v>0</v>
      </c>
      <c r="AD131" s="243">
        <f>AC131*K131</f>
        <v>0</v>
      </c>
      <c r="AR131" s="21" t="s">
        <v>184</v>
      </c>
      <c r="AT131" s="21" t="s">
        <v>181</v>
      </c>
      <c r="AU131" s="21" t="s">
        <v>97</v>
      </c>
      <c r="AY131" s="21" t="s">
        <v>175</v>
      </c>
      <c r="BE131" s="155">
        <f>IF(U131="základní",P131,0)</f>
        <v>0</v>
      </c>
      <c r="BF131" s="155">
        <f>IF(U131="snížená",P131,0)</f>
        <v>0</v>
      </c>
      <c r="BG131" s="155">
        <f>IF(U131="zákl. přenesená",P131,0)</f>
        <v>0</v>
      </c>
      <c r="BH131" s="155">
        <f>IF(U131="sníž. přenesená",P131,0)</f>
        <v>0</v>
      </c>
      <c r="BI131" s="155">
        <f>IF(U131="nulová",P131,0)</f>
        <v>0</v>
      </c>
      <c r="BJ131" s="21" t="s">
        <v>26</v>
      </c>
      <c r="BK131" s="155">
        <f>ROUND(V131*K131,2)</f>
        <v>0</v>
      </c>
      <c r="BL131" s="21" t="s">
        <v>184</v>
      </c>
      <c r="BM131" s="21" t="s">
        <v>240</v>
      </c>
    </row>
    <row r="132" s="1" customFormat="1" ht="25.5" customHeight="1">
      <c r="B132" s="46"/>
      <c r="C132" s="233" t="s">
        <v>222</v>
      </c>
      <c r="D132" s="233" t="s">
        <v>176</v>
      </c>
      <c r="E132" s="234" t="s">
        <v>250</v>
      </c>
      <c r="F132" s="235" t="s">
        <v>251</v>
      </c>
      <c r="G132" s="235"/>
      <c r="H132" s="235"/>
      <c r="I132" s="235"/>
      <c r="J132" s="236" t="s">
        <v>179</v>
      </c>
      <c r="K132" s="237">
        <v>1</v>
      </c>
      <c r="L132" s="238">
        <v>0</v>
      </c>
      <c r="M132" s="238">
        <v>0</v>
      </c>
      <c r="N132" s="239"/>
      <c r="O132" s="239"/>
      <c r="P132" s="240">
        <f>ROUND(V132*K132,2)</f>
        <v>0</v>
      </c>
      <c r="Q132" s="240"/>
      <c r="R132" s="48"/>
      <c r="T132" s="241" t="s">
        <v>24</v>
      </c>
      <c r="U132" s="56" t="s">
        <v>48</v>
      </c>
      <c r="V132" s="174">
        <f>L132+M132</f>
        <v>0</v>
      </c>
      <c r="W132" s="174">
        <f>ROUND(L132*K132,2)</f>
        <v>0</v>
      </c>
      <c r="X132" s="174">
        <f>ROUND(M132*K132,2)</f>
        <v>0</v>
      </c>
      <c r="Y132" s="47"/>
      <c r="Z132" s="242">
        <f>Y132*K132</f>
        <v>0</v>
      </c>
      <c r="AA132" s="242">
        <v>0</v>
      </c>
      <c r="AB132" s="242">
        <f>AA132*K132</f>
        <v>0</v>
      </c>
      <c r="AC132" s="242">
        <v>0</v>
      </c>
      <c r="AD132" s="243">
        <f>AC132*K132</f>
        <v>0</v>
      </c>
      <c r="AR132" s="21" t="s">
        <v>26</v>
      </c>
      <c r="AT132" s="21" t="s">
        <v>176</v>
      </c>
      <c r="AU132" s="21" t="s">
        <v>97</v>
      </c>
      <c r="AY132" s="21" t="s">
        <v>175</v>
      </c>
      <c r="BE132" s="155">
        <f>IF(U132="základní",P132,0)</f>
        <v>0</v>
      </c>
      <c r="BF132" s="155">
        <f>IF(U132="snížená",P132,0)</f>
        <v>0</v>
      </c>
      <c r="BG132" s="155">
        <f>IF(U132="zákl. přenesená",P132,0)</f>
        <v>0</v>
      </c>
      <c r="BH132" s="155">
        <f>IF(U132="sníž. přenesená",P132,0)</f>
        <v>0</v>
      </c>
      <c r="BI132" s="155">
        <f>IF(U132="nulová",P132,0)</f>
        <v>0</v>
      </c>
      <c r="BJ132" s="21" t="s">
        <v>26</v>
      </c>
      <c r="BK132" s="155">
        <f>ROUND(V132*K132,2)</f>
        <v>0</v>
      </c>
      <c r="BL132" s="21" t="s">
        <v>26</v>
      </c>
      <c r="BM132" s="21" t="s">
        <v>252</v>
      </c>
    </row>
    <row r="133" s="1" customFormat="1" ht="38.25" customHeight="1">
      <c r="B133" s="46"/>
      <c r="C133" s="244" t="s">
        <v>226</v>
      </c>
      <c r="D133" s="244" t="s">
        <v>181</v>
      </c>
      <c r="E133" s="245" t="s">
        <v>253</v>
      </c>
      <c r="F133" s="246" t="s">
        <v>254</v>
      </c>
      <c r="G133" s="246"/>
      <c r="H133" s="246"/>
      <c r="I133" s="246"/>
      <c r="J133" s="247" t="s">
        <v>179</v>
      </c>
      <c r="K133" s="248">
        <v>1</v>
      </c>
      <c r="L133" s="249">
        <v>0</v>
      </c>
      <c r="M133" s="250"/>
      <c r="N133" s="250"/>
      <c r="O133" s="198"/>
      <c r="P133" s="240">
        <f>ROUND(V133*K133,2)</f>
        <v>0</v>
      </c>
      <c r="Q133" s="240"/>
      <c r="R133" s="48"/>
      <c r="T133" s="241" t="s">
        <v>24</v>
      </c>
      <c r="U133" s="56" t="s">
        <v>48</v>
      </c>
      <c r="V133" s="174">
        <f>L133+M133</f>
        <v>0</v>
      </c>
      <c r="W133" s="174">
        <f>ROUND(L133*K133,2)</f>
        <v>0</v>
      </c>
      <c r="X133" s="174">
        <f>ROUND(M133*K133,2)</f>
        <v>0</v>
      </c>
      <c r="Y133" s="47"/>
      <c r="Z133" s="242">
        <f>Y133*K133</f>
        <v>0</v>
      </c>
      <c r="AA133" s="242">
        <v>0</v>
      </c>
      <c r="AB133" s="242">
        <f>AA133*K133</f>
        <v>0</v>
      </c>
      <c r="AC133" s="242">
        <v>0</v>
      </c>
      <c r="AD133" s="243">
        <f>AC133*K133</f>
        <v>0</v>
      </c>
      <c r="AR133" s="21" t="s">
        <v>184</v>
      </c>
      <c r="AT133" s="21" t="s">
        <v>181</v>
      </c>
      <c r="AU133" s="21" t="s">
        <v>97</v>
      </c>
      <c r="AY133" s="21" t="s">
        <v>175</v>
      </c>
      <c r="BE133" s="155">
        <f>IF(U133="základní",P133,0)</f>
        <v>0</v>
      </c>
      <c r="BF133" s="155">
        <f>IF(U133="snížená",P133,0)</f>
        <v>0</v>
      </c>
      <c r="BG133" s="155">
        <f>IF(U133="zákl. přenesená",P133,0)</f>
        <v>0</v>
      </c>
      <c r="BH133" s="155">
        <f>IF(U133="sníž. přenesená",P133,0)</f>
        <v>0</v>
      </c>
      <c r="BI133" s="155">
        <f>IF(U133="nulová",P133,0)</f>
        <v>0</v>
      </c>
      <c r="BJ133" s="21" t="s">
        <v>26</v>
      </c>
      <c r="BK133" s="155">
        <f>ROUND(V133*K133,2)</f>
        <v>0</v>
      </c>
      <c r="BL133" s="21" t="s">
        <v>184</v>
      </c>
      <c r="BM133" s="21" t="s">
        <v>781</v>
      </c>
    </row>
    <row r="134" s="1" customFormat="1" ht="25.5" customHeight="1">
      <c r="B134" s="46"/>
      <c r="C134" s="233" t="s">
        <v>12</v>
      </c>
      <c r="D134" s="233" t="s">
        <v>176</v>
      </c>
      <c r="E134" s="234" t="s">
        <v>257</v>
      </c>
      <c r="F134" s="235" t="s">
        <v>258</v>
      </c>
      <c r="G134" s="235"/>
      <c r="H134" s="235"/>
      <c r="I134" s="235"/>
      <c r="J134" s="236" t="s">
        <v>179</v>
      </c>
      <c r="K134" s="237">
        <v>1</v>
      </c>
      <c r="L134" s="238">
        <v>0</v>
      </c>
      <c r="M134" s="238">
        <v>0</v>
      </c>
      <c r="N134" s="239"/>
      <c r="O134" s="239"/>
      <c r="P134" s="240">
        <f>ROUND(V134*K134,2)</f>
        <v>0</v>
      </c>
      <c r="Q134" s="240"/>
      <c r="R134" s="48"/>
      <c r="T134" s="241" t="s">
        <v>24</v>
      </c>
      <c r="U134" s="56" t="s">
        <v>48</v>
      </c>
      <c r="V134" s="174">
        <f>L134+M134</f>
        <v>0</v>
      </c>
      <c r="W134" s="174">
        <f>ROUND(L134*K134,2)</f>
        <v>0</v>
      </c>
      <c r="X134" s="174">
        <f>ROUND(M134*K134,2)</f>
        <v>0</v>
      </c>
      <c r="Y134" s="47"/>
      <c r="Z134" s="242">
        <f>Y134*K134</f>
        <v>0</v>
      </c>
      <c r="AA134" s="242">
        <v>0</v>
      </c>
      <c r="AB134" s="242">
        <f>AA134*K134</f>
        <v>0</v>
      </c>
      <c r="AC134" s="242">
        <v>0</v>
      </c>
      <c r="AD134" s="243">
        <f>AC134*K134</f>
        <v>0</v>
      </c>
      <c r="AR134" s="21" t="s">
        <v>26</v>
      </c>
      <c r="AT134" s="21" t="s">
        <v>176</v>
      </c>
      <c r="AU134" s="21" t="s">
        <v>97</v>
      </c>
      <c r="AY134" s="21" t="s">
        <v>175</v>
      </c>
      <c r="BE134" s="155">
        <f>IF(U134="základní",P134,0)</f>
        <v>0</v>
      </c>
      <c r="BF134" s="155">
        <f>IF(U134="snížená",P134,0)</f>
        <v>0</v>
      </c>
      <c r="BG134" s="155">
        <f>IF(U134="zákl. přenesená",P134,0)</f>
        <v>0</v>
      </c>
      <c r="BH134" s="155">
        <f>IF(U134="sníž. přenesená",P134,0)</f>
        <v>0</v>
      </c>
      <c r="BI134" s="155">
        <f>IF(U134="nulová",P134,0)</f>
        <v>0</v>
      </c>
      <c r="BJ134" s="21" t="s">
        <v>26</v>
      </c>
      <c r="BK134" s="155">
        <f>ROUND(V134*K134,2)</f>
        <v>0</v>
      </c>
      <c r="BL134" s="21" t="s">
        <v>26</v>
      </c>
      <c r="BM134" s="21" t="s">
        <v>259</v>
      </c>
    </row>
    <row r="135" s="1" customFormat="1" ht="16.5" customHeight="1">
      <c r="B135" s="46"/>
      <c r="C135" s="233" t="s">
        <v>233</v>
      </c>
      <c r="D135" s="233" t="s">
        <v>176</v>
      </c>
      <c r="E135" s="234" t="s">
        <v>269</v>
      </c>
      <c r="F135" s="235" t="s">
        <v>270</v>
      </c>
      <c r="G135" s="235"/>
      <c r="H135" s="235"/>
      <c r="I135" s="235"/>
      <c r="J135" s="236" t="s">
        <v>179</v>
      </c>
      <c r="K135" s="237">
        <v>1</v>
      </c>
      <c r="L135" s="238">
        <v>0</v>
      </c>
      <c r="M135" s="238">
        <v>0</v>
      </c>
      <c r="N135" s="239"/>
      <c r="O135" s="239"/>
      <c r="P135" s="240">
        <f>ROUND(V135*K135,2)</f>
        <v>0</v>
      </c>
      <c r="Q135" s="240"/>
      <c r="R135" s="48"/>
      <c r="T135" s="241" t="s">
        <v>24</v>
      </c>
      <c r="U135" s="56" t="s">
        <v>48</v>
      </c>
      <c r="V135" s="174">
        <f>L135+M135</f>
        <v>0</v>
      </c>
      <c r="W135" s="174">
        <f>ROUND(L135*K135,2)</f>
        <v>0</v>
      </c>
      <c r="X135" s="174">
        <f>ROUND(M135*K135,2)</f>
        <v>0</v>
      </c>
      <c r="Y135" s="47"/>
      <c r="Z135" s="242">
        <f>Y135*K135</f>
        <v>0</v>
      </c>
      <c r="AA135" s="242">
        <v>0</v>
      </c>
      <c r="AB135" s="242">
        <f>AA135*K135</f>
        <v>0</v>
      </c>
      <c r="AC135" s="242">
        <v>0</v>
      </c>
      <c r="AD135" s="243">
        <f>AC135*K135</f>
        <v>0</v>
      </c>
      <c r="AR135" s="21" t="s">
        <v>26</v>
      </c>
      <c r="AT135" s="21" t="s">
        <v>176</v>
      </c>
      <c r="AU135" s="21" t="s">
        <v>97</v>
      </c>
      <c r="AY135" s="21" t="s">
        <v>175</v>
      </c>
      <c r="BE135" s="155">
        <f>IF(U135="základní",P135,0)</f>
        <v>0</v>
      </c>
      <c r="BF135" s="155">
        <f>IF(U135="snížená",P135,0)</f>
        <v>0</v>
      </c>
      <c r="BG135" s="155">
        <f>IF(U135="zákl. přenesená",P135,0)</f>
        <v>0</v>
      </c>
      <c r="BH135" s="155">
        <f>IF(U135="sníž. přenesená",P135,0)</f>
        <v>0</v>
      </c>
      <c r="BI135" s="155">
        <f>IF(U135="nulová",P135,0)</f>
        <v>0</v>
      </c>
      <c r="BJ135" s="21" t="s">
        <v>26</v>
      </c>
      <c r="BK135" s="155">
        <f>ROUND(V135*K135,2)</f>
        <v>0</v>
      </c>
      <c r="BL135" s="21" t="s">
        <v>26</v>
      </c>
      <c r="BM135" s="21" t="s">
        <v>271</v>
      </c>
    </row>
    <row r="136" s="1" customFormat="1" ht="25.5" customHeight="1">
      <c r="B136" s="46"/>
      <c r="C136" s="244" t="s">
        <v>237</v>
      </c>
      <c r="D136" s="244" t="s">
        <v>181</v>
      </c>
      <c r="E136" s="245" t="s">
        <v>273</v>
      </c>
      <c r="F136" s="246" t="s">
        <v>274</v>
      </c>
      <c r="G136" s="246"/>
      <c r="H136" s="246"/>
      <c r="I136" s="246"/>
      <c r="J136" s="247" t="s">
        <v>179</v>
      </c>
      <c r="K136" s="248">
        <v>1</v>
      </c>
      <c r="L136" s="249">
        <v>0</v>
      </c>
      <c r="M136" s="250"/>
      <c r="N136" s="250"/>
      <c r="O136" s="198"/>
      <c r="P136" s="240">
        <f>ROUND(V136*K136,2)</f>
        <v>0</v>
      </c>
      <c r="Q136" s="240"/>
      <c r="R136" s="48"/>
      <c r="T136" s="241" t="s">
        <v>24</v>
      </c>
      <c r="U136" s="56" t="s">
        <v>48</v>
      </c>
      <c r="V136" s="174">
        <f>L136+M136</f>
        <v>0</v>
      </c>
      <c r="W136" s="174">
        <f>ROUND(L136*K136,2)</f>
        <v>0</v>
      </c>
      <c r="X136" s="174">
        <f>ROUND(M136*K136,2)</f>
        <v>0</v>
      </c>
      <c r="Y136" s="47"/>
      <c r="Z136" s="242">
        <f>Y136*K136</f>
        <v>0</v>
      </c>
      <c r="AA136" s="242">
        <v>0</v>
      </c>
      <c r="AB136" s="242">
        <f>AA136*K136</f>
        <v>0</v>
      </c>
      <c r="AC136" s="242">
        <v>0</v>
      </c>
      <c r="AD136" s="243">
        <f>AC136*K136</f>
        <v>0</v>
      </c>
      <c r="AR136" s="21" t="s">
        <v>184</v>
      </c>
      <c r="AT136" s="21" t="s">
        <v>181</v>
      </c>
      <c r="AU136" s="21" t="s">
        <v>97</v>
      </c>
      <c r="AY136" s="21" t="s">
        <v>175</v>
      </c>
      <c r="BE136" s="155">
        <f>IF(U136="základní",P136,0)</f>
        <v>0</v>
      </c>
      <c r="BF136" s="155">
        <f>IF(U136="snížená",P136,0)</f>
        <v>0</v>
      </c>
      <c r="BG136" s="155">
        <f>IF(U136="zákl. přenesená",P136,0)</f>
        <v>0</v>
      </c>
      <c r="BH136" s="155">
        <f>IF(U136="sníž. přenesená",P136,0)</f>
        <v>0</v>
      </c>
      <c r="BI136" s="155">
        <f>IF(U136="nulová",P136,0)</f>
        <v>0</v>
      </c>
      <c r="BJ136" s="21" t="s">
        <v>26</v>
      </c>
      <c r="BK136" s="155">
        <f>ROUND(V136*K136,2)</f>
        <v>0</v>
      </c>
      <c r="BL136" s="21" t="s">
        <v>184</v>
      </c>
      <c r="BM136" s="21" t="s">
        <v>275</v>
      </c>
    </row>
    <row r="137" s="1" customFormat="1" ht="16.5" customHeight="1">
      <c r="B137" s="46"/>
      <c r="C137" s="233" t="s">
        <v>241</v>
      </c>
      <c r="D137" s="233" t="s">
        <v>176</v>
      </c>
      <c r="E137" s="234" t="s">
        <v>782</v>
      </c>
      <c r="F137" s="235" t="s">
        <v>783</v>
      </c>
      <c r="G137" s="235"/>
      <c r="H137" s="235"/>
      <c r="I137" s="235"/>
      <c r="J137" s="236" t="s">
        <v>179</v>
      </c>
      <c r="K137" s="237">
        <v>1</v>
      </c>
      <c r="L137" s="238">
        <v>0</v>
      </c>
      <c r="M137" s="238">
        <v>0</v>
      </c>
      <c r="N137" s="239"/>
      <c r="O137" s="239"/>
      <c r="P137" s="240">
        <f>ROUND(V137*K137,2)</f>
        <v>0</v>
      </c>
      <c r="Q137" s="240"/>
      <c r="R137" s="48"/>
      <c r="T137" s="241" t="s">
        <v>24</v>
      </c>
      <c r="U137" s="56" t="s">
        <v>48</v>
      </c>
      <c r="V137" s="174">
        <f>L137+M137</f>
        <v>0</v>
      </c>
      <c r="W137" s="174">
        <f>ROUND(L137*K137,2)</f>
        <v>0</v>
      </c>
      <c r="X137" s="174">
        <f>ROUND(M137*K137,2)</f>
        <v>0</v>
      </c>
      <c r="Y137" s="47"/>
      <c r="Z137" s="242">
        <f>Y137*K137</f>
        <v>0</v>
      </c>
      <c r="AA137" s="242">
        <v>0</v>
      </c>
      <c r="AB137" s="242">
        <f>AA137*K137</f>
        <v>0</v>
      </c>
      <c r="AC137" s="242">
        <v>0</v>
      </c>
      <c r="AD137" s="243">
        <f>AC137*K137</f>
        <v>0</v>
      </c>
      <c r="AR137" s="21" t="s">
        <v>26</v>
      </c>
      <c r="AT137" s="21" t="s">
        <v>176</v>
      </c>
      <c r="AU137" s="21" t="s">
        <v>97</v>
      </c>
      <c r="AY137" s="21" t="s">
        <v>175</v>
      </c>
      <c r="BE137" s="155">
        <f>IF(U137="základní",P137,0)</f>
        <v>0</v>
      </c>
      <c r="BF137" s="155">
        <f>IF(U137="snížená",P137,0)</f>
        <v>0</v>
      </c>
      <c r="BG137" s="155">
        <f>IF(U137="zákl. přenesená",P137,0)</f>
        <v>0</v>
      </c>
      <c r="BH137" s="155">
        <f>IF(U137="sníž. přenesená",P137,0)</f>
        <v>0</v>
      </c>
      <c r="BI137" s="155">
        <f>IF(U137="nulová",P137,0)</f>
        <v>0</v>
      </c>
      <c r="BJ137" s="21" t="s">
        <v>26</v>
      </c>
      <c r="BK137" s="155">
        <f>ROUND(V137*K137,2)</f>
        <v>0</v>
      </c>
      <c r="BL137" s="21" t="s">
        <v>26</v>
      </c>
      <c r="BM137" s="21" t="s">
        <v>784</v>
      </c>
    </row>
    <row r="138" s="1" customFormat="1" ht="25.5" customHeight="1">
      <c r="B138" s="46"/>
      <c r="C138" s="244" t="s">
        <v>245</v>
      </c>
      <c r="D138" s="244" t="s">
        <v>181</v>
      </c>
      <c r="E138" s="245" t="s">
        <v>785</v>
      </c>
      <c r="F138" s="246" t="s">
        <v>786</v>
      </c>
      <c r="G138" s="246"/>
      <c r="H138" s="246"/>
      <c r="I138" s="246"/>
      <c r="J138" s="247" t="s">
        <v>179</v>
      </c>
      <c r="K138" s="248">
        <v>1</v>
      </c>
      <c r="L138" s="249">
        <v>0</v>
      </c>
      <c r="M138" s="250"/>
      <c r="N138" s="250"/>
      <c r="O138" s="198"/>
      <c r="P138" s="240">
        <f>ROUND(V138*K138,2)</f>
        <v>0</v>
      </c>
      <c r="Q138" s="240"/>
      <c r="R138" s="48"/>
      <c r="T138" s="241" t="s">
        <v>24</v>
      </c>
      <c r="U138" s="56" t="s">
        <v>48</v>
      </c>
      <c r="V138" s="174">
        <f>L138+M138</f>
        <v>0</v>
      </c>
      <c r="W138" s="174">
        <f>ROUND(L138*K138,2)</f>
        <v>0</v>
      </c>
      <c r="X138" s="174">
        <f>ROUND(M138*K138,2)</f>
        <v>0</v>
      </c>
      <c r="Y138" s="47"/>
      <c r="Z138" s="242">
        <f>Y138*K138</f>
        <v>0</v>
      </c>
      <c r="AA138" s="242">
        <v>0</v>
      </c>
      <c r="AB138" s="242">
        <f>AA138*K138</f>
        <v>0</v>
      </c>
      <c r="AC138" s="242">
        <v>0</v>
      </c>
      <c r="AD138" s="243">
        <f>AC138*K138</f>
        <v>0</v>
      </c>
      <c r="AR138" s="21" t="s">
        <v>97</v>
      </c>
      <c r="AT138" s="21" t="s">
        <v>181</v>
      </c>
      <c r="AU138" s="21" t="s">
        <v>97</v>
      </c>
      <c r="AY138" s="21" t="s">
        <v>175</v>
      </c>
      <c r="BE138" s="155">
        <f>IF(U138="základní",P138,0)</f>
        <v>0</v>
      </c>
      <c r="BF138" s="155">
        <f>IF(U138="snížená",P138,0)</f>
        <v>0</v>
      </c>
      <c r="BG138" s="155">
        <f>IF(U138="zákl. přenesená",P138,0)</f>
        <v>0</v>
      </c>
      <c r="BH138" s="155">
        <f>IF(U138="sníž. přenesená",P138,0)</f>
        <v>0</v>
      </c>
      <c r="BI138" s="155">
        <f>IF(U138="nulová",P138,0)</f>
        <v>0</v>
      </c>
      <c r="BJ138" s="21" t="s">
        <v>26</v>
      </c>
      <c r="BK138" s="155">
        <f>ROUND(V138*K138,2)</f>
        <v>0</v>
      </c>
      <c r="BL138" s="21" t="s">
        <v>26</v>
      </c>
      <c r="BM138" s="21" t="s">
        <v>787</v>
      </c>
    </row>
    <row r="139" s="10" customFormat="1" ht="37.44" customHeight="1">
      <c r="B139" s="218"/>
      <c r="C139" s="219"/>
      <c r="D139" s="220" t="s">
        <v>147</v>
      </c>
      <c r="E139" s="220"/>
      <c r="F139" s="220"/>
      <c r="G139" s="220"/>
      <c r="H139" s="220"/>
      <c r="I139" s="220"/>
      <c r="J139" s="220"/>
      <c r="K139" s="220"/>
      <c r="L139" s="220"/>
      <c r="M139" s="253">
        <f>BK139</f>
        <v>0</v>
      </c>
      <c r="N139" s="254"/>
      <c r="O139" s="254"/>
      <c r="P139" s="254"/>
      <c r="Q139" s="254"/>
      <c r="R139" s="222"/>
      <c r="T139" s="223"/>
      <c r="U139" s="219"/>
      <c r="V139" s="219"/>
      <c r="W139" s="224">
        <f>SUM(W140:W142)</f>
        <v>0</v>
      </c>
      <c r="X139" s="224">
        <f>SUM(X140:X142)</f>
        <v>0</v>
      </c>
      <c r="Y139" s="219"/>
      <c r="Z139" s="225">
        <f>SUM(Z140:Z142)</f>
        <v>0</v>
      </c>
      <c r="AA139" s="219"/>
      <c r="AB139" s="225">
        <f>SUM(AB140:AB142)</f>
        <v>0</v>
      </c>
      <c r="AC139" s="219"/>
      <c r="AD139" s="226">
        <f>SUM(AD140:AD142)</f>
        <v>0</v>
      </c>
      <c r="AR139" s="227" t="s">
        <v>190</v>
      </c>
      <c r="AT139" s="228" t="s">
        <v>84</v>
      </c>
      <c r="AU139" s="228" t="s">
        <v>85</v>
      </c>
      <c r="AY139" s="227" t="s">
        <v>175</v>
      </c>
      <c r="BK139" s="229">
        <f>SUM(BK140:BK142)</f>
        <v>0</v>
      </c>
    </row>
    <row r="140" s="1" customFormat="1" ht="38.25" customHeight="1">
      <c r="B140" s="46"/>
      <c r="C140" s="233" t="s">
        <v>268</v>
      </c>
      <c r="D140" s="233" t="s">
        <v>176</v>
      </c>
      <c r="E140" s="234" t="s">
        <v>277</v>
      </c>
      <c r="F140" s="235" t="s">
        <v>278</v>
      </c>
      <c r="G140" s="235"/>
      <c r="H140" s="235"/>
      <c r="I140" s="235"/>
      <c r="J140" s="236" t="s">
        <v>179</v>
      </c>
      <c r="K140" s="237">
        <v>1</v>
      </c>
      <c r="L140" s="238">
        <v>0</v>
      </c>
      <c r="M140" s="238">
        <v>0</v>
      </c>
      <c r="N140" s="239"/>
      <c r="O140" s="239"/>
      <c r="P140" s="240">
        <f>ROUND(V140*K140,2)</f>
        <v>0</v>
      </c>
      <c r="Q140" s="240"/>
      <c r="R140" s="48"/>
      <c r="T140" s="241" t="s">
        <v>24</v>
      </c>
      <c r="U140" s="56" t="s">
        <v>48</v>
      </c>
      <c r="V140" s="174">
        <f>L140+M140</f>
        <v>0</v>
      </c>
      <c r="W140" s="174">
        <f>ROUND(L140*K140,2)</f>
        <v>0</v>
      </c>
      <c r="X140" s="174">
        <f>ROUND(M140*K140,2)</f>
        <v>0</v>
      </c>
      <c r="Y140" s="47"/>
      <c r="Z140" s="242">
        <f>Y140*K140</f>
        <v>0</v>
      </c>
      <c r="AA140" s="242">
        <v>0</v>
      </c>
      <c r="AB140" s="242">
        <f>AA140*K140</f>
        <v>0</v>
      </c>
      <c r="AC140" s="242">
        <v>0</v>
      </c>
      <c r="AD140" s="243">
        <f>AC140*K140</f>
        <v>0</v>
      </c>
      <c r="AR140" s="21" t="s">
        <v>26</v>
      </c>
      <c r="AT140" s="21" t="s">
        <v>176</v>
      </c>
      <c r="AU140" s="21" t="s">
        <v>26</v>
      </c>
      <c r="AY140" s="21" t="s">
        <v>175</v>
      </c>
      <c r="BE140" s="155">
        <f>IF(U140="základní",P140,0)</f>
        <v>0</v>
      </c>
      <c r="BF140" s="155">
        <f>IF(U140="snížená",P140,0)</f>
        <v>0</v>
      </c>
      <c r="BG140" s="155">
        <f>IF(U140="zákl. přenesená",P140,0)</f>
        <v>0</v>
      </c>
      <c r="BH140" s="155">
        <f>IF(U140="sníž. přenesená",P140,0)</f>
        <v>0</v>
      </c>
      <c r="BI140" s="155">
        <f>IF(U140="nulová",P140,0)</f>
        <v>0</v>
      </c>
      <c r="BJ140" s="21" t="s">
        <v>26</v>
      </c>
      <c r="BK140" s="155">
        <f>ROUND(V140*K140,2)</f>
        <v>0</v>
      </c>
      <c r="BL140" s="21" t="s">
        <v>26</v>
      </c>
      <c r="BM140" s="21" t="s">
        <v>279</v>
      </c>
    </row>
    <row r="141" s="1" customFormat="1" ht="25.5" customHeight="1">
      <c r="B141" s="46"/>
      <c r="C141" s="233" t="s">
        <v>272</v>
      </c>
      <c r="D141" s="233" t="s">
        <v>176</v>
      </c>
      <c r="E141" s="234" t="s">
        <v>281</v>
      </c>
      <c r="F141" s="235" t="s">
        <v>282</v>
      </c>
      <c r="G141" s="235"/>
      <c r="H141" s="235"/>
      <c r="I141" s="235"/>
      <c r="J141" s="236" t="s">
        <v>179</v>
      </c>
      <c r="K141" s="237">
        <v>1</v>
      </c>
      <c r="L141" s="238">
        <v>0</v>
      </c>
      <c r="M141" s="238">
        <v>0</v>
      </c>
      <c r="N141" s="239"/>
      <c r="O141" s="239"/>
      <c r="P141" s="240">
        <f>ROUND(V141*K141,2)</f>
        <v>0</v>
      </c>
      <c r="Q141" s="240"/>
      <c r="R141" s="48"/>
      <c r="T141" s="241" t="s">
        <v>24</v>
      </c>
      <c r="U141" s="56" t="s">
        <v>48</v>
      </c>
      <c r="V141" s="174">
        <f>L141+M141</f>
        <v>0</v>
      </c>
      <c r="W141" s="174">
        <f>ROUND(L141*K141,2)</f>
        <v>0</v>
      </c>
      <c r="X141" s="174">
        <f>ROUND(M141*K141,2)</f>
        <v>0</v>
      </c>
      <c r="Y141" s="47"/>
      <c r="Z141" s="242">
        <f>Y141*K141</f>
        <v>0</v>
      </c>
      <c r="AA141" s="242">
        <v>0</v>
      </c>
      <c r="AB141" s="242">
        <f>AA141*K141</f>
        <v>0</v>
      </c>
      <c r="AC141" s="242">
        <v>0</v>
      </c>
      <c r="AD141" s="243">
        <f>AC141*K141</f>
        <v>0</v>
      </c>
      <c r="AR141" s="21" t="s">
        <v>26</v>
      </c>
      <c r="AT141" s="21" t="s">
        <v>176</v>
      </c>
      <c r="AU141" s="21" t="s">
        <v>26</v>
      </c>
      <c r="AY141" s="21" t="s">
        <v>175</v>
      </c>
      <c r="BE141" s="155">
        <f>IF(U141="základní",P141,0)</f>
        <v>0</v>
      </c>
      <c r="BF141" s="155">
        <f>IF(U141="snížená",P141,0)</f>
        <v>0</v>
      </c>
      <c r="BG141" s="155">
        <f>IF(U141="zákl. přenesená",P141,0)</f>
        <v>0</v>
      </c>
      <c r="BH141" s="155">
        <f>IF(U141="sníž. přenesená",P141,0)</f>
        <v>0</v>
      </c>
      <c r="BI141" s="155">
        <f>IF(U141="nulová",P141,0)</f>
        <v>0</v>
      </c>
      <c r="BJ141" s="21" t="s">
        <v>26</v>
      </c>
      <c r="BK141" s="155">
        <f>ROUND(V141*K141,2)</f>
        <v>0</v>
      </c>
      <c r="BL141" s="21" t="s">
        <v>26</v>
      </c>
      <c r="BM141" s="21" t="s">
        <v>283</v>
      </c>
    </row>
    <row r="142" s="1" customFormat="1" ht="25.5" customHeight="1">
      <c r="B142" s="46"/>
      <c r="C142" s="233" t="s">
        <v>366</v>
      </c>
      <c r="D142" s="233" t="s">
        <v>176</v>
      </c>
      <c r="E142" s="234" t="s">
        <v>285</v>
      </c>
      <c r="F142" s="235" t="s">
        <v>286</v>
      </c>
      <c r="G142" s="235"/>
      <c r="H142" s="235"/>
      <c r="I142" s="235"/>
      <c r="J142" s="236" t="s">
        <v>179</v>
      </c>
      <c r="K142" s="237">
        <v>1</v>
      </c>
      <c r="L142" s="238">
        <v>0</v>
      </c>
      <c r="M142" s="238">
        <v>0</v>
      </c>
      <c r="N142" s="239"/>
      <c r="O142" s="239"/>
      <c r="P142" s="240">
        <f>ROUND(V142*K142,2)</f>
        <v>0</v>
      </c>
      <c r="Q142" s="240"/>
      <c r="R142" s="48"/>
      <c r="T142" s="241" t="s">
        <v>24</v>
      </c>
      <c r="U142" s="56" t="s">
        <v>48</v>
      </c>
      <c r="V142" s="174">
        <f>L142+M142</f>
        <v>0</v>
      </c>
      <c r="W142" s="174">
        <f>ROUND(L142*K142,2)</f>
        <v>0</v>
      </c>
      <c r="X142" s="174">
        <f>ROUND(M142*K142,2)</f>
        <v>0</v>
      </c>
      <c r="Y142" s="47"/>
      <c r="Z142" s="242">
        <f>Y142*K142</f>
        <v>0</v>
      </c>
      <c r="AA142" s="242">
        <v>0</v>
      </c>
      <c r="AB142" s="242">
        <f>AA142*K142</f>
        <v>0</v>
      </c>
      <c r="AC142" s="242">
        <v>0</v>
      </c>
      <c r="AD142" s="243">
        <f>AC142*K142</f>
        <v>0</v>
      </c>
      <c r="AR142" s="21" t="s">
        <v>26</v>
      </c>
      <c r="AT142" s="21" t="s">
        <v>176</v>
      </c>
      <c r="AU142" s="21" t="s">
        <v>26</v>
      </c>
      <c r="AY142" s="21" t="s">
        <v>175</v>
      </c>
      <c r="BE142" s="155">
        <f>IF(U142="základní",P142,0)</f>
        <v>0</v>
      </c>
      <c r="BF142" s="155">
        <f>IF(U142="snížená",P142,0)</f>
        <v>0</v>
      </c>
      <c r="BG142" s="155">
        <f>IF(U142="zákl. přenesená",P142,0)</f>
        <v>0</v>
      </c>
      <c r="BH142" s="155">
        <f>IF(U142="sníž. přenesená",P142,0)</f>
        <v>0</v>
      </c>
      <c r="BI142" s="155">
        <f>IF(U142="nulová",P142,0)</f>
        <v>0</v>
      </c>
      <c r="BJ142" s="21" t="s">
        <v>26</v>
      </c>
      <c r="BK142" s="155">
        <f>ROUND(V142*K142,2)</f>
        <v>0</v>
      </c>
      <c r="BL142" s="21" t="s">
        <v>26</v>
      </c>
      <c r="BM142" s="21" t="s">
        <v>287</v>
      </c>
    </row>
    <row r="143" s="1" customFormat="1" ht="49.92" customHeight="1">
      <c r="B143" s="46"/>
      <c r="C143" s="47"/>
      <c r="D143" s="220" t="s">
        <v>288</v>
      </c>
      <c r="E143" s="47"/>
      <c r="F143" s="47"/>
      <c r="G143" s="47"/>
      <c r="H143" s="47"/>
      <c r="I143" s="47"/>
      <c r="J143" s="47"/>
      <c r="K143" s="47"/>
      <c r="L143" s="47"/>
      <c r="M143" s="255">
        <f>BK143</f>
        <v>0</v>
      </c>
      <c r="N143" s="256"/>
      <c r="O143" s="256"/>
      <c r="P143" s="256"/>
      <c r="Q143" s="256"/>
      <c r="R143" s="48"/>
      <c r="T143" s="205"/>
      <c r="U143" s="72"/>
      <c r="V143" s="72"/>
      <c r="W143" s="231">
        <v>0</v>
      </c>
      <c r="X143" s="231">
        <v>0</v>
      </c>
      <c r="Y143" s="72"/>
      <c r="Z143" s="72"/>
      <c r="AA143" s="72"/>
      <c r="AB143" s="72"/>
      <c r="AC143" s="72"/>
      <c r="AD143" s="74"/>
      <c r="AT143" s="21" t="s">
        <v>84</v>
      </c>
      <c r="AU143" s="21" t="s">
        <v>85</v>
      </c>
      <c r="AY143" s="21" t="s">
        <v>289</v>
      </c>
      <c r="BK143" s="155">
        <v>0</v>
      </c>
    </row>
    <row r="144" s="1" customFormat="1" ht="6.96" customHeight="1">
      <c r="B144" s="75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7"/>
    </row>
  </sheetData>
  <sheetProtection sheet="1" formatColumns="0" formatRows="0" objects="1" scenarios="1" spinCount="10" saltValue="3KswCq5bHxIFYbx7ybpOFYImBo7wN1s+izwHqhxk0dmhGE9jfWPtgfXlfoE5XVQvQwZOOdVzrK69Y7uNFbU4DA==" hashValue="84Lw3XUuZ5ra3z6bYuvZ7iUxWLR5zGCuvojG6XstcolCDrpySaKNip+EbqIGNxoon+TJA8HUI5b7PxVtryP5zw==" algorithmName="SHA-512" password="CC35"/>
  <mergeCells count="14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F121:I121"/>
    <mergeCell ref="P121:Q121"/>
    <mergeCell ref="M121:O121"/>
    <mergeCell ref="F122:I122"/>
    <mergeCell ref="P122:Q122"/>
    <mergeCell ref="M122:O122"/>
    <mergeCell ref="F123:I123"/>
    <mergeCell ref="P123:Q123"/>
    <mergeCell ref="M123:O123"/>
    <mergeCell ref="F124:I124"/>
    <mergeCell ref="P124:Q124"/>
    <mergeCell ref="M124:O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P129:Q129"/>
    <mergeCell ref="M129:O129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M118:Q118"/>
    <mergeCell ref="M119:Q119"/>
    <mergeCell ref="M120:Q120"/>
    <mergeCell ref="M139:Q139"/>
    <mergeCell ref="M143:Q143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Pospisil</dc:creator>
  <cp:lastModifiedBy>Pospisil</cp:lastModifiedBy>
  <dcterms:created xsi:type="dcterms:W3CDTF">2017-10-11T12:05:43Z</dcterms:created>
  <dcterms:modified xsi:type="dcterms:W3CDTF">2017-10-11T12:05:48Z</dcterms:modified>
</cp:coreProperties>
</file>