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Agenda veřejných zakázek\3. Akce 2022\64022070 Oprava kolejí a výhybek v žst. Teplice nad Metují\64022070 VZD č. 3\"/>
    </mc:Choice>
  </mc:AlternateContent>
  <xr:revisionPtr revIDLastSave="0" documentId="8_{35A97749-6E0E-4C2E-92C6-DC4D6ABF894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zakázky" sheetId="1" r:id="rId1"/>
    <sheet name="PS 01 - Úprava zabezpečov..." sheetId="2" r:id="rId2"/>
    <sheet name="SO 01 - Železniční svršek..." sheetId="3" r:id="rId3"/>
    <sheet name="ON 1 - NEOCEŇOVAT - Mater..." sheetId="4" r:id="rId4"/>
    <sheet name="SO 10-01 - Železniční svr..." sheetId="5" r:id="rId5"/>
    <sheet name="SO 10-01.1 - Následná úpr..." sheetId="6" r:id="rId6"/>
    <sheet name="SO 11-01 - Železniční spodek" sheetId="7" r:id="rId7"/>
    <sheet name="SO 21-06 - Propustek v ev..." sheetId="8" r:id="rId8"/>
    <sheet name="ON 2 -  NEOCEŇOVAT - Mate..." sheetId="9" r:id="rId9"/>
    <sheet name="VON - Vedlejší a ostatní ..." sheetId="10" r:id="rId10"/>
  </sheets>
  <definedNames>
    <definedName name="_xlnm._FilterDatabase" localSheetId="3" hidden="1">'ON 1 - NEOCEŇOVAT - Mater...'!$C$86:$K$119</definedName>
    <definedName name="_xlnm._FilterDatabase" localSheetId="8" hidden="1">'ON 2 -  NEOCEŇOVAT - Mate...'!$C$86:$K$91</definedName>
    <definedName name="_xlnm._FilterDatabase" localSheetId="1" hidden="1">'PS 01 - Úprava zabezpečov...'!$C$84:$K$176</definedName>
    <definedName name="_xlnm._FilterDatabase" localSheetId="2" hidden="1">'SO 01 - Železniční svršek...'!$C$84:$K$411</definedName>
    <definedName name="_xlnm._FilterDatabase" localSheetId="4" hidden="1">'SO 10-01 - Železniční svr...'!$C$94:$K$340</definedName>
    <definedName name="_xlnm._FilterDatabase" localSheetId="5" hidden="1">'SO 10-01.1 - Následná úpr...'!$C$87:$K$109</definedName>
    <definedName name="_xlnm._FilterDatabase" localSheetId="6" hidden="1">'SO 11-01 - Železniční spodek'!$C$90:$K$196</definedName>
    <definedName name="_xlnm._FilterDatabase" localSheetId="7" hidden="1">'SO 21-06 - Propustek v ev...'!$C$94:$K$331</definedName>
    <definedName name="_xlnm._FilterDatabase" localSheetId="9" hidden="1">'VON - Vedlejší a ostatní ...'!$C$81:$K$123</definedName>
    <definedName name="_xlnm.Print_Titles" localSheetId="3">'ON 1 - NEOCEŇOVAT - Mater...'!$86:$86</definedName>
    <definedName name="_xlnm.Print_Titles" localSheetId="8">'ON 2 -  NEOCEŇOVAT - Mate...'!$86:$86</definedName>
    <definedName name="_xlnm.Print_Titles" localSheetId="1">'PS 01 - Úprava zabezpečov...'!$84:$84</definedName>
    <definedName name="_xlnm.Print_Titles" localSheetId="0">'Rekapitulace zakázky'!$52:$52</definedName>
    <definedName name="_xlnm.Print_Titles" localSheetId="2">'SO 01 - Železniční svršek...'!$84:$84</definedName>
    <definedName name="_xlnm.Print_Titles" localSheetId="4">'SO 10-01 - Železniční svr...'!$94:$94</definedName>
    <definedName name="_xlnm.Print_Titles" localSheetId="5">'SO 10-01.1 - Následná úpr...'!$87:$87</definedName>
    <definedName name="_xlnm.Print_Titles" localSheetId="6">'SO 11-01 - Železniční spodek'!$90:$90</definedName>
    <definedName name="_xlnm.Print_Titles" localSheetId="7">'SO 21-06 - Propustek v ev...'!$94:$94</definedName>
    <definedName name="_xlnm.Print_Titles" localSheetId="9">'VON - Vedlejší a ostatní ...'!$81:$81</definedName>
    <definedName name="_xlnm.Print_Area" localSheetId="3">'ON 1 - NEOCEŇOVAT - Mater...'!$C$72:$K$119</definedName>
    <definedName name="_xlnm.Print_Area" localSheetId="8">'ON 2 -  NEOCEŇOVAT - Mate...'!$C$72:$K$91</definedName>
    <definedName name="_xlnm.Print_Area" localSheetId="1">'PS 01 - Úprava zabezpečov...'!$C$70:$K$176</definedName>
    <definedName name="_xlnm.Print_Area" localSheetId="0">'Rekapitulace zakázky'!$D$4:$AO$36,'Rekapitulace zakázky'!$C$42:$AQ$66</definedName>
    <definedName name="_xlnm.Print_Area" localSheetId="2">'SO 01 - Železniční svršek...'!$C$70:$K$411</definedName>
    <definedName name="_xlnm.Print_Area" localSheetId="4">'SO 10-01 - Železniční svr...'!$C$80:$K$340</definedName>
    <definedName name="_xlnm.Print_Area" localSheetId="5">'SO 10-01.1 - Následná úpr...'!$C$73:$K$109</definedName>
    <definedName name="_xlnm.Print_Area" localSheetId="6">'SO 11-01 - Železniční spodek'!$C$76:$K$196</definedName>
    <definedName name="_xlnm.Print_Area" localSheetId="7">'SO 21-06 - Propustek v ev...'!$C$80:$K$331</definedName>
    <definedName name="_xlnm.Print_Area" localSheetId="9">'VON - Vedlejší a ostatní ...'!$C$69:$K$123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5" i="1"/>
  <c r="J35" i="10"/>
  <c r="AX65" i="1" s="1"/>
  <c r="BI121" i="10"/>
  <c r="BH121" i="10"/>
  <c r="BG121" i="10"/>
  <c r="BF121" i="10"/>
  <c r="T121" i="10"/>
  <c r="R121" i="10"/>
  <c r="P121" i="10"/>
  <c r="BI113" i="10"/>
  <c r="BH113" i="10"/>
  <c r="BG113" i="10"/>
  <c r="BF113" i="10"/>
  <c r="T113" i="10"/>
  <c r="R113" i="10"/>
  <c r="P113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J79" i="10"/>
  <c r="J78" i="10"/>
  <c r="F78" i="10"/>
  <c r="F76" i="10"/>
  <c r="E74" i="10"/>
  <c r="J55" i="10"/>
  <c r="J54" i="10"/>
  <c r="F54" i="10"/>
  <c r="F52" i="10"/>
  <c r="E50" i="10"/>
  <c r="J18" i="10"/>
  <c r="E18" i="10"/>
  <c r="F79" i="10" s="1"/>
  <c r="J17" i="10"/>
  <c r="J12" i="10"/>
  <c r="J76" i="10"/>
  <c r="E7" i="10"/>
  <c r="E72" i="10"/>
  <c r="J39" i="9"/>
  <c r="J38" i="9"/>
  <c r="AY64" i="1" s="1"/>
  <c r="J37" i="9"/>
  <c r="AX64" i="1" s="1"/>
  <c r="BI90" i="9"/>
  <c r="F39" i="9" s="1"/>
  <c r="BD64" i="1" s="1"/>
  <c r="BH90" i="9"/>
  <c r="BG90" i="9"/>
  <c r="BF90" i="9"/>
  <c r="T90" i="9"/>
  <c r="T89" i="9" s="1"/>
  <c r="T88" i="9" s="1"/>
  <c r="T87" i="9" s="1"/>
  <c r="R90" i="9"/>
  <c r="R89" i="9" s="1"/>
  <c r="R88" i="9" s="1"/>
  <c r="R87" i="9" s="1"/>
  <c r="P90" i="9"/>
  <c r="P89" i="9"/>
  <c r="P88" i="9"/>
  <c r="P87" i="9" s="1"/>
  <c r="AU64" i="1" s="1"/>
  <c r="J84" i="9"/>
  <c r="J83" i="9"/>
  <c r="F83" i="9"/>
  <c r="F81" i="9"/>
  <c r="E79" i="9"/>
  <c r="J59" i="9"/>
  <c r="J58" i="9"/>
  <c r="F58" i="9"/>
  <c r="F56" i="9"/>
  <c r="E54" i="9"/>
  <c r="J20" i="9"/>
  <c r="E20" i="9"/>
  <c r="F59" i="9"/>
  <c r="J19" i="9"/>
  <c r="J14" i="9"/>
  <c r="J56" i="9"/>
  <c r="E7" i="9"/>
  <c r="E75" i="9"/>
  <c r="J39" i="8"/>
  <c r="J38" i="8"/>
  <c r="AY63" i="1"/>
  <c r="J37" i="8"/>
  <c r="AX63" i="1" s="1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2" i="8"/>
  <c r="BH312" i="8"/>
  <c r="BG312" i="8"/>
  <c r="BF312" i="8"/>
  <c r="T312" i="8"/>
  <c r="R312" i="8"/>
  <c r="P312" i="8"/>
  <c r="BI309" i="8"/>
  <c r="BH309" i="8"/>
  <c r="BG309" i="8"/>
  <c r="BF309" i="8"/>
  <c r="T309" i="8"/>
  <c r="R309" i="8"/>
  <c r="P309" i="8"/>
  <c r="BI302" i="8"/>
  <c r="BH302" i="8"/>
  <c r="BG302" i="8"/>
  <c r="BF302" i="8"/>
  <c r="T302" i="8"/>
  <c r="R302" i="8"/>
  <c r="P302" i="8"/>
  <c r="BI298" i="8"/>
  <c r="BH298" i="8"/>
  <c r="BG298" i="8"/>
  <c r="BF298" i="8"/>
  <c r="T298" i="8"/>
  <c r="T297" i="8" s="1"/>
  <c r="R298" i="8"/>
  <c r="R297" i="8"/>
  <c r="P298" i="8"/>
  <c r="P297" i="8"/>
  <c r="BI293" i="8"/>
  <c r="BH293" i="8"/>
  <c r="BG293" i="8"/>
  <c r="BF293" i="8"/>
  <c r="T293" i="8"/>
  <c r="R293" i="8"/>
  <c r="P293" i="8"/>
  <c r="BI289" i="8"/>
  <c r="BH289" i="8"/>
  <c r="BG289" i="8"/>
  <c r="BF289" i="8"/>
  <c r="T289" i="8"/>
  <c r="R289" i="8"/>
  <c r="P289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77" i="8"/>
  <c r="BH277" i="8"/>
  <c r="BG277" i="8"/>
  <c r="BF277" i="8"/>
  <c r="T277" i="8"/>
  <c r="R277" i="8"/>
  <c r="P277" i="8"/>
  <c r="BI272" i="8"/>
  <c r="BH272" i="8"/>
  <c r="BG272" i="8"/>
  <c r="BF272" i="8"/>
  <c r="T272" i="8"/>
  <c r="R272" i="8"/>
  <c r="P272" i="8"/>
  <c r="BI267" i="8"/>
  <c r="BH267" i="8"/>
  <c r="BG267" i="8"/>
  <c r="BF267" i="8"/>
  <c r="T267" i="8"/>
  <c r="R267" i="8"/>
  <c r="P267" i="8"/>
  <c r="BI262" i="8"/>
  <c r="BH262" i="8"/>
  <c r="BG262" i="8"/>
  <c r="BF262" i="8"/>
  <c r="T262" i="8"/>
  <c r="R262" i="8"/>
  <c r="P262" i="8"/>
  <c r="BI257" i="8"/>
  <c r="BH257" i="8"/>
  <c r="BG257" i="8"/>
  <c r="BF257" i="8"/>
  <c r="T257" i="8"/>
  <c r="R257" i="8"/>
  <c r="P257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5" i="8"/>
  <c r="BH245" i="8"/>
  <c r="BG245" i="8"/>
  <c r="BF245" i="8"/>
  <c r="T245" i="8"/>
  <c r="R245" i="8"/>
  <c r="P245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25" i="8"/>
  <c r="BH225" i="8"/>
  <c r="BG225" i="8"/>
  <c r="BF225" i="8"/>
  <c r="T225" i="8"/>
  <c r="R225" i="8"/>
  <c r="P225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28" i="8"/>
  <c r="BH128" i="8"/>
  <c r="BG128" i="8"/>
  <c r="BF128" i="8"/>
  <c r="T128" i="8"/>
  <c r="R128" i="8"/>
  <c r="P128" i="8"/>
  <c r="BI123" i="8"/>
  <c r="BH123" i="8"/>
  <c r="BG123" i="8"/>
  <c r="BF123" i="8"/>
  <c r="T123" i="8"/>
  <c r="R123" i="8"/>
  <c r="P123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3" i="8"/>
  <c r="BH103" i="8"/>
  <c r="BG103" i="8"/>
  <c r="BF103" i="8"/>
  <c r="T103" i="8"/>
  <c r="R103" i="8"/>
  <c r="P103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92" i="8" s="1"/>
  <c r="J19" i="8"/>
  <c r="J14" i="8"/>
  <c r="J89" i="8"/>
  <c r="E7" i="8"/>
  <c r="E83" i="8" s="1"/>
  <c r="J39" i="7"/>
  <c r="J38" i="7"/>
  <c r="AY62" i="1" s="1"/>
  <c r="J37" i="7"/>
  <c r="AX62" i="1"/>
  <c r="BI194" i="7"/>
  <c r="BH194" i="7"/>
  <c r="BG194" i="7"/>
  <c r="BF194" i="7"/>
  <c r="T194" i="7"/>
  <c r="R194" i="7"/>
  <c r="P194" i="7"/>
  <c r="BI186" i="7"/>
  <c r="BH186" i="7"/>
  <c r="BG186" i="7"/>
  <c r="BF186" i="7"/>
  <c r="T186" i="7"/>
  <c r="R186" i="7"/>
  <c r="P186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J88" i="7"/>
  <c r="J87" i="7"/>
  <c r="F87" i="7"/>
  <c r="F85" i="7"/>
  <c r="E83" i="7"/>
  <c r="J59" i="7"/>
  <c r="J58" i="7"/>
  <c r="F58" i="7"/>
  <c r="F56" i="7"/>
  <c r="E54" i="7"/>
  <c r="J20" i="7"/>
  <c r="E20" i="7"/>
  <c r="F59" i="7" s="1"/>
  <c r="J19" i="7"/>
  <c r="J14" i="7"/>
  <c r="J85" i="7" s="1"/>
  <c r="E7" i="7"/>
  <c r="E79" i="7"/>
  <c r="J39" i="6"/>
  <c r="J38" i="6"/>
  <c r="AY61" i="1" s="1"/>
  <c r="J37" i="6"/>
  <c r="AX61" i="1" s="1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J85" i="6"/>
  <c r="J84" i="6"/>
  <c r="F84" i="6"/>
  <c r="F82" i="6"/>
  <c r="E80" i="6"/>
  <c r="J59" i="6"/>
  <c r="J58" i="6"/>
  <c r="F58" i="6"/>
  <c r="F56" i="6"/>
  <c r="E54" i="6"/>
  <c r="J20" i="6"/>
  <c r="E20" i="6"/>
  <c r="F85" i="6" s="1"/>
  <c r="J19" i="6"/>
  <c r="J14" i="6"/>
  <c r="J56" i="6"/>
  <c r="E7" i="6"/>
  <c r="E50" i="6" s="1"/>
  <c r="J97" i="5"/>
  <c r="J39" i="5"/>
  <c r="J38" i="5"/>
  <c r="AY60" i="1"/>
  <c r="J37" i="5"/>
  <c r="AX60" i="1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J65" i="5"/>
  <c r="J92" i="5"/>
  <c r="J91" i="5"/>
  <c r="F91" i="5"/>
  <c r="F89" i="5"/>
  <c r="E87" i="5"/>
  <c r="J59" i="5"/>
  <c r="J58" i="5"/>
  <c r="F58" i="5"/>
  <c r="F56" i="5"/>
  <c r="E54" i="5"/>
  <c r="J20" i="5"/>
  <c r="E20" i="5"/>
  <c r="F92" i="5"/>
  <c r="J19" i="5"/>
  <c r="J14" i="5"/>
  <c r="J89" i="5"/>
  <c r="E7" i="5"/>
  <c r="E83" i="5"/>
  <c r="J39" i="4"/>
  <c r="J38" i="4"/>
  <c r="AY58" i="1"/>
  <c r="J37" i="4"/>
  <c r="AX58" i="1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4" i="4"/>
  <c r="J83" i="4"/>
  <c r="F83" i="4"/>
  <c r="F81" i="4"/>
  <c r="E79" i="4"/>
  <c r="J59" i="4"/>
  <c r="J58" i="4"/>
  <c r="F58" i="4"/>
  <c r="F56" i="4"/>
  <c r="E54" i="4"/>
  <c r="J20" i="4"/>
  <c r="E20" i="4"/>
  <c r="F84" i="4"/>
  <c r="J19" i="4"/>
  <c r="J14" i="4"/>
  <c r="J81" i="4"/>
  <c r="E7" i="4"/>
  <c r="E75" i="4" s="1"/>
  <c r="J39" i="3"/>
  <c r="J38" i="3"/>
  <c r="AY57" i="1"/>
  <c r="J37" i="3"/>
  <c r="AX57" i="1"/>
  <c r="BI407" i="3"/>
  <c r="BH407" i="3"/>
  <c r="BG407" i="3"/>
  <c r="BF407" i="3"/>
  <c r="T407" i="3"/>
  <c r="R407" i="3"/>
  <c r="P407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R136" i="3"/>
  <c r="P136" i="3"/>
  <c r="BI128" i="3"/>
  <c r="BH128" i="3"/>
  <c r="BG128" i="3"/>
  <c r="BF128" i="3"/>
  <c r="T128" i="3"/>
  <c r="R128" i="3"/>
  <c r="P128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2" i="3"/>
  <c r="J81" i="3"/>
  <c r="F81" i="3"/>
  <c r="F79" i="3"/>
  <c r="E77" i="3"/>
  <c r="J59" i="3"/>
  <c r="J58" i="3"/>
  <c r="F58" i="3"/>
  <c r="F56" i="3"/>
  <c r="E54" i="3"/>
  <c r="J20" i="3"/>
  <c r="E20" i="3"/>
  <c r="F59" i="3"/>
  <c r="J19" i="3"/>
  <c r="J14" i="3"/>
  <c r="J79" i="3"/>
  <c r="E7" i="3"/>
  <c r="E50" i="3" s="1"/>
  <c r="J39" i="2"/>
  <c r="J38" i="2"/>
  <c r="AY56" i="1"/>
  <c r="J37" i="2"/>
  <c r="AX56" i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J82" i="2"/>
  <c r="J81" i="2"/>
  <c r="F81" i="2"/>
  <c r="F79" i="2"/>
  <c r="E77" i="2"/>
  <c r="J59" i="2"/>
  <c r="J58" i="2"/>
  <c r="F58" i="2"/>
  <c r="F56" i="2"/>
  <c r="E54" i="2"/>
  <c r="J20" i="2"/>
  <c r="E20" i="2"/>
  <c r="F59" i="2" s="1"/>
  <c r="J19" i="2"/>
  <c r="J14" i="2"/>
  <c r="J79" i="2"/>
  <c r="E7" i="2"/>
  <c r="E73" i="2" s="1"/>
  <c r="L50" i="1"/>
  <c r="AM50" i="1"/>
  <c r="AM49" i="1"/>
  <c r="L49" i="1"/>
  <c r="AM47" i="1"/>
  <c r="L47" i="1"/>
  <c r="L45" i="1"/>
  <c r="L44" i="1"/>
  <c r="BK125" i="2"/>
  <c r="J108" i="2"/>
  <c r="BK96" i="2"/>
  <c r="J392" i="3"/>
  <c r="J388" i="3"/>
  <c r="J387" i="3"/>
  <c r="BK381" i="3"/>
  <c r="BK375" i="3"/>
  <c r="BK369" i="3"/>
  <c r="BK345" i="3"/>
  <c r="J338" i="3"/>
  <c r="J324" i="3"/>
  <c r="BK314" i="3"/>
  <c r="J305" i="3"/>
  <c r="J289" i="3"/>
  <c r="BK247" i="3"/>
  <c r="J229" i="3"/>
  <c r="BK195" i="3"/>
  <c r="J187" i="3"/>
  <c r="BK174" i="3"/>
  <c r="BK149" i="3"/>
  <c r="J136" i="3"/>
  <c r="BK116" i="3"/>
  <c r="BK108" i="3"/>
  <c r="BK90" i="3"/>
  <c r="J370" i="3"/>
  <c r="BK363" i="3"/>
  <c r="BK358" i="3"/>
  <c r="BK356" i="3"/>
  <c r="J351" i="3"/>
  <c r="J348" i="3"/>
  <c r="J341" i="3"/>
  <c r="BK338" i="3"/>
  <c r="BK336" i="3"/>
  <c r="J332" i="3"/>
  <c r="J329" i="3"/>
  <c r="J326" i="3"/>
  <c r="BK324" i="3"/>
  <c r="BK321" i="3"/>
  <c r="J314" i="3"/>
  <c r="BK305" i="3"/>
  <c r="J298" i="3"/>
  <c r="J286" i="3"/>
  <c r="J280" i="3"/>
  <c r="BK272" i="3"/>
  <c r="J264" i="3"/>
  <c r="BK260" i="3"/>
  <c r="J249" i="3"/>
  <c r="J247" i="3"/>
  <c r="BK242" i="3"/>
  <c r="BK236" i="3"/>
  <c r="BK223" i="3"/>
  <c r="J207" i="3"/>
  <c r="BK187" i="3"/>
  <c r="BK177" i="3"/>
  <c r="J174" i="3"/>
  <c r="J167" i="3"/>
  <c r="J159" i="3"/>
  <c r="BK152" i="3"/>
  <c r="J146" i="3"/>
  <c r="J108" i="3"/>
  <c r="BK104" i="3"/>
  <c r="J86" i="3"/>
  <c r="J402" i="3"/>
  <c r="BK392" i="3"/>
  <c r="J385" i="3"/>
  <c r="BK383" i="3"/>
  <c r="J381" i="3"/>
  <c r="J379" i="3"/>
  <c r="J377" i="3"/>
  <c r="J372" i="3"/>
  <c r="BK370" i="3"/>
  <c r="BK367" i="3"/>
  <c r="J357" i="3"/>
  <c r="BK335" i="3"/>
  <c r="BK317" i="3"/>
  <c r="BK289" i="3"/>
  <c r="BK276" i="3"/>
  <c r="BK249" i="3"/>
  <c r="BK226" i="3"/>
  <c r="BK207" i="3"/>
  <c r="J203" i="3"/>
  <c r="J177" i="3"/>
  <c r="BK159" i="3"/>
  <c r="BK407" i="3"/>
  <c r="BK391" i="3"/>
  <c r="BK387" i="3"/>
  <c r="BK384" i="3"/>
  <c r="BK379" i="3"/>
  <c r="BK376" i="3"/>
  <c r="J369" i="3"/>
  <c r="BK362" i="3"/>
  <c r="J336" i="3"/>
  <c r="BK298" i="3"/>
  <c r="J282" i="3"/>
  <c r="BK264" i="3"/>
  <c r="J242" i="3"/>
  <c r="J233" i="3"/>
  <c r="J219" i="3"/>
  <c r="BK211" i="3"/>
  <c r="J183" i="3"/>
  <c r="J149" i="3"/>
  <c r="BK136" i="3"/>
  <c r="J116" i="3"/>
  <c r="J104" i="3"/>
  <c r="BK118" i="4"/>
  <c r="J110" i="4"/>
  <c r="J106" i="4"/>
  <c r="J95" i="4"/>
  <c r="J118" i="4"/>
  <c r="BK112" i="4"/>
  <c r="BK110" i="4"/>
  <c r="J102" i="4"/>
  <c r="BK95" i="4"/>
  <c r="BK313" i="5"/>
  <c r="J303" i="5"/>
  <c r="BK290" i="5"/>
  <c r="J275" i="5"/>
  <c r="BK266" i="5"/>
  <c r="BK237" i="5"/>
  <c r="BK224" i="5"/>
  <c r="BK287" i="5"/>
  <c r="BK250" i="5"/>
  <c r="BK221" i="5"/>
  <c r="BK201" i="5"/>
  <c r="BK198" i="5"/>
  <c r="BK194" i="5"/>
  <c r="BK190" i="5"/>
  <c r="BK186" i="5"/>
  <c r="J180" i="5"/>
  <c r="J177" i="5"/>
  <c r="J171" i="5"/>
  <c r="J164" i="5"/>
  <c r="J153" i="5"/>
  <c r="J145" i="5"/>
  <c r="J136" i="5"/>
  <c r="BK126" i="5"/>
  <c r="J123" i="5"/>
  <c r="BK110" i="5"/>
  <c r="J103" i="5"/>
  <c r="J338" i="5"/>
  <c r="BK300" i="5"/>
  <c r="BK293" i="5"/>
  <c r="J281" i="5"/>
  <c r="BK253" i="5"/>
  <c r="BK217" i="5"/>
  <c r="BK205" i="5"/>
  <c r="J326" i="5"/>
  <c r="J311" i="5"/>
  <c r="J293" i="5"/>
  <c r="BK281" i="5"/>
  <c r="J253" i="5"/>
  <c r="BK239" i="5"/>
  <c r="BK234" i="5"/>
  <c r="BK225" i="5"/>
  <c r="J217" i="5"/>
  <c r="J205" i="5"/>
  <c r="J194" i="5"/>
  <c r="J183" i="5"/>
  <c r="J174" i="5"/>
  <c r="BK164" i="5"/>
  <c r="BK156" i="5"/>
  <c r="J147" i="5"/>
  <c r="J142" i="5"/>
  <c r="BK135" i="5"/>
  <c r="BK123" i="5"/>
  <c r="J116" i="5"/>
  <c r="BK103" i="5"/>
  <c r="J99" i="5"/>
  <c r="J98" i="6"/>
  <c r="BK106" i="6"/>
  <c r="J186" i="7"/>
  <c r="J176" i="7"/>
  <c r="BK164" i="7"/>
  <c r="J156" i="7"/>
  <c r="BK136" i="7"/>
  <c r="BK126" i="7"/>
  <c r="BK122" i="7"/>
  <c r="BK121" i="7"/>
  <c r="J117" i="7"/>
  <c r="BK111" i="7"/>
  <c r="J179" i="7"/>
  <c r="J145" i="7"/>
  <c r="J122" i="7"/>
  <c r="J111" i="7"/>
  <c r="J164" i="7"/>
  <c r="J136" i="7"/>
  <c r="J126" i="7"/>
  <c r="J114" i="7"/>
  <c r="J97" i="7"/>
  <c r="BK176" i="7"/>
  <c r="BK167" i="7"/>
  <c r="J158" i="7"/>
  <c r="J149" i="7"/>
  <c r="BK124" i="7"/>
  <c r="BK97" i="7"/>
  <c r="J327" i="8"/>
  <c r="J284" i="8"/>
  <c r="BK234" i="8"/>
  <c r="BK210" i="8"/>
  <c r="J198" i="8"/>
  <c r="J189" i="8"/>
  <c r="J113" i="8"/>
  <c r="BK309" i="8"/>
  <c r="BK289" i="8"/>
  <c r="J277" i="8"/>
  <c r="J253" i="8"/>
  <c r="J210" i="8"/>
  <c r="BK152" i="8"/>
  <c r="J133" i="8"/>
  <c r="BK117" i="8"/>
  <c r="J330" i="8"/>
  <c r="J322" i="8"/>
  <c r="J309" i="8"/>
  <c r="J282" i="8"/>
  <c r="BK262" i="8"/>
  <c r="J250" i="8"/>
  <c r="J234" i="8"/>
  <c r="BK220" i="8"/>
  <c r="BK200" i="8"/>
  <c r="BK184" i="8"/>
  <c r="BK171" i="8"/>
  <c r="J152" i="8"/>
  <c r="BK144" i="8"/>
  <c r="BK128" i="8"/>
  <c r="BK113" i="8"/>
  <c r="BK322" i="8"/>
  <c r="J298" i="8"/>
  <c r="J262" i="8"/>
  <c r="BK204" i="8"/>
  <c r="J171" i="8"/>
  <c r="BK90" i="9"/>
  <c r="F38" i="9"/>
  <c r="BC64" i="1"/>
  <c r="F36" i="9"/>
  <c r="BA64" i="1" s="1"/>
  <c r="BK102" i="10"/>
  <c r="BK99" i="10"/>
  <c r="BK94" i="10"/>
  <c r="BK84" i="10"/>
  <c r="J106" i="10"/>
  <c r="J102" i="10"/>
  <c r="BK95" i="10"/>
  <c r="J90" i="10"/>
  <c r="J121" i="10"/>
  <c r="J103" i="10"/>
  <c r="BK91" i="10"/>
  <c r="J87" i="10"/>
  <c r="J84" i="10"/>
  <c r="BK106" i="10"/>
  <c r="BK104" i="10"/>
  <c r="J100" i="10"/>
  <c r="J94" i="10"/>
  <c r="J86" i="10"/>
  <c r="J174" i="2"/>
  <c r="BK159" i="2"/>
  <c r="BK149" i="2"/>
  <c r="J135" i="2"/>
  <c r="J129" i="2"/>
  <c r="J121" i="2"/>
  <c r="BK106" i="2"/>
  <c r="J102" i="2"/>
  <c r="BK88" i="2"/>
  <c r="BK176" i="2"/>
  <c r="J175" i="2"/>
  <c r="J163" i="2"/>
  <c r="BK161" i="2"/>
  <c r="J147" i="2"/>
  <c r="BK143" i="2"/>
  <c r="J139" i="2"/>
  <c r="BK129" i="2"/>
  <c r="J119" i="2"/>
  <c r="BK116" i="2"/>
  <c r="J94" i="2"/>
  <c r="J88" i="2"/>
  <c r="J169" i="2"/>
  <c r="BK165" i="2"/>
  <c r="BK155" i="2"/>
  <c r="BK151" i="2"/>
  <c r="J125" i="2"/>
  <c r="J110" i="2"/>
  <c r="BK102" i="2"/>
  <c r="BK98" i="2"/>
  <c r="BK92" i="2"/>
  <c r="BK175" i="2"/>
  <c r="BK174" i="2"/>
  <c r="J173" i="2"/>
  <c r="J171" i="2"/>
  <c r="J165" i="2"/>
  <c r="J161" i="2"/>
  <c r="BK157" i="2"/>
  <c r="J149" i="2"/>
  <c r="J141" i="2"/>
  <c r="J137" i="2"/>
  <c r="J131" i="2"/>
  <c r="BK123" i="2"/>
  <c r="J116" i="2"/>
  <c r="J112" i="2"/>
  <c r="J106" i="2"/>
  <c r="BK94" i="2"/>
  <c r="J86" i="2"/>
  <c r="BK389" i="3"/>
  <c r="J386" i="3"/>
  <c r="J376" i="3"/>
  <c r="BK372" i="3"/>
  <c r="BK351" i="3"/>
  <c r="BK341" i="3"/>
  <c r="BK326" i="3"/>
  <c r="J311" i="3"/>
  <c r="BK280" i="3"/>
  <c r="J248" i="3"/>
  <c r="BK233" i="3"/>
  <c r="J199" i="3"/>
  <c r="BK190" i="3"/>
  <c r="J175" i="3"/>
  <c r="BK374" i="3"/>
  <c r="BK348" i="3"/>
  <c r="BK332" i="3"/>
  <c r="J308" i="3"/>
  <c r="J272" i="3"/>
  <c r="BK256" i="3"/>
  <c r="BK229" i="3"/>
  <c r="J211" i="3"/>
  <c r="J191" i="3"/>
  <c r="BK164" i="3"/>
  <c r="BK402" i="3"/>
  <c r="J389" i="3"/>
  <c r="BK385" i="3"/>
  <c r="J383" i="3"/>
  <c r="J374" i="3"/>
  <c r="J371" i="3"/>
  <c r="BK344" i="3"/>
  <c r="BK311" i="3"/>
  <c r="BK284" i="3"/>
  <c r="J260" i="3"/>
  <c r="J227" i="3"/>
  <c r="J190" i="3"/>
  <c r="BK155" i="3"/>
  <c r="BK146" i="3"/>
  <c r="J128" i="3"/>
  <c r="J90" i="3"/>
  <c r="BK114" i="4"/>
  <c r="BK102" i="4"/>
  <c r="BK92" i="4"/>
  <c r="J114" i="4"/>
  <c r="BK108" i="4"/>
  <c r="BK97" i="4"/>
  <c r="BK89" i="4"/>
  <c r="J334" i="5"/>
  <c r="BK311" i="5"/>
  <c r="J300" i="5"/>
  <c r="J284" i="5"/>
  <c r="J270" i="5"/>
  <c r="J239" i="5"/>
  <c r="J234" i="5"/>
  <c r="J215" i="5"/>
  <c r="BK275" i="5"/>
  <c r="J243" i="5"/>
  <c r="BK208" i="5"/>
  <c r="J156" i="5"/>
  <c r="BK147" i="5"/>
  <c r="BK142" i="5"/>
  <c r="J135" i="5"/>
  <c r="J119" i="5"/>
  <c r="BK116" i="5"/>
  <c r="BK99" i="5"/>
  <c r="J322" i="5"/>
  <c r="J296" i="5"/>
  <c r="BK284" i="5"/>
  <c r="J266" i="5"/>
  <c r="J238" i="5"/>
  <c r="J213" i="5"/>
  <c r="BK334" i="5"/>
  <c r="J313" i="5"/>
  <c r="BK303" i="5"/>
  <c r="J287" i="5"/>
  <c r="BK270" i="5"/>
  <c r="BK238" i="5"/>
  <c r="J231" i="5"/>
  <c r="J221" i="5"/>
  <c r="J208" i="5"/>
  <c r="J198" i="5"/>
  <c r="J186" i="5"/>
  <c r="BK177" i="5"/>
  <c r="J168" i="5"/>
  <c r="BK153" i="5"/>
  <c r="BK145" i="5"/>
  <c r="BK138" i="5"/>
  <c r="BK130" i="5"/>
  <c r="BK119" i="5"/>
  <c r="J110" i="5"/>
  <c r="BK98" i="6"/>
  <c r="J103" i="6"/>
  <c r="J106" i="6"/>
  <c r="BK103" i="6"/>
  <c r="BK91" i="6"/>
  <c r="BK179" i="7"/>
  <c r="BK175" i="7"/>
  <c r="BK161" i="7"/>
  <c r="BK145" i="7"/>
  <c r="J129" i="7"/>
  <c r="J124" i="7"/>
  <c r="J121" i="7"/>
  <c r="BK102" i="7"/>
  <c r="BK152" i="7"/>
  <c r="J139" i="7"/>
  <c r="J172" i="7"/>
  <c r="J133" i="7"/>
  <c r="BK117" i="7"/>
  <c r="BK186" i="7"/>
  <c r="J175" i="7"/>
  <c r="J161" i="7"/>
  <c r="J152" i="7"/>
  <c r="BK123" i="7"/>
  <c r="BK330" i="8"/>
  <c r="BK302" i="8"/>
  <c r="J257" i="8"/>
  <c r="J225" i="8"/>
  <c r="J204" i="8"/>
  <c r="BK191" i="8"/>
  <c r="J180" i="8"/>
  <c r="J107" i="8"/>
  <c r="BK298" i="8"/>
  <c r="J272" i="8"/>
  <c r="J238" i="8"/>
  <c r="J175" i="8"/>
  <c r="J144" i="8"/>
  <c r="BK123" i="8"/>
  <c r="BK327" i="8"/>
  <c r="BK319" i="8"/>
  <c r="J293" i="8"/>
  <c r="BK272" i="8"/>
  <c r="BK253" i="8"/>
  <c r="BK238" i="8"/>
  <c r="J218" i="8"/>
  <c r="J191" i="8"/>
  <c r="BK180" i="8"/>
  <c r="BK167" i="8"/>
  <c r="J157" i="8"/>
  <c r="BK138" i="8"/>
  <c r="J123" i="8"/>
  <c r="BK98" i="8"/>
  <c r="J302" i="8"/>
  <c r="BK277" i="8"/>
  <c r="BK218" i="8"/>
  <c r="BK148" i="8"/>
  <c r="J90" i="9"/>
  <c r="F37" i="9"/>
  <c r="BB64" i="1" s="1"/>
  <c r="J104" i="10"/>
  <c r="BK100" i="10"/>
  <c r="J93" i="10"/>
  <c r="BK113" i="10"/>
  <c r="J99" i="10"/>
  <c r="BK87" i="10"/>
  <c r="J113" i="10"/>
  <c r="J98" i="10"/>
  <c r="BK88" i="10"/>
  <c r="J88" i="10"/>
  <c r="BK171" i="2"/>
  <c r="J167" i="2"/>
  <c r="J155" i="2"/>
  <c r="J145" i="2"/>
  <c r="BK133" i="2"/>
  <c r="J127" i="2"/>
  <c r="J123" i="2"/>
  <c r="BK108" i="2"/>
  <c r="BK104" i="2"/>
  <c r="J98" i="2"/>
  <c r="BK90" i="2"/>
  <c r="AS55" i="1"/>
  <c r="J151" i="2"/>
  <c r="BK145" i="2"/>
  <c r="BK141" i="2"/>
  <c r="BK131" i="2"/>
  <c r="BK121" i="2"/>
  <c r="J117" i="2"/>
  <c r="J114" i="2"/>
  <c r="J90" i="2"/>
  <c r="J176" i="2"/>
  <c r="BK173" i="2"/>
  <c r="BK167" i="2"/>
  <c r="J157" i="2"/>
  <c r="J153" i="2"/>
  <c r="BK137" i="2"/>
  <c r="BK135" i="2"/>
  <c r="BK112" i="2"/>
  <c r="J104" i="2"/>
  <c r="BK100" i="2"/>
  <c r="J96" i="2"/>
  <c r="BK86" i="2"/>
  <c r="AS59" i="1"/>
  <c r="BK169" i="2"/>
  <c r="BK163" i="2"/>
  <c r="J159" i="2"/>
  <c r="BK153" i="2"/>
  <c r="BK147" i="2"/>
  <c r="J143" i="2"/>
  <c r="BK139" i="2"/>
  <c r="J133" i="2"/>
  <c r="BK127" i="2"/>
  <c r="BK119" i="2"/>
  <c r="BK117" i="2"/>
  <c r="BK114" i="2"/>
  <c r="BK110" i="2"/>
  <c r="J100" i="2"/>
  <c r="J92" i="2"/>
  <c r="BK390" i="3"/>
  <c r="BK388" i="3"/>
  <c r="BK382" i="3"/>
  <c r="BK377" i="3"/>
  <c r="J373" i="3"/>
  <c r="BK368" i="3"/>
  <c r="J344" i="3"/>
  <c r="J335" i="3"/>
  <c r="J317" i="3"/>
  <c r="BK308" i="3"/>
  <c r="J293" i="3"/>
  <c r="J278" i="3"/>
  <c r="J236" i="3"/>
  <c r="BK203" i="3"/>
  <c r="BK191" i="3"/>
  <c r="J180" i="3"/>
  <c r="J170" i="3"/>
  <c r="J143" i="3"/>
  <c r="BK120" i="3"/>
  <c r="BK112" i="3"/>
  <c r="J101" i="3"/>
  <c r="BK86" i="3"/>
  <c r="J367" i="3"/>
  <c r="J362" i="3"/>
  <c r="BK357" i="3"/>
  <c r="BK293" i="3"/>
  <c r="J284" i="3"/>
  <c r="BK278" i="3"/>
  <c r="J268" i="3"/>
  <c r="J262" i="3"/>
  <c r="J256" i="3"/>
  <c r="BK248" i="3"/>
  <c r="J246" i="3"/>
  <c r="J239" i="3"/>
  <c r="J226" i="3"/>
  <c r="J215" i="3"/>
  <c r="J195" i="3"/>
  <c r="BK183" i="3"/>
  <c r="BK175" i="3"/>
  <c r="BK170" i="3"/>
  <c r="J164" i="3"/>
  <c r="J155" i="3"/>
  <c r="BK128" i="3"/>
  <c r="J120" i="3"/>
  <c r="BK101" i="3"/>
  <c r="J407" i="3"/>
  <c r="J399" i="3"/>
  <c r="J391" i="3"/>
  <c r="J384" i="3"/>
  <c r="J382" i="3"/>
  <c r="BK380" i="3"/>
  <c r="BK378" i="3"/>
  <c r="J375" i="3"/>
  <c r="BK371" i="3"/>
  <c r="J368" i="3"/>
  <c r="J358" i="3"/>
  <c r="J345" i="3"/>
  <c r="J321" i="3"/>
  <c r="BK282" i="3"/>
  <c r="BK268" i="3"/>
  <c r="BK246" i="3"/>
  <c r="BK227" i="3"/>
  <c r="BK219" i="3"/>
  <c r="BK199" i="3"/>
  <c r="BK167" i="3"/>
  <c r="BK93" i="3"/>
  <c r="BK399" i="3"/>
  <c r="J390" i="3"/>
  <c r="BK386" i="3"/>
  <c r="J380" i="3"/>
  <c r="J378" i="3"/>
  <c r="BK373" i="3"/>
  <c r="J363" i="3"/>
  <c r="J356" i="3"/>
  <c r="BK329" i="3"/>
  <c r="BK286" i="3"/>
  <c r="J276" i="3"/>
  <c r="BK262" i="3"/>
  <c r="BK239" i="3"/>
  <c r="J223" i="3"/>
  <c r="BK215" i="3"/>
  <c r="BK180" i="3"/>
  <c r="J152" i="3"/>
  <c r="BK143" i="3"/>
  <c r="J112" i="3"/>
  <c r="J93" i="3"/>
  <c r="BK116" i="4"/>
  <c r="J108" i="4"/>
  <c r="J97" i="4"/>
  <c r="J89" i="4"/>
  <c r="J116" i="4"/>
  <c r="J112" i="4"/>
  <c r="BK106" i="4"/>
  <c r="J92" i="4"/>
  <c r="BK326" i="5"/>
  <c r="BK307" i="5"/>
  <c r="BK296" i="5"/>
  <c r="BK278" i="5"/>
  <c r="BK272" i="5"/>
  <c r="BK259" i="5"/>
  <c r="J225" i="5"/>
  <c r="BK209" i="5"/>
  <c r="J259" i="5"/>
  <c r="BK231" i="5"/>
  <c r="BK215" i="5"/>
  <c r="BK183" i="5"/>
  <c r="BK174" i="5"/>
  <c r="BK168" i="5"/>
  <c r="BK160" i="5"/>
  <c r="BK151" i="5"/>
  <c r="J143" i="5"/>
  <c r="J138" i="5"/>
  <c r="J130" i="5"/>
  <c r="BK117" i="5"/>
  <c r="BK106" i="5"/>
  <c r="J272" i="5"/>
  <c r="J250" i="5"/>
  <c r="BK228" i="5"/>
  <c r="J209" i="5"/>
  <c r="BK338" i="5"/>
  <c r="BK322" i="5"/>
  <c r="J307" i="5"/>
  <c r="J290" i="5"/>
  <c r="J278" i="5"/>
  <c r="BK243" i="5"/>
  <c r="J237" i="5"/>
  <c r="J228" i="5"/>
  <c r="J224" i="5"/>
  <c r="BK213" i="5"/>
  <c r="J201" i="5"/>
  <c r="J190" i="5"/>
  <c r="BK180" i="5"/>
  <c r="BK171" i="5"/>
  <c r="J160" i="5"/>
  <c r="J151" i="5"/>
  <c r="BK143" i="5"/>
  <c r="BK136" i="5"/>
  <c r="J126" i="5"/>
  <c r="J117" i="5"/>
  <c r="J106" i="5"/>
  <c r="J94" i="6"/>
  <c r="J91" i="6"/>
  <c r="BK94" i="6"/>
  <c r="BK194" i="7"/>
  <c r="BK177" i="7"/>
  <c r="J167" i="7"/>
  <c r="BK158" i="7"/>
  <c r="BK149" i="7"/>
  <c r="BK133" i="7"/>
  <c r="BK125" i="7"/>
  <c r="BK114" i="7"/>
  <c r="BK94" i="7"/>
  <c r="J177" i="7"/>
  <c r="BK142" i="7"/>
  <c r="J123" i="7"/>
  <c r="J103" i="7"/>
  <c r="J142" i="7"/>
  <c r="BK129" i="7"/>
  <c r="J125" i="7"/>
  <c r="BK103" i="7"/>
  <c r="J194" i="7"/>
  <c r="BK172" i="7"/>
  <c r="BK156" i="7"/>
  <c r="BK139" i="7"/>
  <c r="J102" i="7"/>
  <c r="J94" i="7"/>
  <c r="J319" i="8"/>
  <c r="BK282" i="8"/>
  <c r="J245" i="8"/>
  <c r="J213" i="8"/>
  <c r="J200" i="8"/>
  <c r="J184" i="8"/>
  <c r="BK157" i="8"/>
  <c r="BK103" i="8"/>
  <c r="BK293" i="8"/>
  <c r="J267" i="8"/>
  <c r="J220" i="8"/>
  <c r="J167" i="8"/>
  <c r="J138" i="8"/>
  <c r="J128" i="8"/>
  <c r="J98" i="8"/>
  <c r="BK312" i="8"/>
  <c r="J289" i="8"/>
  <c r="BK267" i="8"/>
  <c r="BK257" i="8"/>
  <c r="BK245" i="8"/>
  <c r="BK225" i="8"/>
  <c r="BK213" i="8"/>
  <c r="BK189" i="8"/>
  <c r="BK175" i="8"/>
  <c r="BK162" i="8"/>
  <c r="J148" i="8"/>
  <c r="BK133" i="8"/>
  <c r="J117" i="8"/>
  <c r="BK107" i="8"/>
  <c r="J312" i="8"/>
  <c r="BK284" i="8"/>
  <c r="BK250" i="8"/>
  <c r="BK198" i="8"/>
  <c r="J162" i="8"/>
  <c r="J103" i="8"/>
  <c r="BK107" i="10"/>
  <c r="BK103" i="10"/>
  <c r="BK101" i="10"/>
  <c r="J95" i="10"/>
  <c r="BK85" i="10"/>
  <c r="BK109" i="10"/>
  <c r="BK105" i="10"/>
  <c r="J91" i="10"/>
  <c r="J107" i="10"/>
  <c r="BK90" i="10"/>
  <c r="BK86" i="10"/>
  <c r="BK121" i="10"/>
  <c r="J109" i="10"/>
  <c r="J105" i="10"/>
  <c r="J101" i="10"/>
  <c r="BK98" i="10"/>
  <c r="BK93" i="10"/>
  <c r="J85" i="10"/>
  <c r="R85" i="2" l="1"/>
  <c r="BK85" i="3"/>
  <c r="J85" i="3" s="1"/>
  <c r="T85" i="3"/>
  <c r="BK88" i="4"/>
  <c r="J88" i="4"/>
  <c r="J64" i="4" s="1"/>
  <c r="T88" i="4"/>
  <c r="P101" i="4"/>
  <c r="BK98" i="5"/>
  <c r="J98" i="5" s="1"/>
  <c r="J66" i="5" s="1"/>
  <c r="T98" i="5"/>
  <c r="P109" i="5"/>
  <c r="BK118" i="5"/>
  <c r="J118" i="5"/>
  <c r="J68" i="5" s="1"/>
  <c r="R118" i="5"/>
  <c r="BK152" i="5"/>
  <c r="J152" i="5"/>
  <c r="J72" i="5" s="1"/>
  <c r="P152" i="5"/>
  <c r="BK306" i="5"/>
  <c r="J306" i="5"/>
  <c r="J73" i="5" s="1"/>
  <c r="R306" i="5"/>
  <c r="P90" i="6"/>
  <c r="P89" i="6"/>
  <c r="R90" i="6"/>
  <c r="R89" i="6"/>
  <c r="BK102" i="6"/>
  <c r="J102" i="6"/>
  <c r="J66" i="6" s="1"/>
  <c r="R102" i="6"/>
  <c r="BK101" i="7"/>
  <c r="J101" i="7"/>
  <c r="J67" i="7" s="1"/>
  <c r="T101" i="7"/>
  <c r="P148" i="7"/>
  <c r="P178" i="7"/>
  <c r="P97" i="8"/>
  <c r="R183" i="8"/>
  <c r="R212" i="8"/>
  <c r="P244" i="8"/>
  <c r="R281" i="8"/>
  <c r="P301" i="8"/>
  <c r="P300" i="8" s="1"/>
  <c r="BK83" i="10"/>
  <c r="BK108" i="10"/>
  <c r="J108" i="10"/>
  <c r="J62" i="10" s="1"/>
  <c r="R97" i="8"/>
  <c r="P183" i="8"/>
  <c r="T183" i="8"/>
  <c r="T212" i="8"/>
  <c r="BK233" i="8"/>
  <c r="J233" i="8" s="1"/>
  <c r="J68" i="8" s="1"/>
  <c r="R233" i="8"/>
  <c r="T233" i="8"/>
  <c r="R244" i="8"/>
  <c r="P281" i="8"/>
  <c r="T281" i="8"/>
  <c r="R301" i="8"/>
  <c r="R300" i="8" s="1"/>
  <c r="P83" i="10"/>
  <c r="BK97" i="10"/>
  <c r="J97" i="10"/>
  <c r="J61" i="10" s="1"/>
  <c r="P97" i="10"/>
  <c r="T97" i="10"/>
  <c r="R108" i="10"/>
  <c r="BK85" i="2"/>
  <c r="J85" i="2"/>
  <c r="J63" i="2" s="1"/>
  <c r="P85" i="2"/>
  <c r="AU56" i="1" s="1"/>
  <c r="R85" i="3"/>
  <c r="R88" i="4"/>
  <c r="R101" i="4"/>
  <c r="P98" i="5"/>
  <c r="R109" i="5"/>
  <c r="T118" i="5"/>
  <c r="T129" i="5"/>
  <c r="R137" i="5"/>
  <c r="T152" i="5"/>
  <c r="T148" i="7"/>
  <c r="BK178" i="7"/>
  <c r="J178" i="7" s="1"/>
  <c r="J69" i="7" s="1"/>
  <c r="T178" i="7"/>
  <c r="T97" i="8"/>
  <c r="BK212" i="8"/>
  <c r="J212" i="8"/>
  <c r="J67" i="8" s="1"/>
  <c r="BK244" i="8"/>
  <c r="J244" i="8" s="1"/>
  <c r="J69" i="8" s="1"/>
  <c r="BK281" i="8"/>
  <c r="J281" i="8"/>
  <c r="J70" i="8" s="1"/>
  <c r="T301" i="8"/>
  <c r="T300" i="8" s="1"/>
  <c r="T83" i="10"/>
  <c r="P108" i="10"/>
  <c r="T85" i="2"/>
  <c r="P85" i="3"/>
  <c r="AU57" i="1"/>
  <c r="P88" i="4"/>
  <c r="P87" i="4"/>
  <c r="AU58" i="1" s="1"/>
  <c r="BK101" i="4"/>
  <c r="J101" i="4" s="1"/>
  <c r="J65" i="4" s="1"/>
  <c r="T101" i="4"/>
  <c r="R98" i="5"/>
  <c r="BK109" i="5"/>
  <c r="J109" i="5"/>
  <c r="J67" i="5" s="1"/>
  <c r="T109" i="5"/>
  <c r="P118" i="5"/>
  <c r="BK129" i="5"/>
  <c r="J129" i="5"/>
  <c r="J69" i="5"/>
  <c r="P129" i="5"/>
  <c r="R129" i="5"/>
  <c r="BK137" i="5"/>
  <c r="J137" i="5"/>
  <c r="J70" i="5" s="1"/>
  <c r="P137" i="5"/>
  <c r="T137" i="5"/>
  <c r="BK144" i="5"/>
  <c r="J144" i="5" s="1"/>
  <c r="J71" i="5" s="1"/>
  <c r="P144" i="5"/>
  <c r="R144" i="5"/>
  <c r="T144" i="5"/>
  <c r="R152" i="5"/>
  <c r="P306" i="5"/>
  <c r="T306" i="5"/>
  <c r="BK90" i="6"/>
  <c r="J90" i="6"/>
  <c r="J65" i="6" s="1"/>
  <c r="T90" i="6"/>
  <c r="T89" i="6" s="1"/>
  <c r="P102" i="6"/>
  <c r="T102" i="6"/>
  <c r="BK93" i="7"/>
  <c r="J93" i="7" s="1"/>
  <c r="J65" i="7" s="1"/>
  <c r="P93" i="7"/>
  <c r="P92" i="7"/>
  <c r="R93" i="7"/>
  <c r="R92" i="7"/>
  <c r="T93" i="7"/>
  <c r="T92" i="7" s="1"/>
  <c r="P101" i="7"/>
  <c r="P100" i="7"/>
  <c r="R101" i="7"/>
  <c r="BK148" i="7"/>
  <c r="J148" i="7" s="1"/>
  <c r="J68" i="7" s="1"/>
  <c r="R148" i="7"/>
  <c r="R178" i="7"/>
  <c r="BK97" i="8"/>
  <c r="BK183" i="8"/>
  <c r="J183" i="8" s="1"/>
  <c r="J66" i="8" s="1"/>
  <c r="P212" i="8"/>
  <c r="P233" i="8"/>
  <c r="T244" i="8"/>
  <c r="BK301" i="8"/>
  <c r="BK300" i="8" s="1"/>
  <c r="J300" i="8" s="1"/>
  <c r="J72" i="8" s="1"/>
  <c r="R83" i="10"/>
  <c r="R82" i="10" s="1"/>
  <c r="R97" i="10"/>
  <c r="T108" i="10"/>
  <c r="BK89" i="9"/>
  <c r="J89" i="9" s="1"/>
  <c r="J65" i="9" s="1"/>
  <c r="BK297" i="8"/>
  <c r="J297" i="8"/>
  <c r="J71" i="8" s="1"/>
  <c r="J52" i="10"/>
  <c r="BE84" i="10"/>
  <c r="BE87" i="10"/>
  <c r="BE91" i="10"/>
  <c r="BE100" i="10"/>
  <c r="BE101" i="10"/>
  <c r="BE103" i="10"/>
  <c r="BE104" i="10"/>
  <c r="BE107" i="10"/>
  <c r="BE113" i="10"/>
  <c r="F55" i="10"/>
  <c r="BE93" i="10"/>
  <c r="BE95" i="10"/>
  <c r="BE99" i="10"/>
  <c r="BE102" i="10"/>
  <c r="BE105" i="10"/>
  <c r="BE121" i="10"/>
  <c r="E48" i="10"/>
  <c r="BE85" i="10"/>
  <c r="BE88" i="10"/>
  <c r="BE94" i="10"/>
  <c r="BE98" i="10"/>
  <c r="BE86" i="10"/>
  <c r="BE90" i="10"/>
  <c r="BE106" i="10"/>
  <c r="BE109" i="10"/>
  <c r="J97" i="8"/>
  <c r="J65" i="8" s="1"/>
  <c r="J301" i="8"/>
  <c r="J73" i="8" s="1"/>
  <c r="J81" i="9"/>
  <c r="E50" i="9"/>
  <c r="F84" i="9"/>
  <c r="BE90" i="9"/>
  <c r="E50" i="8"/>
  <c r="BE123" i="8"/>
  <c r="BE175" i="8"/>
  <c r="BE238" i="8"/>
  <c r="BE257" i="8"/>
  <c r="BE272" i="8"/>
  <c r="J56" i="8"/>
  <c r="BE113" i="8"/>
  <c r="BE117" i="8"/>
  <c r="BE128" i="8"/>
  <c r="BE138" i="8"/>
  <c r="BE152" i="8"/>
  <c r="BE157" i="8"/>
  <c r="BE180" i="8"/>
  <c r="BE184" i="8"/>
  <c r="BE200" i="8"/>
  <c r="BE210" i="8"/>
  <c r="BE213" i="8"/>
  <c r="BE218" i="8"/>
  <c r="BE220" i="8"/>
  <c r="BE225" i="8"/>
  <c r="BE250" i="8"/>
  <c r="BE277" i="8"/>
  <c r="BE289" i="8"/>
  <c r="BE302" i="8"/>
  <c r="BE309" i="8"/>
  <c r="BE312" i="8"/>
  <c r="BE327" i="8"/>
  <c r="BE330" i="8"/>
  <c r="F59" i="8"/>
  <c r="BE98" i="8"/>
  <c r="BE103" i="8"/>
  <c r="BE107" i="8"/>
  <c r="BE148" i="8"/>
  <c r="BE189" i="8"/>
  <c r="BE191" i="8"/>
  <c r="BE198" i="8"/>
  <c r="BE204" i="8"/>
  <c r="BE245" i="8"/>
  <c r="BE253" i="8"/>
  <c r="BE282" i="8"/>
  <c r="BE319" i="8"/>
  <c r="BE133" i="8"/>
  <c r="BE144" i="8"/>
  <c r="BE162" i="8"/>
  <c r="BE167" i="8"/>
  <c r="BE171" i="8"/>
  <c r="BE234" i="8"/>
  <c r="BE262" i="8"/>
  <c r="BE267" i="8"/>
  <c r="BE284" i="8"/>
  <c r="BE293" i="8"/>
  <c r="BE298" i="8"/>
  <c r="BE322" i="8"/>
  <c r="E50" i="7"/>
  <c r="BE102" i="7"/>
  <c r="BE103" i="7"/>
  <c r="BE121" i="7"/>
  <c r="BE126" i="7"/>
  <c r="BE129" i="7"/>
  <c r="BE133" i="7"/>
  <c r="BE142" i="7"/>
  <c r="BE94" i="7"/>
  <c r="BE124" i="7"/>
  <c r="BE139" i="7"/>
  <c r="BE149" i="7"/>
  <c r="BE152" i="7"/>
  <c r="BE167" i="7"/>
  <c r="BK89" i="6"/>
  <c r="J89" i="6" s="1"/>
  <c r="J64" i="6" s="1"/>
  <c r="F88" i="7"/>
  <c r="BE114" i="7"/>
  <c r="BE117" i="7"/>
  <c r="BE122" i="7"/>
  <c r="BE123" i="7"/>
  <c r="BE125" i="7"/>
  <c r="BE136" i="7"/>
  <c r="BE156" i="7"/>
  <c r="BE161" i="7"/>
  <c r="BE186" i="7"/>
  <c r="BE194" i="7"/>
  <c r="J56" i="7"/>
  <c r="BE97" i="7"/>
  <c r="BE111" i="7"/>
  <c r="BE145" i="7"/>
  <c r="BE158" i="7"/>
  <c r="BE164" i="7"/>
  <c r="BE172" i="7"/>
  <c r="BE175" i="7"/>
  <c r="BE176" i="7"/>
  <c r="BE177" i="7"/>
  <c r="BE179" i="7"/>
  <c r="F59" i="6"/>
  <c r="E76" i="6"/>
  <c r="BE98" i="6"/>
  <c r="J82" i="6"/>
  <c r="BE91" i="6"/>
  <c r="BE94" i="6"/>
  <c r="BE103" i="6"/>
  <c r="BE106" i="6"/>
  <c r="E50" i="5"/>
  <c r="J56" i="5"/>
  <c r="F59" i="5"/>
  <c r="BE99" i="5"/>
  <c r="BE110" i="5"/>
  <c r="BE116" i="5"/>
  <c r="BE119" i="5"/>
  <c r="BE123" i="5"/>
  <c r="BE135" i="5"/>
  <c r="BE136" i="5"/>
  <c r="BE142" i="5"/>
  <c r="BE153" i="5"/>
  <c r="BE160" i="5"/>
  <c r="BE168" i="5"/>
  <c r="BE174" i="5"/>
  <c r="BE177" i="5"/>
  <c r="BE180" i="5"/>
  <c r="BE186" i="5"/>
  <c r="BE198" i="5"/>
  <c r="BE213" i="5"/>
  <c r="BE217" i="5"/>
  <c r="BE259" i="5"/>
  <c r="BE270" i="5"/>
  <c r="BE272" i="5"/>
  <c r="BE284" i="5"/>
  <c r="BE290" i="5"/>
  <c r="BE296" i="5"/>
  <c r="BE300" i="5"/>
  <c r="BE307" i="5"/>
  <c r="BE311" i="5"/>
  <c r="BE322" i="5"/>
  <c r="BE326" i="5"/>
  <c r="BE338" i="5"/>
  <c r="BE208" i="5"/>
  <c r="BE221" i="5"/>
  <c r="BE237" i="5"/>
  <c r="BE239" i="5"/>
  <c r="BE278" i="5"/>
  <c r="BE303" i="5"/>
  <c r="BE313" i="5"/>
  <c r="BE103" i="5"/>
  <c r="BE106" i="5"/>
  <c r="BE117" i="5"/>
  <c r="BE126" i="5"/>
  <c r="BE130" i="5"/>
  <c r="BE138" i="5"/>
  <c r="BE143" i="5"/>
  <c r="BE145" i="5"/>
  <c r="BE147" i="5"/>
  <c r="BE151" i="5"/>
  <c r="BE156" i="5"/>
  <c r="BE164" i="5"/>
  <c r="BE171" i="5"/>
  <c r="BE183" i="5"/>
  <c r="BE190" i="5"/>
  <c r="BE194" i="5"/>
  <c r="BE201" i="5"/>
  <c r="BE209" i="5"/>
  <c r="BE224" i="5"/>
  <c r="BE225" i="5"/>
  <c r="BE231" i="5"/>
  <c r="BE234" i="5"/>
  <c r="BE238" i="5"/>
  <c r="BE253" i="5"/>
  <c r="BE266" i="5"/>
  <c r="BE205" i="5"/>
  <c r="BE215" i="5"/>
  <c r="BE228" i="5"/>
  <c r="BE243" i="5"/>
  <c r="BE250" i="5"/>
  <c r="BE275" i="5"/>
  <c r="BE281" i="5"/>
  <c r="BE287" i="5"/>
  <c r="BE293" i="5"/>
  <c r="BE334" i="5"/>
  <c r="J56" i="4"/>
  <c r="F59" i="4"/>
  <c r="BE89" i="4"/>
  <c r="BE108" i="4"/>
  <c r="BE110" i="4"/>
  <c r="BE112" i="4"/>
  <c r="BE114" i="4"/>
  <c r="BE116" i="4"/>
  <c r="BE118" i="4"/>
  <c r="E50" i="4"/>
  <c r="BE92" i="4"/>
  <c r="BE95" i="4"/>
  <c r="BE97" i="4"/>
  <c r="BE102" i="4"/>
  <c r="BE106" i="4"/>
  <c r="J56" i="3"/>
  <c r="BE90" i="3"/>
  <c r="BE93" i="3"/>
  <c r="BE101" i="3"/>
  <c r="BE108" i="3"/>
  <c r="BE116" i="3"/>
  <c r="BE128" i="3"/>
  <c r="BE149" i="3"/>
  <c r="BE159" i="3"/>
  <c r="BE167" i="3"/>
  <c r="BE175" i="3"/>
  <c r="BE177" i="3"/>
  <c r="BE183" i="3"/>
  <c r="BE226" i="3"/>
  <c r="BE246" i="3"/>
  <c r="BE249" i="3"/>
  <c r="BE268" i="3"/>
  <c r="BE278" i="3"/>
  <c r="BE317" i="3"/>
  <c r="BE324" i="3"/>
  <c r="BE326" i="3"/>
  <c r="BE332" i="3"/>
  <c r="BE345" i="3"/>
  <c r="BE357" i="3"/>
  <c r="BE363" i="3"/>
  <c r="BE371" i="3"/>
  <c r="BE372" i="3"/>
  <c r="BE375" i="3"/>
  <c r="BE380" i="3"/>
  <c r="BE381" i="3"/>
  <c r="BE383" i="3"/>
  <c r="BE384" i="3"/>
  <c r="BE387" i="3"/>
  <c r="BE390" i="3"/>
  <c r="BE391" i="3"/>
  <c r="BE407" i="3"/>
  <c r="F82" i="3"/>
  <c r="BE86" i="3"/>
  <c r="BE104" i="3"/>
  <c r="BE152" i="3"/>
  <c r="BE170" i="3"/>
  <c r="BE174" i="3"/>
  <c r="BE187" i="3"/>
  <c r="BE190" i="3"/>
  <c r="BE195" i="3"/>
  <c r="BE233" i="3"/>
  <c r="BE236" i="3"/>
  <c r="BE242" i="3"/>
  <c r="BE262" i="3"/>
  <c r="BE284" i="3"/>
  <c r="BE293" i="3"/>
  <c r="BE298" i="3"/>
  <c r="BE305" i="3"/>
  <c r="BE311" i="3"/>
  <c r="BE321" i="3"/>
  <c r="BE338" i="3"/>
  <c r="BE351" i="3"/>
  <c r="BE362" i="3"/>
  <c r="BE368" i="3"/>
  <c r="BE373" i="3"/>
  <c r="BE376" i="3"/>
  <c r="BE379" i="3"/>
  <c r="BE385" i="3"/>
  <c r="BE386" i="3"/>
  <c r="BE402" i="3"/>
  <c r="E73" i="3"/>
  <c r="BE112" i="3"/>
  <c r="BE136" i="3"/>
  <c r="BE180" i="3"/>
  <c r="BE203" i="3"/>
  <c r="BE207" i="3"/>
  <c r="BE219" i="3"/>
  <c r="BE229" i="3"/>
  <c r="BE247" i="3"/>
  <c r="BE276" i="3"/>
  <c r="BE280" i="3"/>
  <c r="BE282" i="3"/>
  <c r="BE289" i="3"/>
  <c r="BE308" i="3"/>
  <c r="BE314" i="3"/>
  <c r="BE335" i="3"/>
  <c r="BE341" i="3"/>
  <c r="BE344" i="3"/>
  <c r="BE348" i="3"/>
  <c r="BE367" i="3"/>
  <c r="BE369" i="3"/>
  <c r="BE120" i="3"/>
  <c r="BE143" i="3"/>
  <c r="BE146" i="3"/>
  <c r="BE155" i="3"/>
  <c r="BE164" i="3"/>
  <c r="BE191" i="3"/>
  <c r="BE199" i="3"/>
  <c r="BE211" i="3"/>
  <c r="BE215" i="3"/>
  <c r="BE223" i="3"/>
  <c r="BE227" i="3"/>
  <c r="BE239" i="3"/>
  <c r="BE248" i="3"/>
  <c r="BE256" i="3"/>
  <c r="BE260" i="3"/>
  <c r="BE264" i="3"/>
  <c r="BE272" i="3"/>
  <c r="BE286" i="3"/>
  <c r="BE329" i="3"/>
  <c r="BE336" i="3"/>
  <c r="BE356" i="3"/>
  <c r="BE358" i="3"/>
  <c r="BE370" i="3"/>
  <c r="BE374" i="3"/>
  <c r="BE377" i="3"/>
  <c r="BE378" i="3"/>
  <c r="BE382" i="3"/>
  <c r="BE388" i="3"/>
  <c r="BE389" i="3"/>
  <c r="BE392" i="3"/>
  <c r="BE399" i="3"/>
  <c r="J56" i="2"/>
  <c r="BE86" i="2"/>
  <c r="BE88" i="2"/>
  <c r="BE98" i="2"/>
  <c r="BE102" i="2"/>
  <c r="BE174" i="2"/>
  <c r="BE175" i="2"/>
  <c r="E50" i="2"/>
  <c r="BE106" i="2"/>
  <c r="BE114" i="2"/>
  <c r="BE116" i="2"/>
  <c r="BE119" i="2"/>
  <c r="BE121" i="2"/>
  <c r="BE123" i="2"/>
  <c r="BE127" i="2"/>
  <c r="BE129" i="2"/>
  <c r="BE131" i="2"/>
  <c r="BE141" i="2"/>
  <c r="BE149" i="2"/>
  <c r="BE159" i="2"/>
  <c r="BE161" i="2"/>
  <c r="BE165" i="2"/>
  <c r="BE169" i="2"/>
  <c r="F82" i="2"/>
  <c r="BE96" i="2"/>
  <c r="BE100" i="2"/>
  <c r="BE104" i="2"/>
  <c r="BE108" i="2"/>
  <c r="BE125" i="2"/>
  <c r="BE133" i="2"/>
  <c r="BE147" i="2"/>
  <c r="BE153" i="2"/>
  <c r="BE155" i="2"/>
  <c r="BE157" i="2"/>
  <c r="BE167" i="2"/>
  <c r="BE171" i="2"/>
  <c r="BE173" i="2"/>
  <c r="BE176" i="2"/>
  <c r="BE90" i="2"/>
  <c r="BE92" i="2"/>
  <c r="BE94" i="2"/>
  <c r="BE110" i="2"/>
  <c r="BE112" i="2"/>
  <c r="BE117" i="2"/>
  <c r="BE135" i="2"/>
  <c r="BE137" i="2"/>
  <c r="BE139" i="2"/>
  <c r="BE143" i="2"/>
  <c r="BE145" i="2"/>
  <c r="BE151" i="2"/>
  <c r="BE163" i="2"/>
  <c r="J36" i="2"/>
  <c r="AW56" i="1" s="1"/>
  <c r="J36" i="3"/>
  <c r="AW57" i="1" s="1"/>
  <c r="F39" i="4"/>
  <c r="BD58" i="1" s="1"/>
  <c r="F38" i="4"/>
  <c r="BC58" i="1"/>
  <c r="F37" i="5"/>
  <c r="BB60" i="1" s="1"/>
  <c r="F38" i="5"/>
  <c r="BC60" i="1" s="1"/>
  <c r="F39" i="7"/>
  <c r="BD62" i="1" s="1"/>
  <c r="F38" i="8"/>
  <c r="BC63" i="1" s="1"/>
  <c r="F39" i="8"/>
  <c r="BD63" i="1" s="1"/>
  <c r="F38" i="2"/>
  <c r="BC56" i="1"/>
  <c r="F39" i="3"/>
  <c r="BD57" i="1"/>
  <c r="J36" i="4"/>
  <c r="AW58" i="1"/>
  <c r="F36" i="5"/>
  <c r="BA60" i="1"/>
  <c r="J36" i="6"/>
  <c r="AW61" i="1"/>
  <c r="F36" i="7"/>
  <c r="BA62" i="1"/>
  <c r="F37" i="8"/>
  <c r="BB63" i="1"/>
  <c r="F35" i="9"/>
  <c r="AZ64" i="1"/>
  <c r="J34" i="10"/>
  <c r="AW65" i="1"/>
  <c r="AS54" i="1"/>
  <c r="F37" i="2"/>
  <c r="BB56" i="1" s="1"/>
  <c r="F39" i="2"/>
  <c r="BD56" i="1" s="1"/>
  <c r="F37" i="3"/>
  <c r="BB57" i="1" s="1"/>
  <c r="F38" i="3"/>
  <c r="BC57" i="1" s="1"/>
  <c r="J36" i="5"/>
  <c r="AW60" i="1" s="1"/>
  <c r="F36" i="6"/>
  <c r="BA61" i="1" s="1"/>
  <c r="F39" i="6"/>
  <c r="BD61" i="1" s="1"/>
  <c r="F38" i="7"/>
  <c r="BC62" i="1" s="1"/>
  <c r="F37" i="7"/>
  <c r="BB62" i="1" s="1"/>
  <c r="F36" i="8"/>
  <c r="BA63" i="1" s="1"/>
  <c r="J36" i="9"/>
  <c r="AW64" i="1" s="1"/>
  <c r="F37" i="10"/>
  <c r="BD65" i="1" s="1"/>
  <c r="F36" i="10"/>
  <c r="BC65" i="1" s="1"/>
  <c r="F36" i="2"/>
  <c r="BA56" i="1" s="1"/>
  <c r="F36" i="3"/>
  <c r="BA57" i="1" s="1"/>
  <c r="J32" i="2"/>
  <c r="F36" i="4"/>
  <c r="BA58" i="1"/>
  <c r="F37" i="4"/>
  <c r="BB58" i="1"/>
  <c r="F39" i="5"/>
  <c r="BD60" i="1"/>
  <c r="F37" i="6"/>
  <c r="BB61" i="1"/>
  <c r="F38" i="6"/>
  <c r="BC61" i="1"/>
  <c r="J36" i="7"/>
  <c r="AW62" i="1"/>
  <c r="J36" i="8"/>
  <c r="AW63" i="1"/>
  <c r="F34" i="10"/>
  <c r="BA65" i="1"/>
  <c r="F35" i="10"/>
  <c r="BB65" i="1"/>
  <c r="J32" i="3" l="1"/>
  <c r="J63" i="3"/>
  <c r="P91" i="7"/>
  <c r="AU62" i="1" s="1"/>
  <c r="T88" i="6"/>
  <c r="R96" i="8"/>
  <c r="R95" i="8" s="1"/>
  <c r="BK82" i="10"/>
  <c r="J82" i="10" s="1"/>
  <c r="J59" i="10" s="1"/>
  <c r="T100" i="7"/>
  <c r="T91" i="7" s="1"/>
  <c r="P88" i="6"/>
  <c r="AU61" i="1"/>
  <c r="T96" i="5"/>
  <c r="T95" i="5"/>
  <c r="R100" i="7"/>
  <c r="R91" i="7" s="1"/>
  <c r="T82" i="10"/>
  <c r="P96" i="5"/>
  <c r="P95" i="5"/>
  <c r="AU60" i="1"/>
  <c r="R87" i="4"/>
  <c r="P82" i="10"/>
  <c r="AU65" i="1" s="1"/>
  <c r="P96" i="8"/>
  <c r="P95" i="8" s="1"/>
  <c r="AU63" i="1" s="1"/>
  <c r="R88" i="6"/>
  <c r="BK96" i="8"/>
  <c r="BK95" i="8" s="1"/>
  <c r="J95" i="8" s="1"/>
  <c r="J32" i="8" s="1"/>
  <c r="AG63" i="1" s="1"/>
  <c r="T96" i="8"/>
  <c r="T95" i="8" s="1"/>
  <c r="R96" i="5"/>
  <c r="R95" i="5"/>
  <c r="T87" i="4"/>
  <c r="BK88" i="9"/>
  <c r="J88" i="9" s="1"/>
  <c r="J64" i="9" s="1"/>
  <c r="AG57" i="1"/>
  <c r="BK87" i="4"/>
  <c r="J87" i="4" s="1"/>
  <c r="J63" i="4" s="1"/>
  <c r="J83" i="10"/>
  <c r="J60" i="10"/>
  <c r="BK96" i="5"/>
  <c r="J96" i="5"/>
  <c r="J64" i="5" s="1"/>
  <c r="BK92" i="7"/>
  <c r="J92" i="7" s="1"/>
  <c r="J64" i="7" s="1"/>
  <c r="BK100" i="7"/>
  <c r="J100" i="7"/>
  <c r="J66" i="7" s="1"/>
  <c r="BK87" i="9"/>
  <c r="J87" i="9" s="1"/>
  <c r="J63" i="9" s="1"/>
  <c r="BK88" i="6"/>
  <c r="J88" i="6"/>
  <c r="J63" i="6"/>
  <c r="AG56" i="1"/>
  <c r="AN56" i="1" s="1"/>
  <c r="AU55" i="1"/>
  <c r="J35" i="2"/>
  <c r="AV56" i="1" s="1"/>
  <c r="AT56" i="1" s="1"/>
  <c r="F35" i="4"/>
  <c r="AZ58" i="1" s="1"/>
  <c r="BD55" i="1"/>
  <c r="J35" i="5"/>
  <c r="AV60" i="1" s="1"/>
  <c r="AT60" i="1" s="1"/>
  <c r="F35" i="8"/>
  <c r="AZ63" i="1" s="1"/>
  <c r="J35" i="3"/>
  <c r="AV57" i="1" s="1"/>
  <c r="AT57" i="1" s="1"/>
  <c r="AN57" i="1" s="1"/>
  <c r="J35" i="6"/>
  <c r="AV61" i="1"/>
  <c r="AT61" i="1"/>
  <c r="J35" i="7"/>
  <c r="AV62" i="1"/>
  <c r="AT62" i="1" s="1"/>
  <c r="BA59" i="1"/>
  <c r="AW59" i="1" s="1"/>
  <c r="BB59" i="1"/>
  <c r="AX59" i="1"/>
  <c r="J33" i="10"/>
  <c r="AV65" i="1" s="1"/>
  <c r="AT65" i="1" s="1"/>
  <c r="F35" i="3"/>
  <c r="AZ57" i="1"/>
  <c r="F35" i="6"/>
  <c r="AZ61" i="1" s="1"/>
  <c r="J35" i="8"/>
  <c r="AV63" i="1"/>
  <c r="AT63" i="1" s="1"/>
  <c r="F35" i="2"/>
  <c r="AZ56" i="1"/>
  <c r="BC55" i="1"/>
  <c r="AY55" i="1" s="1"/>
  <c r="J35" i="4"/>
  <c r="AV58" i="1"/>
  <c r="AT58" i="1" s="1"/>
  <c r="BA55" i="1"/>
  <c r="AW55" i="1" s="1"/>
  <c r="BB55" i="1"/>
  <c r="AX55" i="1" s="1"/>
  <c r="F35" i="5"/>
  <c r="AZ60" i="1"/>
  <c r="F35" i="7"/>
  <c r="AZ62" i="1" s="1"/>
  <c r="J35" i="9"/>
  <c r="AV64" i="1" s="1"/>
  <c r="AT64" i="1" s="1"/>
  <c r="BC59" i="1"/>
  <c r="AY59" i="1" s="1"/>
  <c r="BD59" i="1"/>
  <c r="F33" i="10"/>
  <c r="AZ65" i="1" s="1"/>
  <c r="AN63" i="1" l="1"/>
  <c r="J96" i="8"/>
  <c r="J64" i="8"/>
  <c r="J63" i="8"/>
  <c r="BK91" i="7"/>
  <c r="J91" i="7"/>
  <c r="J63" i="7"/>
  <c r="BK95" i="5"/>
  <c r="J95" i="5" s="1"/>
  <c r="J63" i="5" s="1"/>
  <c r="J41" i="8"/>
  <c r="J41" i="3"/>
  <c r="J41" i="2"/>
  <c r="AU59" i="1"/>
  <c r="J30" i="10"/>
  <c r="AG65" i="1"/>
  <c r="J32" i="4"/>
  <c r="AG58" i="1"/>
  <c r="AG55" i="1"/>
  <c r="AZ59" i="1"/>
  <c r="AV59" i="1"/>
  <c r="AT59" i="1"/>
  <c r="BB54" i="1"/>
  <c r="AX54" i="1"/>
  <c r="AZ55" i="1"/>
  <c r="AV55" i="1" s="1"/>
  <c r="AT55" i="1" s="1"/>
  <c r="AN55" i="1" s="1"/>
  <c r="J32" i="9"/>
  <c r="AG64" i="1"/>
  <c r="AN64" i="1"/>
  <c r="BD54" i="1"/>
  <c r="W33" i="1" s="1"/>
  <c r="J32" i="6"/>
  <c r="AG61" i="1"/>
  <c r="AN61" i="1"/>
  <c r="BA54" i="1"/>
  <c r="W30" i="1"/>
  <c r="BC54" i="1"/>
  <c r="W32" i="1"/>
  <c r="J41" i="4" l="1"/>
  <c r="J39" i="10"/>
  <c r="J41" i="9"/>
  <c r="J41" i="6"/>
  <c r="AU54" i="1"/>
  <c r="AN65" i="1"/>
  <c r="AN58" i="1"/>
  <c r="J32" i="7"/>
  <c r="AG62" i="1" s="1"/>
  <c r="AZ54" i="1"/>
  <c r="W29" i="1"/>
  <c r="J32" i="5"/>
  <c r="AG60" i="1"/>
  <c r="AN60" i="1"/>
  <c r="AY54" i="1"/>
  <c r="W31" i="1"/>
  <c r="AW54" i="1"/>
  <c r="AK30" i="1" s="1"/>
  <c r="J41" i="7" l="1"/>
  <c r="J41" i="5"/>
  <c r="AN62" i="1"/>
  <c r="AG59" i="1"/>
  <c r="AG54" i="1" s="1"/>
  <c r="AK26" i="1" s="1"/>
  <c r="AK35" i="1" s="1"/>
  <c r="AV54" i="1"/>
  <c r="AK29" i="1" s="1"/>
  <c r="AN59" i="1" l="1"/>
  <c r="AT54" i="1"/>
  <c r="AN54" i="1" l="1"/>
</calcChain>
</file>

<file path=xl/sharedStrings.xml><?xml version="1.0" encoding="utf-8"?>
<sst xmlns="http://schemas.openxmlformats.org/spreadsheetml/2006/main" count="12379" uniqueCount="1493">
  <si>
    <t>Export Komplet</t>
  </si>
  <si>
    <t>VZ</t>
  </si>
  <si>
    <t>2.0</t>
  </si>
  <si>
    <t>ZAMOK</t>
  </si>
  <si>
    <t>False</t>
  </si>
  <si>
    <t>{8ba8f980-8e61-45fb-86f2-b501ca724145}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</si>
  <si>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</si>
  <si>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</si>
  <si>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</si>
  <si>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</si>
  <si>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</si>
  <si>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</si>
  <si>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</si>
  <si>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</si>
  <si>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64022070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</si>
  <si>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</si>
  <si>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</si>
  <si>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kolejí a výhybek v žst. Teplice nad Metují</t>
  </si>
  <si>
    <t>KSO:</t>
  </si>
  <si>
    <t/>
  </si>
  <si>
    <t>CC-CZ:</t>
  </si>
  <si>
    <t>Místo:</t>
  </si>
  <si>
    <t>Žst. Teplice nad Metují</t>
  </si>
  <si>
    <t>Datum:</t>
  </si>
  <si>
    <t>7. 10. 2022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</si>
  <si>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</si>
  <si>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</si>
  <si>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</si>
  <si>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</si>
  <si>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</si>
  <si>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</si>
  <si>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</si>
  <si>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</si>
  <si>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</si>
  <si>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</si>
  <si>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</si>
  <si>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</si>
  <si>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</si>
  <si>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</si>
  <si>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</si>
  <si>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</si>
  <si>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</si>
  <si>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</si>
  <si>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</si>
  <si>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</si>
  <si>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</si>
  <si>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</si>
  <si>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</si>
  <si>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</si>
  <si>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</si>
  <si>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</si>
  <si>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</si>
  <si>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</si>
  <si>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</si>
  <si>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</si>
  <si>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</si>
  <si>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</si>
  <si>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</si>
  <si>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</si>
  <si>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</si>
  <si>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</si>
  <si>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</si>
  <si>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</si>
  <si>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</si>
  <si>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</si>
  <si>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</si>
  <si>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</si>
  <si>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</si>
  <si>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</si>
  <si>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</si>
  <si>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</si>
  <si>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</si>
  <si>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</si>
  <si>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</si>
  <si>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</si>
  <si>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</si>
  <si>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D1</t>
  </si>
  <si>
    <t>Oprava kolejí a výhybek</t>
  </si>
  <si>
    <t>STA</t>
  </si>
  <si>
    <t>1</t>
  </si>
  <si>
    <t>{f5d9f731-5da5-4673-9b00-d98029146b09}</t>
  </si>
  <si>
    <t>2</t>
  </si>
  <si>
    <t>/</t>
  </si>
  <si>
    <t>PS 01</t>
  </si>
  <si>
    <t>Úprava zabezpečovacího zařízení</t>
  </si>
  <si>
    <t>Soupis</t>
  </si>
  <si>
    <t>{9c0eaf66-f977-4510-b908-62a87ecfee95}</t>
  </si>
  <si>
    <t>SO 01</t>
  </si>
  <si>
    <t>Železniční svršek - žst. Teplice nad Metují</t>
  </si>
  <si>
    <t>{b004d205-67ae-4420-afae-572f22f6fcea}</t>
  </si>
  <si>
    <t>ON 1</t>
  </si>
  <si>
    <t>NEOCEŇOVAT - Materiál dodávaný objednatelem 1</t>
  </si>
  <si>
    <t>{85afb475-f78e-4c22-a7ba-ab3f7bc77690}</t>
  </si>
  <si>
    <t>D2</t>
  </si>
  <si>
    <t>Oprava koleje v km 80,455 - 81,582</t>
  </si>
  <si>
    <t>{311c52fd-4ee4-4ab1-87fb-b807da294563}</t>
  </si>
  <si>
    <t>SO 10-01</t>
  </si>
  <si>
    <t>Železniční svršek km 80,455 - 81,582</t>
  </si>
  <si>
    <t>{ab3e0b56-28b1-463e-aeb3-007d7d7e1e3e}</t>
  </si>
  <si>
    <t>SO 10-01.1</t>
  </si>
  <si>
    <t>Následná úprava GPK</t>
  </si>
  <si>
    <t>{fcca5629-8f39-453f-8aad-ee79017ecd22}</t>
  </si>
  <si>
    <t>SO 11-01</t>
  </si>
  <si>
    <t>Železniční spodek</t>
  </si>
  <si>
    <t>{592a9f3d-09fd-4c8e-97d0-72dc19c95315}</t>
  </si>
  <si>
    <t>SO 21-06</t>
  </si>
  <si>
    <t>Propustek v ev. km 80,833</t>
  </si>
  <si>
    <t>{b847c35d-5606-4cc1-a11c-dafa81a7b0f1}</t>
  </si>
  <si>
    <t>ON 2</t>
  </si>
  <si>
    <t xml:space="preserve"> NEOCEŇOVAT - Materiál dodávaný objednatelem 2 </t>
  </si>
  <si>
    <t>{f9726bbd-8dae-4b31-9f19-9b3e62396139}</t>
  </si>
  <si>
    <t>VON</t>
  </si>
  <si>
    <t>Vedlejší a ostatní náklady</t>
  </si>
  <si>
    <t>{a888d76d-7e48-4e90-b7a2-63e633a8f53c}</t>
  </si>
  <si>
    <t>KRYCÍ LIST SOUPISU PRACÍ</t>
  </si>
  <si>
    <t>Objekt:</t>
  </si>
  <si>
    <t>D1 - Oprava kolejí a výhybek</t>
  </si>
  <si>
    <t>Soupis:</t>
  </si>
  <si>
    <t>PS 01 - Úprava zabezpečovacího zařízení</t>
  </si>
  <si>
    <t>žst. Teplice nad Metují</t>
  </si>
  <si>
    <t>Prodin, a.s.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</si>
  <si>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</si>
  <si>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</si>
  <si>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</si>
  <si>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</si>
  <si>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</si>
  <si>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</si>
  <si>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</si>
  <si>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</si>
  <si>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</si>
  <si>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</si>
  <si>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</si>
  <si>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</si>
  <si>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</si>
  <si>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</si>
  <si>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</si>
  <si>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</si>
  <si>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</si>
  <si>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</si>
  <si>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</si>
  <si>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460161141R</t>
  </si>
  <si>
    <t>Hloubení kabelových rýh ručně š 35 cm hl 50 cm v hornině tř I skupiny 1 a 2</t>
  </si>
  <si>
    <t>m</t>
  </si>
  <si>
    <t>4</t>
  </si>
  <si>
    <t>ROZPOCET</t>
  </si>
  <si>
    <t>P</t>
  </si>
  <si>
    <t>Poznámka k položce:_x000D_
Hloubení zapažených i nezapažených kabelových rýh ručně včetně urovnání dna s přemístěním výkopku do vzdálenosti 3 m od okraje jámy nebo naložením na dopravní prostředek šířky 35 cm, hloubky 50 cm, v hornině třídy 1 a 2</t>
  </si>
  <si>
    <t>460431151R</t>
  </si>
  <si>
    <t>Zásyp kabelových rýh ručně se zhutněním š 35 cm hl 50 cm z horniny tř I skupiny 1 a 2</t>
  </si>
  <si>
    <t>Poznámka k položce:_x000D_
Zásyp kabelových rýh ručně s uložením výkopku ve vrstvách včetně zhutnění a urovnání povrchu šířky 35 cm hloubky 50 cm, v hornině třídy 2</t>
  </si>
  <si>
    <t>3</t>
  </si>
  <si>
    <t>7590145040</t>
  </si>
  <si>
    <t>Montáž závěru kabelového zabezpečovacího na zemní podpěru UKM 12</t>
  </si>
  <si>
    <t>kus</t>
  </si>
  <si>
    <t>Sborník UOŽI 01 2022</t>
  </si>
  <si>
    <t>6</t>
  </si>
  <si>
    <t>Poznámka k položce:_x000D_
Montáž závěru kabelového zabezpečovacího na zemní podpěru UKM 12 - úplná montáž závěru, zatažení kabelu, měření izolačního stavu, jednostranné číslování. Bez provedení zemních prací, zhotovení a zapojení kabelové formy</t>
  </si>
  <si>
    <t>7592005076</t>
  </si>
  <si>
    <t>Montáž počítacího bodu počítače náprav ALCATEL SK30 - uložení a připevnění na určené místo, seřízení polohy, přezkoušení</t>
  </si>
  <si>
    <t>8</t>
  </si>
  <si>
    <t>Poznámka k položce:_x000D_
Montáž počítacího bodu počítače náprav ALCATEL SK30 - uložení a připevnění na určené místo, seřízení polohy, přezkoušení</t>
  </si>
  <si>
    <t>5</t>
  </si>
  <si>
    <t>7590155012</t>
  </si>
  <si>
    <t>Montáž uzemnění kabelu na uzemnění stávající</t>
  </si>
  <si>
    <t>10</t>
  </si>
  <si>
    <t>Poznámka k položce:_x000D_
Montáž uzemnění kabelu na uzemnění stávající - úplná montáž kabelu, připevnění uzemňovací objímky, přiletování uzemňovacího vodiče. Bez zemních prací</t>
  </si>
  <si>
    <t>7594105324</t>
  </si>
  <si>
    <t>Montáž lanového propojení kolejnicového na dřevěné pražce do 30,0 m</t>
  </si>
  <si>
    <t>12</t>
  </si>
  <si>
    <t>Poznámka k položce:_x000D_
Montáž lanového propojení kolejnicového na dřevěné pražce do 30,0 m - příčné nebo podélné propojení kolejnic přímých kolejí a na výhybkách; usazení pražců mezi souběžnými kolejemi nebo podél koleje; připevnění lanového propojení na pražce nebo montážní trámky</t>
  </si>
  <si>
    <t>7</t>
  </si>
  <si>
    <t>7594205082R</t>
  </si>
  <si>
    <t>Montáž kolejové skříně izolované kolejnice na betonové pražce</t>
  </si>
  <si>
    <t>14</t>
  </si>
  <si>
    <t>Poznámka k položce:_x000D_
Montáž  skříně izolované kolejnice na betonové pražce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</si>
  <si>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7591015034</t>
  </si>
  <si>
    <t>Montáž elektromotorického přestavníku na výhybce s kontrolou jazyků s upevněním kloubovým na koleji</t>
  </si>
  <si>
    <t>16</t>
  </si>
  <si>
    <t>Poznámka k položce:_x000D_
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</si>
  <si>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9</t>
  </si>
  <si>
    <t>7590915032</t>
  </si>
  <si>
    <t>Montáž výkolejky ústřední stavěné s návěstním tělesem s přestavníkem elektromotorickým</t>
  </si>
  <si>
    <t>18</t>
  </si>
  <si>
    <t>Poznámka k položce:_x000D_
Montáž výkolejky ústřední stavěné s návěstním tělesem s přestavníkem elektromotorickým - připevnění upevňovací soupravy přestavníku, výkolejky a její montáž včetně návěstního tělesa, připevnění přestavníku na upevňovací soupravu, namontování spojovací tyče, zatažení kabelu s kabelovou formou do kabelového závěru, mechanické přezkoušení chodu, nátěr. Bez zemních prací</t>
  </si>
  <si>
    <t>7591305010</t>
  </si>
  <si>
    <t>Montáž zámku výměnového jednoduchého</t>
  </si>
  <si>
    <t>20</t>
  </si>
  <si>
    <t>Poznámka k položce:_x000D_
Montáž zámku výměnového jednoduchého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</si>
  <si>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11</t>
  </si>
  <si>
    <t>7591305016</t>
  </si>
  <si>
    <t>Montáž zámku výměnového kontrolního odtlačného</t>
  </si>
  <si>
    <t>22</t>
  </si>
  <si>
    <t>Poznámka k položce:_x000D_
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</si>
  <si>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7593505270</t>
  </si>
  <si>
    <t>Montáž kabelového označníku Ball Marker</t>
  </si>
  <si>
    <t>24</t>
  </si>
  <si>
    <t>Poznámka k položce:_x000D_
Montáž kabelového označníku Ball Marker - upevnění kabelového označníku na plášť kabelu upevňovacími prvky</t>
  </si>
  <si>
    <t>13</t>
  </si>
  <si>
    <t>7590525445</t>
  </si>
  <si>
    <t>Montáž spojky rovné pro plastové kabely párové Raychem XAGA s konektory UDW2 na 1 plášť bez pancíře do 10 žil</t>
  </si>
  <si>
    <t>26</t>
  </si>
  <si>
    <t>Poznámka k položce:_x000D_
Montáž spojky rovné pro plastové kabely párové Raychem XAGA s konektory UDW2 na 1 plášť bez pancíře do 10 žil - nasazení manžety, spojení žil, převlečení manžety, nahřátí pro její tepelné smrštění, uložení spojky v jámě</t>
  </si>
  <si>
    <t>7491251025R</t>
  </si>
  <si>
    <t>Uložení plastového žlabu do zemní trasy</t>
  </si>
  <si>
    <t>28</t>
  </si>
  <si>
    <t>Poznámka k položce:_x000D_
Uložení plastového žlabu do zemní trasy</t>
  </si>
  <si>
    <t>7590525220R</t>
  </si>
  <si>
    <t>Přeložení kabelu návěstního s jádry 0,4 a 0,6 mm Cu TCEKEZE do 25 XN</t>
  </si>
  <si>
    <t>30</t>
  </si>
  <si>
    <t>Poznámka k položce:_x000D_
Přeložení kabelu návěstního s jádry 0,4 a 0,6 mm Cu TCEKEZE do 25 XN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</si>
  <si>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7590525230R</t>
  </si>
  <si>
    <t>Přeložení kabelu návěstního volně uloženého s jádrem 1 mm Cu TCEKEZE, TCEKFE, TCEKPFLEY, TCEKPFLEZE do 7 P</t>
  </si>
  <si>
    <t>32</t>
  </si>
  <si>
    <t>17</t>
  </si>
  <si>
    <t>7590917032</t>
  </si>
  <si>
    <t>Demontáž výkolejky ústřední stavěné s návěstním tělesem a s přestavníkem elektromotorickým</t>
  </si>
  <si>
    <t>34</t>
  </si>
  <si>
    <t>Poznámka k položce:_x000D_
Demontáž výkolejky ústřední stavěné s návěstním tělesem a s přestavníkem elektromotorickým</t>
  </si>
  <si>
    <t>7591017030</t>
  </si>
  <si>
    <t>Demontáž elektromotorického přestavníku z výhybky s kontrolou jazyků</t>
  </si>
  <si>
    <t>36</t>
  </si>
  <si>
    <t>Poznámka k položce:_x000D_
Demontáž elektromotorického přestavníku z výhybky s kontrolou jazyků</t>
  </si>
  <si>
    <t>19</t>
  </si>
  <si>
    <t>7590157040</t>
  </si>
  <si>
    <t>Demontáž uzemnění pasivní ochrany u neelektrizovaných tratí</t>
  </si>
  <si>
    <t>38</t>
  </si>
  <si>
    <t>Poznámka k položce:_x000D_
Demontáž uzemnění pasivní ochrany u neelektrizovaných tratí</t>
  </si>
  <si>
    <t>7591307010</t>
  </si>
  <si>
    <t>Demontáž zámku výměnového jednoduchého</t>
  </si>
  <si>
    <t>40</t>
  </si>
  <si>
    <t>Poznámka k položce:_x000D_
Demontáž zámku výměnového jednoduchého</t>
  </si>
  <si>
    <t>7591307016</t>
  </si>
  <si>
    <t>Demontáž zámku výměnového kontrolního odtlačného</t>
  </si>
  <si>
    <t>42</t>
  </si>
  <si>
    <t>Poznámka k položce:_x000D_
Demontáž zámku výměnového kontrolního odtlačného</t>
  </si>
  <si>
    <t>7592007076</t>
  </si>
  <si>
    <t>Demontáž počítacího bodu počítače náprav ALCATEL SK30</t>
  </si>
  <si>
    <t>44</t>
  </si>
  <si>
    <t>Poznámka k položce:_x000D_
Demontáž počítacího bodu počítače náprav ALCATEL SK30</t>
  </si>
  <si>
    <t>23</t>
  </si>
  <si>
    <t>7594107310</t>
  </si>
  <si>
    <t>Demontáž kolejnicového lanového propojení z dřevěných pražců</t>
  </si>
  <si>
    <t>46</t>
  </si>
  <si>
    <t>Poznámka k položce:_x000D_
Demontáž kolejnicového lanového propojení z dřevěných pražců</t>
  </si>
  <si>
    <t>7594207010R</t>
  </si>
  <si>
    <t>Demontáž vnější části izolované kolejnice</t>
  </si>
  <si>
    <t>48</t>
  </si>
  <si>
    <t>Poznámka k položce:_x000D_
Demontáž vnější části izolované kolejnice</t>
  </si>
  <si>
    <t>25</t>
  </si>
  <si>
    <t>7590147040</t>
  </si>
  <si>
    <t>Demontáž závěru kabelového zabezpečovacího na zemní podpěru UKM 12</t>
  </si>
  <si>
    <t>50</t>
  </si>
  <si>
    <t>Poznámka k položce:_x000D_
Demontáž závěru kabelového zabezpečovacího na zemní podpěru UKM 12</t>
  </si>
  <si>
    <t>M</t>
  </si>
  <si>
    <t>7591080780</t>
  </si>
  <si>
    <t>Ostatní náhradní díly EP600 Souprava připevňovací kloubová elmot.přestav. (CV030839002)</t>
  </si>
  <si>
    <t>52</t>
  </si>
  <si>
    <t>Poznámka k položce:_x000D_
Ostatní náhradní díly EP600 Souprava připevňovací kloubová elmot.přestav. (CV030839002)</t>
  </si>
  <si>
    <t>27</t>
  </si>
  <si>
    <t>7591030143</t>
  </si>
  <si>
    <t>Kontrolní tyče Tyč kontrolní kloubová sestavená krátká pravá (CV030949003)</t>
  </si>
  <si>
    <t>54</t>
  </si>
  <si>
    <t>Poznámka k položce:_x000D_
Kontrolní tyče Tyč kontrolní kloubová sestavená krátká pravá (CV030949003)</t>
  </si>
  <si>
    <t>7591030153</t>
  </si>
  <si>
    <t>Kontrolní tyče Tyč kontrolní kloubová sestavená dlouhá pravá (CV030959003)</t>
  </si>
  <si>
    <t>56</t>
  </si>
  <si>
    <t>Poznámka k položce:_x000D_
Kontrolní tyče Tyč kontrolní kloubová sestavená dlouhá pravá (CV030959003)</t>
  </si>
  <si>
    <t>29</t>
  </si>
  <si>
    <t>7591030144</t>
  </si>
  <si>
    <t>Kontrolní tyče Tyč kontrolní kloubová sestavená krátká levá (CV030949004)</t>
  </si>
  <si>
    <t>58</t>
  </si>
  <si>
    <t>Poznámka k položce:_x000D_
Kontrolní tyče Tyč kontrolní kloubová sestavená krátká levá (CV030949004)</t>
  </si>
  <si>
    <t>7591030154</t>
  </si>
  <si>
    <t>Kontrolní tyče Tyč kontrolní kloubová sestavená dlouhá levá (CV030959004)</t>
  </si>
  <si>
    <t>60</t>
  </si>
  <si>
    <t>Poznámka k položce:_x000D_
Kontrolní tyče Tyč kontrolní kloubová sestavená dlouhá levá (CV030959004)</t>
  </si>
  <si>
    <t>31</t>
  </si>
  <si>
    <t>7590140090</t>
  </si>
  <si>
    <t>Závěry Závěr kab. univerzální UKM 12 (CV736129001)</t>
  </si>
  <si>
    <t>62</t>
  </si>
  <si>
    <t>Poznámka k položce:_x000D_
Závěry Závěr kab. univerzální UKM 12 (CV736129001)</t>
  </si>
  <si>
    <t>7491201091</t>
  </si>
  <si>
    <t>Elektroinstalační materiál Elektroinstalační lišty a kabelové žlaby Zemní kanál KOPOKAN 1 ZD (100x100) šedé tělo/ červené víko 2m</t>
  </si>
  <si>
    <t>64</t>
  </si>
  <si>
    <t>Poznámka k položce:_x000D_
Elektroinstalační materiál Elektroinstalační lišty a kabelové žlaby Zemní kanál KOPOKAN 1 ZD (100x100) šedé tělo/ červené víko 2m</t>
  </si>
  <si>
    <t>33</t>
  </si>
  <si>
    <t>7491201095</t>
  </si>
  <si>
    <t>Elektroinstalační materiál Elektroinstalační lišty a kabelové žlaby Spojka zemního kanálu SPOJKA 1 pro KOPOKAN 1</t>
  </si>
  <si>
    <t>Sborník ÚOŽI 2022</t>
  </si>
  <si>
    <t>66</t>
  </si>
  <si>
    <t>Poznámka k položce:_x000D_
Elektroinstalační materiál Elektroinstalační lišty a kabelové žlaby Spojka zemního kanálu SPOJKA 1 pro KOPOKAN 1</t>
  </si>
  <si>
    <t>7590521519</t>
  </si>
  <si>
    <t>Venkovní vedení kabelová - metalické sítě Plněné, párované s ochr. vodičem TCEKPFLEY 4 P 1,0 D</t>
  </si>
  <si>
    <t>68</t>
  </si>
  <si>
    <t>Poznámka k položce:_x000D_
Venkovní vedení kabelová - metalické sítě Plněné, párované s ochr. vodičem TCEKPFLEY 4 P 1,0 D</t>
  </si>
  <si>
    <t>35</t>
  </si>
  <si>
    <t>7590541454</t>
  </si>
  <si>
    <t>Slaboproudé rozvody, kabely pro přívod a vnitřní instalaci Spojky metalických kabelů a příslušenství Teplem smrštitelná zesílená spojka pro netlakované kabely XAGA 500-55/12-300/EY</t>
  </si>
  <si>
    <t>70</t>
  </si>
  <si>
    <t>Poznámka k položce:_x000D_
Slaboproudé rozvody, kabely pro přívod a vnitřní instalaci Spojky metalických kabelů a příslušenství Teplem smrštitelná zesílená spojka pro netlakované kabely XAGA 500-55/12-300/EY</t>
  </si>
  <si>
    <t>7593501820</t>
  </si>
  <si>
    <t>Trasy kabelového vedení Lokátory a markery Ball Marker 1408-XR, fialový zabezpečováci</t>
  </si>
  <si>
    <t>72</t>
  </si>
  <si>
    <t>Poznámka k položce:_x000D_
Trasy kabelového vedení Lokátory a markery Ball Marker 1408-XR, fialový zabezpečováci</t>
  </si>
  <si>
    <t>37</t>
  </si>
  <si>
    <t>7598025010R</t>
  </si>
  <si>
    <t>Měření dálkových kabelů na začátku stavby zkrácené v obou směrech za provozu 5 čtyřek</t>
  </si>
  <si>
    <t>úsek</t>
  </si>
  <si>
    <t>74</t>
  </si>
  <si>
    <t>Poznámka k položce:_x000D_
Měření dálkových kabelů na začátku stavby zkrácené v obou směrech za provozu 5 čtyřek</t>
  </si>
  <si>
    <t>7598025010</t>
  </si>
  <si>
    <t>Měření dálkových kabelů závěrečné zkrácené v obou směrech za provozu 5 čtyřek</t>
  </si>
  <si>
    <t>76</t>
  </si>
  <si>
    <t>Poznámka k položce:_x000D_
Měření dálkových kabelů závěrečné zkrácené v obou směrech za provozu 5 čtyřek</t>
  </si>
  <si>
    <t>39</t>
  </si>
  <si>
    <t>7598015185</t>
  </si>
  <si>
    <t>Jednosměrné měření kabelu místního (na začátkui stavby)</t>
  </si>
  <si>
    <t>pár</t>
  </si>
  <si>
    <t>78</t>
  </si>
  <si>
    <t>Poznámka k položce:_x000D_
Jednosměrné měření kabelu místního (na začátku stavby)</t>
  </si>
  <si>
    <t>7598035150R</t>
  </si>
  <si>
    <t>Záznam a vyhodnocení měřících protokolů</t>
  </si>
  <si>
    <t>80</t>
  </si>
  <si>
    <t>Poznámka k položce:_x000D_
Záznam a vyhodnocení měřících protokolů</t>
  </si>
  <si>
    <t>41</t>
  </si>
  <si>
    <t>7598095070</t>
  </si>
  <si>
    <t>Přezkoušení a regulace elektromotorového přestavníku</t>
  </si>
  <si>
    <t>82</t>
  </si>
  <si>
    <t>Poznámka k položce:_x000D_
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</si>
  <si>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7598095080R</t>
  </si>
  <si>
    <t>Přezkoušení a regulace izolované kolejnice</t>
  </si>
  <si>
    <t>84</t>
  </si>
  <si>
    <t>Poznámka k položce:_x000D_
Přezkoušení a regulace kolejových obvodů izolovaných - přeměření napětí na svorkách proudového zdroje a kolejového relé, regulování kolejových obvodů pří šuntováni předepsaným odporem, přezkoušení polarity bez šuntování</t>
  </si>
  <si>
    <t>43</t>
  </si>
  <si>
    <t>7598095085</t>
  </si>
  <si>
    <t>Přezkoušení a regulace senzoru počítacího bodu</t>
  </si>
  <si>
    <t>86</t>
  </si>
  <si>
    <t>Poznámka k položce:_x000D_
Přezkoušení a regulace senzoru počítacího bodu - kontrola (nastavení) mechanických parametrů polohy, regulace napájení, kalibrace, kontrola funkce a započítávání, kontrola indikace</t>
  </si>
  <si>
    <t>7598095185</t>
  </si>
  <si>
    <t>Přezkoušení vlakových cest (vlakových i posunových) za 1 vlakovou cestu</t>
  </si>
  <si>
    <t>88</t>
  </si>
  <si>
    <t>Poznámka k položce:_x000D_
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</si>
  <si>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45</t>
  </si>
  <si>
    <t>7592700169R1</t>
  </si>
  <si>
    <t>Upozorňovadla, značky Návěsti označující místo na trati Tabulka indik.s číslicí 5 pro stož.návěstidlo vč.nosiče</t>
  </si>
  <si>
    <t>96</t>
  </si>
  <si>
    <t>7592700169R</t>
  </si>
  <si>
    <t>Upozorňovadla, značky Návěsti označující místo na trati Tabulka indik.s číslicí 5 pro trp.návěstidlo vč.nosiče</t>
  </si>
  <si>
    <t>98</t>
  </si>
  <si>
    <t>7592700161</t>
  </si>
  <si>
    <t>Upozorňovadla, značky Návěsti označující místo na trati Tabulka indikátorová s číslicí 5 (HM0404129990710)</t>
  </si>
  <si>
    <t>1482022755</t>
  </si>
  <si>
    <t>47</t>
  </si>
  <si>
    <t>7590725058</t>
  </si>
  <si>
    <t>Montáž doplňujících součástí ke světelnému návěstidlu indikátorová tabulka na návěstidlo</t>
  </si>
  <si>
    <t>100</t>
  </si>
  <si>
    <t>SO 01 - Železniční svršek - žst. Teplice nad Metují</t>
  </si>
  <si>
    <t>5907050120</t>
  </si>
  <si>
    <t>Dělení kolejnic kyslíkem soustavy S49 nebo T. Poznámka: 1. V cenách jsou započteny náklady na manipulaci, podložení, označení a provedení řezu kolejnice.</t>
  </si>
  <si>
    <t>Poznámka k položce:_x000D_
Řez=kus</t>
  </si>
  <si>
    <t>VV</t>
  </si>
  <si>
    <t>18"zaokrouhleno 196/25x2+2=18 ks</t>
  </si>
  <si>
    <t>Součet</t>
  </si>
  <si>
    <t>5999010010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</si>
  <si>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</si>
  <si>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t</t>
  </si>
  <si>
    <t>2*17,6+12,92+12,16+14,9+440*0,295+60*0,336+196*0,296+322*0,546+145*0,554</t>
  </si>
  <si>
    <t>5906135035</t>
  </si>
  <si>
    <t>Demontáž kolejového roštu koleje na úložišti pražce dřevěné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</si>
  <si>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km</t>
  </si>
  <si>
    <t xml:space="preserve">0,082"kolej č. 1 km 81,897 - 81,929; 81,962-81,987; 82,132-82,157; rozdělění c - 82 m </t>
  </si>
  <si>
    <t>0,131"kolej č. 4 km 81,995-82,120; 82,150-82,156; rozdělení c - 131 m</t>
  </si>
  <si>
    <t>0,104"kolej č. 6 km 82,176-82,280; rozdělení c - 104 m</t>
  </si>
  <si>
    <t>0,123"kolej č. 8 km 82,177-82,300; rozdělení c - 123 m</t>
  </si>
  <si>
    <t>0,060" kolej č. 2km 81,995 - 82,055; rozdělelení e - 60 m</t>
  </si>
  <si>
    <t>0,196" kolej č. 1 km 81,987-82,157; 82,187-82,213; rozdělení c - 196 m</t>
  </si>
  <si>
    <t>5906135155</t>
  </si>
  <si>
    <t>Demontáž kolejového roštu koleje na úložišti pražce betonové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</si>
  <si>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0,145"kolej č. 1 km 81,987-82,132; rozdělení c - 145 m</t>
  </si>
  <si>
    <t>5911655040</t>
  </si>
  <si>
    <t>Demontáž jednoduché výhybky na úložišti dřevěné pražce soustavy S49. Poznámka: 1. V cenách jsou započteny náklady na demontáž do součástí, manipulaci, naložení na dopravní prostředek a uložení vyzískaného materiálu na úložišti.</t>
  </si>
  <si>
    <t>Poznámka k položce:_x000D_
Rozvinutá délka výhybky=m</t>
  </si>
  <si>
    <t xml:space="preserve">49,85+49,85"v. č. 1 a 2; </t>
  </si>
  <si>
    <t>5911655050</t>
  </si>
  <si>
    <t>Demontáž jednoduché výhybky na úložišti dřevěné pražce soustavy T. Poznámka: 1. V cenách jsou započteny náklady na demontáž do součástí, manipulaci, naložení na dopravní prostředek a uložení vyzískaného materiálu na úložišti.</t>
  </si>
  <si>
    <t>48,2"v. č. 5;</t>
  </si>
  <si>
    <t>5911655210</t>
  </si>
  <si>
    <t>Demontáž jednoduché výhybky na úložišti ocelové pražce válcované soustavy T. Poznámka: 1. V cenách jsou započteny náklady na demontáž do součástí, manipulaci, naložení na dopravní prostředek a uložení vyzískaného materiálu na úložišti.</t>
  </si>
  <si>
    <t xml:space="preserve">48,2"v. č. 3; </t>
  </si>
  <si>
    <t>5911655220</t>
  </si>
  <si>
    <t>Demontáž jednoduché výhybky na úložišti ocelové pražce válcované soustavy A. Poznámka: 1. V cenách jsou započteny náklady na demontáž do součástí, manipulaci, naložení na dopravní prostředek a uložení vyzískaného materiálu na úložišti.</t>
  </si>
  <si>
    <t>48,2"v. č. 4;</t>
  </si>
  <si>
    <t>5906125045</t>
  </si>
  <si>
    <t>Montáž kolejového roštu na úložišti pražce dřevěné nevystrojené tvar S49, 49E1. Poznámka: 1. V cenách jsou započteny náklady na úpravu plochy pro montáž, manipulaci a montáž KR, u nevystrojených pražců dřevěných i vrtání. 2. V cenách nejsou obsaženy náklady na dodávku materiálu.</t>
  </si>
  <si>
    <t>"(5,5+5,5+4,4+10,2+5,5+5,5+6+8)/1000</t>
  </si>
  <si>
    <t>0,011"za v.č. 2  -  5,5+5,5=11 m</t>
  </si>
  <si>
    <t>0,0146"za v.č. 3  -  4,4+10,2=14,6 m</t>
  </si>
  <si>
    <t>0,011"za v.č. 4  -  5,5+5,5=11 m</t>
  </si>
  <si>
    <t>0,014"za v.č. 5  -  6+8=14 m</t>
  </si>
  <si>
    <t>0,0116"za výh. č.1  -  8,6+3=11,6m (8,6+3)/1000=0,0116 km</t>
  </si>
  <si>
    <t>5906125335</t>
  </si>
  <si>
    <t>Montáž kolejového roštu na úložišti pražce betonové vystrojené tvar S49, 49E1. Poznámka: 1. V cenách jsou započteny náklady na úpravu plochy pro montáž, manipulaci a montáž KR, u nevystrojených pražců dřevěných i vrtání. 2. V cenách nejsou obsaženy náklady na dodávku materiálu.</t>
  </si>
  <si>
    <t>0,5282"k.č. 1 km 81,5754-81,9273; 81,9787-82,155   nové kolejnice 49E1; nové pražce B91 T/2</t>
  </si>
  <si>
    <t xml:space="preserve">0,0433"k.č. 2 km 82,0117-82,0550  - 43,3 m užité kolejnice S49; užité pražce SB8; </t>
  </si>
  <si>
    <t xml:space="preserve">0,1041" k.č. 4 km 82,1062-82,0117; 82,1462 82,1558  - 104,1 m užité kolejnice S49; užité pražce SB8; </t>
  </si>
  <si>
    <t>0,019"k.č. 1 km 82,1942-82,2132 užité kolejnice S49; užité pražce SB6;</t>
  </si>
  <si>
    <t>0,0975"k.č. 6 km  82,1827-82,280  - 97,3 m užité kolejnice S49; užité pražce SB6</t>
  </si>
  <si>
    <t>0,1173"k.č. 8 km 82,1827-82,300  - 117,3 m užité kolejnice S49; užité pražce SB6</t>
  </si>
  <si>
    <t>5911629040</t>
  </si>
  <si>
    <t>Montáž jednoduché výhybky na úložišti dřevěné pražce soustavy S49. Poznámka: 1. V cenách jsou započteny náklady na zřízení montážní plochy, manipulaci, nanesení součástí, montáž podle montážního plánu, přezkoušení doléhání jazyků a ošetření kluzných částí výhybky mazivem. Demontáž součástí před položením. 2. V cenách nejsou obsaženy náklady na dodávku materiálu.</t>
  </si>
  <si>
    <t>64,80"v.č. 1;</t>
  </si>
  <si>
    <t>49,85"v.č. 2;</t>
  </si>
  <si>
    <t>49,85"v.č. 3;</t>
  </si>
  <si>
    <t>37,84"v.č. 4;</t>
  </si>
  <si>
    <t>49,85"v.č. 5;</t>
  </si>
  <si>
    <t>5906090021</t>
  </si>
  <si>
    <t>Výměna hmoždinky pražec vystrojený betonový nebo dřevěný upevnění se čtyřmi vrtulemi. Poznámka: 1. V cenách jsou započteny náklady na odvrtání, demontáž a montáž hmoždinky, demontáž a montáž podkladnice, výměny polyetylenové a pryžové podložky, vrtulí, šroubů, svěrek, vložek M, matic a všech pružných kroužků a ošetření součástí mazivem. 2. V cenách nejsou obsaženy náklady na dodávku materiálu.</t>
  </si>
  <si>
    <t>úl.pl.</t>
  </si>
  <si>
    <t>150*2"dle PD;</t>
  </si>
  <si>
    <t>5908063010</t>
  </si>
  <si>
    <t>Oprava rozchodu koleje otočením podkladnice. Poznámka: 1. V cenách jsou započteny náklady na demontáž upevňovadel, opravu rozchodu, montáž upevňovadel a ošetření součástí mazivem. 2. V cenách nejsou obsaženy náklady na dodávku materiálu.</t>
  </si>
  <si>
    <t>83"ZAOKR.NAHORU(17*1,64;1)*2+ZAOKR.NAHORU(16*1,64;1)=83 úl.pl.;rozšíření rozchodu na betonových pražcích SB 8 v k.č. 2 km 82,0117-82,0550</t>
  </si>
  <si>
    <t>5908063050</t>
  </si>
  <si>
    <t>Oprava rozchodu koleje vložením klínové podložky. Poznámka: 1. V cenách jsou započteny náklady na demontáž upevňovadel, opravu rozchodu, montáž upevňovadel a ošetření součástí mazivem. 2. V cenách nejsou obsaženy náklady na dodávku materiálu.</t>
  </si>
  <si>
    <t>127"ZAOKR.NAHORU(33*1,64;1)*2+ZAOKR.NAHORU(10*1,64;1)=127 úl.pl.; rozšíření rozchodu na betonových pražcích SB 6 v k.č. 8  km 82,1827-82,300</t>
  </si>
  <si>
    <t>5906120010</t>
  </si>
  <si>
    <t>Zkrácení dřevěného pražce odřezáním. Poznámka: 1. V cenách jsou započteny náklady na odstranění mřížky, zkrácení, ošetření čela pražce impregnačním prostředkem a osazení mřížky</t>
  </si>
  <si>
    <t>6+4+4+2+4+4+4+4+4</t>
  </si>
  <si>
    <t>5905050015</t>
  </si>
  <si>
    <t>Souvislá výměna KL se snesením KR koleje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</si>
  <si>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(5,5+5,5+4,4+10,2+5,5+5,5+6+8)/1000</t>
  </si>
  <si>
    <t>(9,8+4,2)/1000</t>
  </si>
  <si>
    <t>5905050055</t>
  </si>
  <si>
    <t>Souvislá výměna KL se snesením KR koleje pražce betonové.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</si>
  <si>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0,0433+0,1041+0,019</t>
  </si>
  <si>
    <t>0,0973+0,1173</t>
  </si>
  <si>
    <t xml:space="preserve">(7,3+21,3+10)/1000"v k.č. 1, v místech kde se nečistí;  </t>
  </si>
  <si>
    <t>5905050210</t>
  </si>
  <si>
    <t>Souvislá výměna KL se snesením KR výhybky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</si>
  <si>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62,4+49,85+49,85+37,84+49,85+2,4</t>
  </si>
  <si>
    <t>5905085045</t>
  </si>
  <si>
    <t>Souvislé čištění KL strojně koleje pražce betonové.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</si>
  <si>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0,4896"k.č. 1 km 81,5754-81,920; km 82,000-82,145;    0,3446+0,145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</si>
  <si>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</si>
  <si>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</si>
  <si>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Měrnou jednotkou je t přepravovaného materiálu.</t>
  </si>
  <si>
    <t>0,4896*1000*2,11*0,3*1,808</t>
  </si>
  <si>
    <t>5905020020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</si>
  <si>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</si>
  <si>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m2</t>
  </si>
  <si>
    <t>9902100300</t>
  </si>
  <si>
    <t>Doprava obousměrná (např. dodávek z vlastních zásob zhotovitele nebo objednatele nebo výzisku) mechanizací o nosnosti přes 3,5 t sypanin (kameniva, písku, suti, dlažebních kostek,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</si>
  <si>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5999015010</t>
  </si>
  <si>
    <t>Vložení konstrukcí nebo dílů hmotnosti do 10 t. Poznámka: 1. V cenách jsou započteny náklady na vložení konstrukce podle technologického postupu, přeprava v místě technologické manipulace. Položka obsahuje náklady na práce v blízkosti trakčního vedení.</t>
  </si>
  <si>
    <t>(23,8+18,2+18,2+14+18,2)+0,0506*309+0,0116*315+0,5282*624+0,1474*585+0,01966*591+0,2146*554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</si>
  <si>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</si>
  <si>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</si>
  <si>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</si>
  <si>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0,4896*1000*2,11*0,3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</si>
  <si>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</si>
  <si>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</si>
  <si>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(62,4+49,85+49,85+37,84+49,85)/2</t>
  </si>
  <si>
    <t>5907010035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</si>
  <si>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</si>
  <si>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(4+6)*3,6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</si>
  <si>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</si>
  <si>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</si>
  <si>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</si>
  <si>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5910040310</t>
  </si>
  <si>
    <t>Umožnění volné dilatace kolejnice demontáž upevňovadel s osazením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</si>
  <si>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</t>
  </si>
  <si>
    <t>(214,6+2*60)*2</t>
  </si>
  <si>
    <t>5910040410</t>
  </si>
  <si>
    <t>Umožnění volné dilatace kolejnice montáž upevňovadel s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</si>
  <si>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5910040320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</si>
  <si>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</si>
  <si>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1254761739</t>
  </si>
  <si>
    <t>(50,6+166,4+3*60)*2</t>
  </si>
  <si>
    <t>5910040420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</si>
  <si>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</si>
  <si>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5910040330</t>
  </si>
  <si>
    <t>Umožnění volné dilatace kolejnice demontáž upevňovadel s osazením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</si>
  <si>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914952346</t>
  </si>
  <si>
    <t>(11,6+528,2+60)*2</t>
  </si>
  <si>
    <t>92</t>
  </si>
  <si>
    <t>5910050010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</si>
  <si>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</si>
  <si>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94</t>
  </si>
  <si>
    <t>64,8+49,85+49,85+37,84+49,85</t>
  </si>
  <si>
    <t>5910050110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</si>
  <si>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</si>
  <si>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5910090060</t>
  </si>
  <si>
    <t>Navaření srdcovky jednoduché montované z kolejnic úhel odbočení 5°-7,9° (1:7,5 až 1:9)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</si>
  <si>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Poznámka k položce:_x000D_
Srdcovka=kus</t>
  </si>
  <si>
    <t>5910070010</t>
  </si>
  <si>
    <t>Základní reprofilace kolejnicových profilů výhybky - broušení, frézování a hoblování. Poznámka: 1. V ceně jsou započteny náklady na úpravu příčného profilu kolejnic výhybky včetně jazyků a srdcovky. Cena platí pro reprofilaci celé šíři pojížděné plochy a hloubku úběru materiálu 0,25 až 1 mm. Reprofilace mimo tyto kritéria se oceňují cenami opravné reprofilace. 2. U strojní reprofilace cena obsahuje náklady na záznam příčných profilů reprofilovaných kolejnic a záznam podélného profilu v celé délce výhybky. 3. U ruční reprofilace cena obsahuje náklady na záznam tvaru příčného profilu před a po reprofilaci včetně fotodokumentace. 4. Počet záznamů příčných profilů kolejnicových součástí výhybek při jejich reprofilacije stanoven smluvním vztahem a vychází z předpisů správce infrastruktury. 5. U ruční reprofilace cena neobsahuje náklady na pořízení diagnostiky skenováním, které se oceňují položkou z VON.</t>
  </si>
  <si>
    <t>5911305020</t>
  </si>
  <si>
    <t>Oprava a seřízení výměnové části výhybky jednoduché s hákovým závěrem pérové jazyky jednozávěrové soustavy S49. Poznámka: 1. V cenách jsou započteny náklady na demontáž nebo montáž součástí, seřízení zdvihu, rozevření a záklesu, výměnu nebo opravu spojovacích tyčí, táhel, soutyčí, úhlových pák, přestavníků, háků, stěžejek, čelistí, roubíků a závlaček, oprava vzájemné polohy jazyka a opornice v podélném směru (sputovaný jazyk), oprava mezery mezi jazykem a opornicí v místě první hákové stěžejky, doléhání přilehlého jazyka k opornici a na jazykové opěrky, oprava dosedání opornicových opěrek nebo spon, oprava dosedání jazyka na kluzné stoličky, úprava vzdálenosti mezi hlavou odlehlého jazyka a hlavou opornice, seřízení výměníku, seřízení a přezkoušení chodu závěru, provedení západkové zkoušky a ošetření součástí mazivem. U kloubových jazyků oprava čepů a pouzder. 2. V cenách nejsou obsaženy náklady na dodávku materiálu.</t>
  </si>
  <si>
    <t>102</t>
  </si>
  <si>
    <t>Poznámka k položce:_x000D_
Výměnová část=kus</t>
  </si>
  <si>
    <t>5907055020</t>
  </si>
  <si>
    <t>Vrtání kolejnic otvor o průměru přes 10 do 23 mm. Poznámka: 1. V cenách jsou započteny náklady na manipulaci, podložení, označení a provedení vrtu ve stojině kolejnice.</t>
  </si>
  <si>
    <t>104</t>
  </si>
  <si>
    <t>Poznámka k položce:_x000D_
Vrt=kus</t>
  </si>
  <si>
    <t>5*10</t>
  </si>
  <si>
    <t>7594105292</t>
  </si>
  <si>
    <t>Montáž lanového propojení výměnového na dřevěné pražce do 1,2 m - příčné nebo podélné propojení kolejnic přímých kolejí a na výhybkách; usazení pražců mezi souběžnými kolejemi nebo podél koleje; připevnění lanového propojení na pražce nebo montážní trámky</t>
  </si>
  <si>
    <t>106</t>
  </si>
  <si>
    <t>5*5</t>
  </si>
  <si>
    <t>5910131030</t>
  </si>
  <si>
    <t>Montáž zádržné opěrky na jazyk i opornici. Poznámka: 1. V cenách jsou započteny náklady na montáž. 2. V cenách nejsou obsaženy náklady na dodávku materiálu a vrtání otvorů.</t>
  </si>
  <si>
    <t>108</t>
  </si>
  <si>
    <t>5*2</t>
  </si>
  <si>
    <t>5911005210</t>
  </si>
  <si>
    <t>Válečková stolička jazyka nadzvedávací montáž s upevněním na patu kolejnice. Poznámka: 1. V cenách jsou započteny náklady na provedení, nastavení funkčnosti stabilizátoru a ošetření součástí mazivem. 2. V cenách nejsou obsaženy náklady na dodávku materiálu.</t>
  </si>
  <si>
    <t>110</t>
  </si>
  <si>
    <t>5*4</t>
  </si>
  <si>
    <t>5906010010</t>
  </si>
  <si>
    <t>Ruční výměna pražce v KL zapuštěném pražec dřevěný příčný nevystrojený. Poznámka: 1. V cenách jsou započteny náklady na ruční ojedinělou výměnu, demontáž upevňovadel, odstranění KL a části stezky vidlemi 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</si>
  <si>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112</t>
  </si>
  <si>
    <t>Poznámka k položce:_x000D_
Pražec=kus</t>
  </si>
  <si>
    <t>2" dle PD, pod výkolejkou 2 ks</t>
  </si>
  <si>
    <t>5913400010</t>
  </si>
  <si>
    <t>Nátěr označení závaží výhybky. Poznámka: 1. V cenách jsou započteny náklady na očištění od starého nátěru, rzi a nečistot, provedení nového nátěru barvou schváleného typu a odstínu včetně provedení popisu. 2. V cenách nejsou obsaženy náklady na dodávku materiálu.</t>
  </si>
  <si>
    <t>114</t>
  </si>
  <si>
    <t>5912007010</t>
  </si>
  <si>
    <t>Výměna návěstidla námezníku. Poznámka: 1. V cenách jsou započteny náklady na demontáž, výměnu a montáž návěstidel umístěných ve stezce včetně úpravy místa uložení. 2. V cenách nejsou obsaženy náklady na dodávku materiálu.</t>
  </si>
  <si>
    <t>116</t>
  </si>
  <si>
    <t>5962104005</t>
  </si>
  <si>
    <t>Hranice námezník betonový vč. Nátěru</t>
  </si>
  <si>
    <t>-2021262250</t>
  </si>
  <si>
    <t>5910136010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</si>
  <si>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</si>
  <si>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118</t>
  </si>
  <si>
    <t>205"k.č. 1  km 81,584-81,901;  81,990-82,060  - 175+30=205 ks</t>
  </si>
  <si>
    <t>4"k.č. 2 kotvy na dřevěných pražcích za výh. č. 2  na každém pražci  - 4 ks</t>
  </si>
  <si>
    <t>4"k.č. 4 kotvy na dřevěných pražcích za výh. č. 2  na každém pražci  - 4 ks</t>
  </si>
  <si>
    <t>36"k.č. 2  km na betonových pražcích  82,009-82,061;  - 3+2+31=36 ks</t>
  </si>
  <si>
    <t>2"k.č. 4  km na betonových pražcích  82,010-82,028;  - 2 ks</t>
  </si>
  <si>
    <t>5910136020</t>
  </si>
  <si>
    <t>Montáž pražcové kotvy ve výhybce. Poznámka: 1. V cenách jsou započteny náklady na odstranění kameniva, montáž, ošetření součásti mazivem a úpravu kameniva. 2. V cenách nejsou obsaženy náklady na dodávku materiálu.</t>
  </si>
  <si>
    <t>120</t>
  </si>
  <si>
    <t>10"kotvy ve výměnové části v.č. 1 na každém 3. pražci  - 10 ks</t>
  </si>
  <si>
    <t>7"kotvy ve výměnové části v.č. 2 na každém 3. pražci  - 7 ks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</si>
  <si>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</si>
  <si>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</si>
  <si>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122</t>
  </si>
  <si>
    <t>Poznámka k položce:_x000D_
Kilometr koleje=km</t>
  </si>
  <si>
    <t>49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</si>
  <si>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</si>
  <si>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</si>
  <si>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124</t>
  </si>
  <si>
    <t>Poznámka k položce:_x000D_
Rozvinutá délka výhybky</t>
  </si>
  <si>
    <t>5909030010</t>
  </si>
  <si>
    <t>Následná úprava GPK koleje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</si>
  <si>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126</t>
  </si>
  <si>
    <t>0,0116+0,0506</t>
  </si>
  <si>
    <t>51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</si>
  <si>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</si>
  <si>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</si>
  <si>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128</t>
  </si>
  <si>
    <t>0,1664+0,5282+0,2146</t>
  </si>
  <si>
    <t>5909040010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</si>
  <si>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</si>
  <si>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130</t>
  </si>
  <si>
    <t>53</t>
  </si>
  <si>
    <t>5912030040</t>
  </si>
  <si>
    <t>Demontáž návěstidla včetně sloupku a patky rychlostníku. Poznámka: 1. V cenách jsou započteny náklady na demontáž návěstidla, sloupku a patky, zához, úpravu terénu a naložení na dopravní prostředek.</t>
  </si>
  <si>
    <t>132</t>
  </si>
  <si>
    <t>Poznámka k položce:_x000D_
Návěstidlo+sloupek+patka=kus</t>
  </si>
  <si>
    <t>5912050110</t>
  </si>
  <si>
    <t>Staničení demontáž kilometrovníku. Poznámka: 1. V cenách jsou započteny náklady na zemní práce a výměnu, demontáž nebo montáž staničení. 2. V cenách nejsou obsaženy náklady na dodávku materiálu.</t>
  </si>
  <si>
    <t>134</t>
  </si>
  <si>
    <t>Poznámka k položce:_x000D_
Díl=kus</t>
  </si>
  <si>
    <t>55</t>
  </si>
  <si>
    <t>5912050120</t>
  </si>
  <si>
    <t>Staničení demontáž hektometrovníku. Poznámka: 1. V cenách jsou započteny náklady na zemní práce a výměnu, demontáž nebo montáž staničení. 2. V cenách nejsou obsaženy náklady na dodávku materiálu.</t>
  </si>
  <si>
    <t>136</t>
  </si>
  <si>
    <t>5912050210</t>
  </si>
  <si>
    <t>Staničení montáž kilometrovníku. Poznámka: 1. V cenách jsou započteny náklady na zemní práce a výměnu, demontáž nebo montáž staničení. 2. V cenách nejsou obsaženy náklady na dodávku materiálu.</t>
  </si>
  <si>
    <t>138</t>
  </si>
  <si>
    <t>57</t>
  </si>
  <si>
    <t>5912050220</t>
  </si>
  <si>
    <t>Staničení montáž hektometrovníku. Poznámka: 1. V cenách jsou započteny náklady na zemní práce a výměnu, demontáž nebo montáž staničení. 2. V cenách nejsou obsaženy náklady na dodávku materiálu.</t>
  </si>
  <si>
    <t>140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</si>
  <si>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</si>
  <si>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</si>
  <si>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142</t>
  </si>
  <si>
    <t>59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</si>
  <si>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</si>
  <si>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</si>
  <si>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144</t>
  </si>
  <si>
    <t>uložení suti na skládku</t>
  </si>
  <si>
    <t>560,330+3104,482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</si>
  <si>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</si>
  <si>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</si>
  <si>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146</t>
  </si>
  <si>
    <t>"uložení dřev.pražců a plast.součástí na skládku</t>
  </si>
  <si>
    <t>2*6,9*0,9+6,1*0,9+(493+196)*1,52*0,08 "pražce</t>
  </si>
  <si>
    <t>3*0,06+1755*0,000125 "plast součásti</t>
  </si>
  <si>
    <t>61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</si>
  <si>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</si>
  <si>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</si>
  <si>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148</t>
  </si>
  <si>
    <t>5*0,056"přeprava nových námezníků</t>
  </si>
  <si>
    <t>9909000300</t>
  </si>
  <si>
    <t>Poplatek za likvidaci dřevěných kolejnicových podpor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</si>
  <si>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150</t>
  </si>
  <si>
    <t>2*6,9*0,9+6,1*0,9+(493+196)*1,52*0,08</t>
  </si>
  <si>
    <t>63</t>
  </si>
  <si>
    <t>9909000400</t>
  </si>
  <si>
    <t>Poplatek za likvidaci plastových součástí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</si>
  <si>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152</t>
  </si>
  <si>
    <t>3*0,06+1755*0,000125</t>
  </si>
  <si>
    <t>5914015010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</si>
  <si>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</si>
  <si>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154</t>
  </si>
  <si>
    <t>25"dle PD; km 81,910-82,010; 25 m3</t>
  </si>
  <si>
    <t>65</t>
  </si>
  <si>
    <t>5915010020</t>
  </si>
  <si>
    <t>Těžení zeminy nebo horniny železničního spodku v hornině třídy těžitelnosti I skupiny 2. Poznámka: 1. V cenách jsou započteny náklady na těžení a uložení výzisku na terén nebo naložení na dopravní prostředek a uložení na úložišti.</t>
  </si>
  <si>
    <t>156</t>
  </si>
  <si>
    <t>337,3995+239,32</t>
  </si>
  <si>
    <t>158</t>
  </si>
  <si>
    <t>25*1,5+576,72*1,5"doprava na skládku</t>
  </si>
  <si>
    <t>67</t>
  </si>
  <si>
    <t>160</t>
  </si>
  <si>
    <t>25*1,5+576,72*1,5"uložení suti na skládku</t>
  </si>
  <si>
    <t>5912065210R</t>
  </si>
  <si>
    <t>Montáž zajišťovací značky všech typů a konstrukcí bez rozlišení. Poznámka: 1. V cenách jsou započteny náklady na montáž součástí značky včetně zemních prací a úpravy terénu. 2. V cenách nejsou obsaženy náklady na dodávku materiálu.</t>
  </si>
  <si>
    <t>166</t>
  </si>
  <si>
    <t>Poznámka k položce:_x000D_
Značka=kus</t>
  </si>
  <si>
    <t>69</t>
  </si>
  <si>
    <t>13021017R</t>
  </si>
  <si>
    <t>tyč ocelová kruhová žebírková DIN 488 jakost B500B (10 505) výztuž do betonu D 20mm</t>
  </si>
  <si>
    <t>256</t>
  </si>
  <si>
    <t>-564561978</t>
  </si>
  <si>
    <t>Roxory d=20 mm, dl. 1,5 m, pto ZZ</t>
  </si>
  <si>
    <t>0,004*17</t>
  </si>
  <si>
    <t>5964161005</t>
  </si>
  <si>
    <t>Beton lehce zhutnitelný C 16/20;X0 F5 2 200 2 662</t>
  </si>
  <si>
    <t>-1421169310</t>
  </si>
  <si>
    <t>beton pro výplň KG trubek na ZZ</t>
  </si>
  <si>
    <t>0,08*17</t>
  </si>
  <si>
    <t>71</t>
  </si>
  <si>
    <t>28611141R</t>
  </si>
  <si>
    <t>trubka kanalizační PVC DN 250x2000mm SN4</t>
  </si>
  <si>
    <t>16835067</t>
  </si>
  <si>
    <t>KG tubka pro ZZ</t>
  </si>
  <si>
    <t>7"0,330*17*1,1</t>
  </si>
  <si>
    <t>5962119020</t>
  </si>
  <si>
    <t>Zajištění PPK štítek konzolové a hřebové značky</t>
  </si>
  <si>
    <t>170</t>
  </si>
  <si>
    <t>73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</si>
  <si>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</si>
  <si>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</si>
  <si>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-1341539708</t>
  </si>
  <si>
    <t>1"přeprava materiálu pro zřízení zajišťovacích značek</t>
  </si>
  <si>
    <t>5955101000</t>
  </si>
  <si>
    <t>Kamenivo drcené štěrk frakce 31,5/63 třídy BI</t>
  </si>
  <si>
    <t>174</t>
  </si>
  <si>
    <t>1305,284*1,8+320,056*1,8</t>
  </si>
  <si>
    <t>75</t>
  </si>
  <si>
    <t>9902100600</t>
  </si>
  <si>
    <t>Doprava obousměrná (např. dodávek z vlastních zásob zhotovitele nebo objednatele nebo výzisku) mechanizací o nosnosti přes 3,5 t sypanin (kameniva, písku, suti, dlažebních kostek, atd.) do 80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</si>
  <si>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178</t>
  </si>
  <si>
    <t>5956116005</t>
  </si>
  <si>
    <t>Pražce dřevěné výhybkové dub skupina 4 150x260</t>
  </si>
  <si>
    <t>180</t>
  </si>
  <si>
    <t>77</t>
  </si>
  <si>
    <t>5956101000</t>
  </si>
  <si>
    <t>Pražec dřevěný příčný nevystrojený dub 2600x260x160 mm</t>
  </si>
  <si>
    <t>182</t>
  </si>
  <si>
    <t>47+2</t>
  </si>
  <si>
    <t>Kalkulace.1</t>
  </si>
  <si>
    <t>Pražec betonový příčný, bezpodkladnicový, upevnění W14, o min. hmotnosti 270 kg, délky 2,6 m, vystrojený včetně kompletů</t>
  </si>
  <si>
    <t>-626340691</t>
  </si>
  <si>
    <t>882"dle PD;</t>
  </si>
  <si>
    <t>79</t>
  </si>
  <si>
    <t>9902401000</t>
  </si>
  <si>
    <t>Doprava jednosměrná (např. nakupovaného materiálu) mechanizací o nosnosti přes 3,5 t objemnějšího kusového materiálu (prefabrikátů, stožárů, výhybek, rozvaděčů, vybouraných hmot atd.) do 250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</si>
  <si>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184</t>
  </si>
  <si>
    <t>49,359 "přeprava dřev.pražců z Framit Březnice</t>
  </si>
  <si>
    <t>882*0,327 "přeprava nových bet. pražců B70 W-49</t>
  </si>
  <si>
    <t>5961145050</t>
  </si>
  <si>
    <t>Výhybka jednoduchá kompletní ocelové součásti JS49 1: 9-300 pravá</t>
  </si>
  <si>
    <t>186</t>
  </si>
  <si>
    <t>81</t>
  </si>
  <si>
    <t>5961145080</t>
  </si>
  <si>
    <t>Výhybka jednoduchá kompletní ocelové součásti JS49 1: 12-500 pravá</t>
  </si>
  <si>
    <t>188</t>
  </si>
  <si>
    <t>9902401100</t>
  </si>
  <si>
    <t>Doprava jednosměrná (např. nakupovaného materiálu) mechanizací o nosnosti přes 3,5 t objemnějšího kusového materiálu (prefabrikátů, stožárů, výhybek, rozvaděčů, vybouraných hmot atd.) do 300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</si>
  <si>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190</t>
  </si>
  <si>
    <t>26,140"přeprava výhybek č. 1 a  z DT Nové Město nad Váhom,    14,74+11,4=26,14 t</t>
  </si>
  <si>
    <t>83</t>
  </si>
  <si>
    <t>5961148115</t>
  </si>
  <si>
    <t>Srdcovka prodloužená JS49 1:7,5-190 levá o 1200 mm</t>
  </si>
  <si>
    <t>192</t>
  </si>
  <si>
    <t>9902400900</t>
  </si>
  <si>
    <t>Doprava jednosměrná (např. nakupovaného materiálu) mechanizací o nosnosti přes 3,5 t objemnějšího kusového materiálu (prefabrikátů, stožárů, výhybek, rozvaděčů, vybouraných hmot atd.) do 200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</si>
  <si>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194</t>
  </si>
  <si>
    <t>0,966"přeprava srdcovky z DT Prostějov   0,966 t</t>
  </si>
  <si>
    <t>85</t>
  </si>
  <si>
    <t>5958140000</t>
  </si>
  <si>
    <t>Podkladnice žebrová tv. S4</t>
  </si>
  <si>
    <t>196</t>
  </si>
  <si>
    <t>5958140005</t>
  </si>
  <si>
    <t>Podkladnice žebrová tv. S4pl</t>
  </si>
  <si>
    <t>198</t>
  </si>
  <si>
    <t>87</t>
  </si>
  <si>
    <t>5958134075</t>
  </si>
  <si>
    <t>Součásti upevňovací vrtule R1(145)</t>
  </si>
  <si>
    <t>200</t>
  </si>
  <si>
    <t>5958134080</t>
  </si>
  <si>
    <t>Součásti upevňovací vrtule R2 (160)</t>
  </si>
  <si>
    <t>202</t>
  </si>
  <si>
    <t>89</t>
  </si>
  <si>
    <t>5958134040</t>
  </si>
  <si>
    <t>Součásti upevňovací kroužek pružný dvojitý Fe 6</t>
  </si>
  <si>
    <t>204</t>
  </si>
  <si>
    <t>90</t>
  </si>
  <si>
    <t>5958128010</t>
  </si>
  <si>
    <t>Komplety ŽS 4 (šroub RS 1, matice M 24, podložka Fe6, svěrka ŽS4)</t>
  </si>
  <si>
    <t>206</t>
  </si>
  <si>
    <t>91</t>
  </si>
  <si>
    <t>5958158005</t>
  </si>
  <si>
    <t>Podložka pryžová pod patu kolejnice S49  183/126/6</t>
  </si>
  <si>
    <t>208</t>
  </si>
  <si>
    <t>5958158070</t>
  </si>
  <si>
    <t>Podložka polyetylenová pod podkladnici 380/160/2 (S4, R4)</t>
  </si>
  <si>
    <t>210</t>
  </si>
  <si>
    <t>93</t>
  </si>
  <si>
    <t>5958173000</t>
  </si>
  <si>
    <t>Polyetylenové pásy v kotoučích</t>
  </si>
  <si>
    <t>212</t>
  </si>
  <si>
    <t>5961170060</t>
  </si>
  <si>
    <t>Zádržná opěrka proti putování (komplet pro jazky i opornici) S49 R190 pro jazyk ohnutý</t>
  </si>
  <si>
    <t>214</t>
  </si>
  <si>
    <t>95</t>
  </si>
  <si>
    <t>5961170070</t>
  </si>
  <si>
    <t>Zádržná opěrka proti putování (komplet pro jazky i opornici) S49 R300 pro jazyk ohnutý i přímý</t>
  </si>
  <si>
    <t>216</t>
  </si>
  <si>
    <t>5961170080</t>
  </si>
  <si>
    <t>Zádržná opěrka proti putování (komplet pro jazky i opornici) S49 R500 pro jazyk ohnutý i přímý</t>
  </si>
  <si>
    <t>218</t>
  </si>
  <si>
    <t>97</t>
  </si>
  <si>
    <t>5961178010</t>
  </si>
  <si>
    <t>Zařízení pro snížení přestavného odporu výhybky Válečkové stoličky 1 - základní</t>
  </si>
  <si>
    <t>220</t>
  </si>
  <si>
    <t>5961178020</t>
  </si>
  <si>
    <t>Zařízení pro snížení přestavného odporu výhybky Válečkové stoličky - posilovací</t>
  </si>
  <si>
    <t>222</t>
  </si>
  <si>
    <t>99</t>
  </si>
  <si>
    <t>5957131010</t>
  </si>
  <si>
    <t>Lepený izolovaný styk tv. S49 délky 3,60 m</t>
  </si>
  <si>
    <t>224</t>
  </si>
  <si>
    <t>117</t>
  </si>
  <si>
    <t>5957131030</t>
  </si>
  <si>
    <t>Lepený izolovaný styk tv. S49 délky 4,00 m</t>
  </si>
  <si>
    <t>-1207530036</t>
  </si>
  <si>
    <t>5957137010</t>
  </si>
  <si>
    <t>Lepený izolovaný styk tv. S49 z kolejnic vyšší jakosti délky 3,60 m</t>
  </si>
  <si>
    <t>226</t>
  </si>
  <si>
    <t>101</t>
  </si>
  <si>
    <t>5960101000</t>
  </si>
  <si>
    <t>Pražcové kotvy TDHB pro pražec betonový B 91</t>
  </si>
  <si>
    <t>228</t>
  </si>
  <si>
    <t>5960101005</t>
  </si>
  <si>
    <t>Pražcové kotvy TDHB pro pražec betonový SB 8</t>
  </si>
  <si>
    <t>230</t>
  </si>
  <si>
    <t>103</t>
  </si>
  <si>
    <t>5960101010</t>
  </si>
  <si>
    <t>Pražcové kotvy TDHB pro pražec betonový SB 6</t>
  </si>
  <si>
    <t>232</t>
  </si>
  <si>
    <t>5960101040</t>
  </si>
  <si>
    <t>Pražcové kotvy TDHB pro pražec dřevěný</t>
  </si>
  <si>
    <t>234</t>
  </si>
  <si>
    <t>105</t>
  </si>
  <si>
    <t>Kalkulace</t>
  </si>
  <si>
    <t>Barva na obnovu nátěrů</t>
  </si>
  <si>
    <t>kg</t>
  </si>
  <si>
    <t>236</t>
  </si>
  <si>
    <t>5958179010</t>
  </si>
  <si>
    <t>Hmoždinka excentrická plnoprofilová regenerační vložka</t>
  </si>
  <si>
    <t>238</t>
  </si>
  <si>
    <t>107</t>
  </si>
  <si>
    <t>5964133005</t>
  </si>
  <si>
    <t>Geotextilie separační</t>
  </si>
  <si>
    <t>240</t>
  </si>
  <si>
    <t>7594110925</t>
  </si>
  <si>
    <t>Lanové propojení s kolíkovým ukončením LLI 2xFe20/120 M16 norma 708549007 (HM0404223990733)</t>
  </si>
  <si>
    <t>242</t>
  </si>
  <si>
    <t>246</t>
  </si>
  <si>
    <t>8,9"přeprava ocelových součástí výhybek č. 4 žst. Nové Město nad Metují</t>
  </si>
  <si>
    <t>11,4"přeprava ocelových součástí výhybek č. 5  žst. Meziměstí -  11,4 t</t>
  </si>
  <si>
    <t>40,236"kolejnic užitých S49  (870-56)*0,04943</t>
  </si>
  <si>
    <t>58,4"pražců betonových SB 8 užitých   - 200*0,292=58,4 t</t>
  </si>
  <si>
    <t>116,216"pražců betonových SB 8 užitých   - 398*0,292=116,216 t</t>
  </si>
  <si>
    <t>111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</si>
  <si>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</si>
  <si>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</si>
  <si>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248</t>
  </si>
  <si>
    <t>8,9"přeprava ocelových součástí výhybky č. 4 žst. Nové Město nad Metují</t>
  </si>
  <si>
    <t>113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</si>
  <si>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</si>
  <si>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</si>
  <si>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252</t>
  </si>
  <si>
    <t>200*0,320"přeprava pražců SB 6 z žst. Meziměstí</t>
  </si>
  <si>
    <t>11,4"přeprava ocelových součástí výhybky č. 5  žst. Meziměstí -  11,4 t</t>
  </si>
  <si>
    <t>115</t>
  </si>
  <si>
    <t>14,4"přeprava kompletů, pryžových podložek, kotev, barvy, geotextilie, lanového propojení, LIS, vál. stoliček, podkladnic, kompletů, opěrek,viz výše</t>
  </si>
  <si>
    <t>ON 1 - NEOCEŇOVAT - Materiál dodávaný objednatelem 1</t>
  </si>
  <si>
    <t>01 - Nebude dopraven na místo stavby - přepraví zhotovitel</t>
  </si>
  <si>
    <t>02 - Bude dopraven na místo stavby - přepraví objednatel</t>
  </si>
  <si>
    <t>01</t>
  </si>
  <si>
    <t>Nebude dopraven na místo stavby - přepraví zhotovitel</t>
  </si>
  <si>
    <t>5951240055</t>
  </si>
  <si>
    <t>Výhybka jednoduchá užitá kompletní ocelové součásti JS49 1: 9-300 levá - NEOCEŇOVAT</t>
  </si>
  <si>
    <t>Poznámka k položce:_x000D_
 - NEOCEŇOVAT</t>
  </si>
  <si>
    <t>1"uložena v žst. Meziměstí</t>
  </si>
  <si>
    <t>5951240025</t>
  </si>
  <si>
    <t>Výhybka jednoduchá užitá kompletní ocelové součásti JS49 1:7,5-190 levá - NEOCEŇOVAT</t>
  </si>
  <si>
    <t>1"uložena v žst. Nové Město nad Metují</t>
  </si>
  <si>
    <t>5957201010</t>
  </si>
  <si>
    <t>Kolejnice užité tv. S49 - NEOCEŇOVAT</t>
  </si>
  <si>
    <t>5956213040</t>
  </si>
  <si>
    <t>Pražec betonový příčný vystrojený  užitý SB6 - NEOCEŇOVAT</t>
  </si>
  <si>
    <t>1306697627</t>
  </si>
  <si>
    <t>200 "složeny v žst. Meziměstí</t>
  </si>
  <si>
    <t>02</t>
  </si>
  <si>
    <t>Bude dopraven na místo stavby - přepraví objednatel</t>
  </si>
  <si>
    <t>5956213065</t>
  </si>
  <si>
    <t>Pražec betonový příčný vystrojený  užitý tv. SB 8 P - NEOCEŇOVAT</t>
  </si>
  <si>
    <t>398"uloženy v žst. Teplice nad Metují</t>
  </si>
  <si>
    <t>5951240050</t>
  </si>
  <si>
    <t>Výhybka jednoduchá užitá kompletní ocelové součásti JS49 1: 9-300 pravá - stávající  - NEOCEŇOVAT</t>
  </si>
  <si>
    <t>5957110040</t>
  </si>
  <si>
    <t>Kolejnice tv. 49 E 1, třídy R350HT - NEOCEŇOVAT</t>
  </si>
  <si>
    <t>Rámcová dohoda SŽ 2021 - 2024</t>
  </si>
  <si>
    <t>5957110030</t>
  </si>
  <si>
    <t>Kolejnice tv. 49 E 1, třídy R260 - NEOCEŇOVAT</t>
  </si>
  <si>
    <t>5961149020</t>
  </si>
  <si>
    <t>Přídržnice Kn60 výhybky jednoduché JS49 1:7,5-190  3400 mm přímá pravá - NEOCEŇOVAT</t>
  </si>
  <si>
    <t>5961149035</t>
  </si>
  <si>
    <t>Přídržnice Kn60 výhybky jednoduché JS49 1:7,5-190 3400 mm ohnutá levá - NEOCEŇOVAT</t>
  </si>
  <si>
    <t>5961149045</t>
  </si>
  <si>
    <t>Přídržnice Kn60 výhybky jednoduché JS49 1:9-300  4500 mm přímá - NEOCEŇOVAT</t>
  </si>
  <si>
    <t>5961149050</t>
  </si>
  <si>
    <t>Přídržnice Kn60 výhybky jednoduché JS49 1:9-300  4500 mm ohnutá - NEOCEŇOVAT</t>
  </si>
  <si>
    <t>D2 - Oprava koleje v km 80,455 - 81,582</t>
  </si>
  <si>
    <t>SO 10-01 - Železniční svršek km 80,455 - 81,582</t>
  </si>
  <si>
    <t>HSV - Práce a dodávky HSV</t>
  </si>
  <si>
    <t xml:space="preserve">    ODPAD - Likvidace odpadů</t>
  </si>
  <si>
    <t xml:space="preserve">    ODPAD 1.1 - Zemina</t>
  </si>
  <si>
    <t xml:space="preserve">    ODPAD 1.2 - Nekontaminovaný materiál kolejového lože</t>
  </si>
  <si>
    <t xml:space="preserve">    ODPAD 2.1 - Beton - suť</t>
  </si>
  <si>
    <t xml:space="preserve">    ODPAD 2.2 - Beton - prefabrikáty</t>
  </si>
  <si>
    <t xml:space="preserve">    ODPAD 3.1 - PE a pryž. podložky</t>
  </si>
  <si>
    <t xml:space="preserve">    ODPAD 4.1 - Dřevěné pražce</t>
  </si>
  <si>
    <t xml:space="preserve">    5 - Komunikace pozemní</t>
  </si>
  <si>
    <t xml:space="preserve">    OST - Ostatní</t>
  </si>
  <si>
    <t>HSV</t>
  </si>
  <si>
    <t>Práce a dodávky HSV</t>
  </si>
  <si>
    <t>ODPAD</t>
  </si>
  <si>
    <t>Likvidace odpadů</t>
  </si>
  <si>
    <t>ODPAD 1.1</t>
  </si>
  <si>
    <t>Zemina</t>
  </si>
  <si>
    <t>9902100400</t>
  </si>
  <si>
    <t>Doprava obousměrná (např. dodávek z vlastních zásob zhotovitele nebo objednatele nebo výzisku) mechanizací o nosnosti přes 3,5 t sypanin (kameniva, písku, suti, dlažebních kostek,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</si>
  <si>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656,25*1,8"odvoz mat. banketových stezek na likvidaci</t>
  </si>
  <si>
    <t>656,25*1,8"mat. banketových stezek na likvidaci</t>
  </si>
  <si>
    <t>656,25*1,8"mat. banketových stezek</t>
  </si>
  <si>
    <t>ODPAD 1.2</t>
  </si>
  <si>
    <t>Nekontaminovaný materiál kolejového lože</t>
  </si>
  <si>
    <t>1187,5*1,8" viz příloha rozp. - pol. 2</t>
  </si>
  <si>
    <t>343,12*1,8" odpad ze SČ na skládku - viz příloha rozp. - pol. 7.2</t>
  </si>
  <si>
    <t xml:space="preserve">(-217-124-128)*1,8"odečet zásypu nástupišť" </t>
  </si>
  <si>
    <t>9909000110</t>
  </si>
  <si>
    <t>Poplatek za uložení výzisku ze štěrkového lože nekontaminovaného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</si>
  <si>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2.1</t>
  </si>
  <si>
    <t>Beton - suť</t>
  </si>
  <si>
    <t>4,5*2,5"beton - viz. příloha rozp. - pol. 1.2</t>
  </si>
  <si>
    <t>4,5*2,5" viz. příloha rozp. - pol. 1.2</t>
  </si>
  <si>
    <t>9909000600</t>
  </si>
  <si>
    <t>Poplatek za recyklaci odpadu (asfaltové směsi, kusový beton)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</si>
  <si>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2.2</t>
  </si>
  <si>
    <t>Beton - prefabrikáty</t>
  </si>
  <si>
    <t>20*0,1"zaj. značky - viz příloha rozp. - pol. 1.3</t>
  </si>
  <si>
    <t>1417*0,265"likvidace pražců - viz příloha pol. 3.2</t>
  </si>
  <si>
    <t>9909000500</t>
  </si>
  <si>
    <t>Poplatek uložení odpadu betonových prefabrikátů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</si>
  <si>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3.1</t>
  </si>
  <si>
    <t>PE a pryž. podložky</t>
  </si>
  <si>
    <t>(1417+82)*2*0,00018"viz příloha rozp. - pol. 3</t>
  </si>
  <si>
    <t>ODPAD 4.1</t>
  </si>
  <si>
    <t>Dřevěné pražce</t>
  </si>
  <si>
    <t>DŘEV. pražce k likvidaci - viz příloha rozp. - pol. 5.2</t>
  </si>
  <si>
    <t>82*(0,08)</t>
  </si>
  <si>
    <t>Komunikace pozemní</t>
  </si>
  <si>
    <t xml:space="preserve">Souvislé čištění KL strojně koleje pražce betonové. </t>
  </si>
  <si>
    <t xml:space="preserve">457,5/1000"viz  příloha rozp. - pol. 7.2 </t>
  </si>
  <si>
    <t>doplnění</t>
  </si>
  <si>
    <t>865,94"viz příloha rozp. - pol. 9.2</t>
  </si>
  <si>
    <t>5905115010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</si>
  <si>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</si>
  <si>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791,4"viz příloha rozp. - pol. 9.2</t>
  </si>
  <si>
    <t>5906105010</t>
  </si>
  <si>
    <t>Demontáž pražce dřevěný. Poznámka: 1. V cenách jsou započteny náklady na manipulaci, demontáž, odstrojení do součástí a uložení pražců.</t>
  </si>
  <si>
    <t>5906105020</t>
  </si>
  <si>
    <t>Demontáž pražce betonový. Poznámka: 1. V cenách jsou započteny náklady na manipulaci, demontáž, odstrojení do součástí a uložení pražců.</t>
  </si>
  <si>
    <t>1417"viz příloha - pol.3</t>
  </si>
  <si>
    <t>5907025016</t>
  </si>
  <si>
    <t xml:space="preserve">Výměna kolejnicových pásů stávající upevnění tvar S49, T, 49E1. </t>
  </si>
  <si>
    <t>1865"viz příloha rozpočtu - pol. 5</t>
  </si>
  <si>
    <t>Souvislá výměna KL se snesením KR koleje pražce betonové</t>
  </si>
  <si>
    <t>475/1000"viz příloha rozp. - pol. 2.1 + 7.1 + {9.2}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</si>
  <si>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</si>
  <si>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</si>
  <si>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styk</t>
  </si>
  <si>
    <t>2"viz příloha - pol. 6</t>
  </si>
  <si>
    <t>5958101005</t>
  </si>
  <si>
    <t>Součásti spojovací kolejnicové spojky tv. S 730 mm</t>
  </si>
  <si>
    <t>2*2"viz příloha - pol. 6</t>
  </si>
  <si>
    <t>5958107005</t>
  </si>
  <si>
    <t>Šroub spojkový M24 x 140 mm</t>
  </si>
  <si>
    <t>2*4"viz příloha - pol. 6</t>
  </si>
  <si>
    <t>5958131070</t>
  </si>
  <si>
    <t>Součásti upevňovací s antikorozní úpravou kroužek pružný dvojitý Fe 6</t>
  </si>
  <si>
    <t>32"viz příloha - pol. 6</t>
  </si>
  <si>
    <t>790/1000"viz příloha rozp. - pol. 9.6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</si>
  <si>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</si>
  <si>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</si>
  <si>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1127,4/1000"viz příloha rozp. - pol. 9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</si>
  <si>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</si>
  <si>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</si>
  <si>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18"viz příloha rozp. - pol. 8.1</t>
  </si>
  <si>
    <t>5910020910</t>
  </si>
  <si>
    <t>Svařování kolejnic termitem plný předehřev příplatek typ kolejnic R350HT.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</si>
  <si>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14"viz příloha rozp. - pol. 8.1</t>
  </si>
  <si>
    <t>5910030310</t>
  </si>
  <si>
    <t>Příplatek za směrové vyrovnání kolejnic v obloucích o poloměru 300 m a menším. Poznámka: 1. V cenách jsou započteny náklady na použití přípravku pro směrové vyrovnání kolejnic.</t>
  </si>
  <si>
    <t>(457,7/60+0,3715)*2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</si>
  <si>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</si>
  <si>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</si>
  <si>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(932,5+50)*2"viz příloha rozp. - pol. 8.1</t>
  </si>
  <si>
    <t>5910040430</t>
  </si>
  <si>
    <t>Umožnění volné dilatace kolejnice montáž upevňovadel s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</si>
  <si>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</si>
  <si>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</si>
  <si>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5910063150</t>
  </si>
  <si>
    <t>Opravné souvislé broušení kolejnic R350HT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</si>
  <si>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2936,8"viz příloha rozp. - pol. 10</t>
  </si>
  <si>
    <t>256"viz příloha rozp. - pol. 8.2</t>
  </si>
  <si>
    <t>Pražcové kotvy TDHB pro pražec betonový B 70 / B91S/2</t>
  </si>
  <si>
    <t>Montáž zajišťovací značky všech typů a konstrukcí bez rozlišení</t>
  </si>
  <si>
    <t>22"viz příloha rozp. - pol. 9.5</t>
  </si>
  <si>
    <t>1965922481</t>
  </si>
  <si>
    <t>0,004*22</t>
  </si>
  <si>
    <t>1807878712</t>
  </si>
  <si>
    <t>0,08*22</t>
  </si>
  <si>
    <t>-1976825470</t>
  </si>
  <si>
    <t>8"0,330*22*1,1=&gt;8</t>
  </si>
  <si>
    <t>-395902330</t>
  </si>
  <si>
    <t>5917040040</t>
  </si>
  <si>
    <t>Kolejnicový mazník mechanický demontáž. Poznámka: 1. V cenách jsou započteny náklady na demontáž, nebo montáž včetně doplnění mazníku mazivem, natlakování, seřízení a kontrolu funkčnosti.a zajištění funkčnosti. 2. V cenách nejsou obsaženy náklady na dodávku materiálu.</t>
  </si>
  <si>
    <t>5999005010</t>
  </si>
  <si>
    <t>Třídění spojovacích a upevňovacích součástí. Poznámka: 1. V cenách jsou započteny náklady na manipulaci, vytřídění a uložení materiálu na úložiště nebo do skladu.</t>
  </si>
  <si>
    <t>odstrojené - kompletní výstroj</t>
  </si>
  <si>
    <t>(1417+82)*0,026376</t>
  </si>
  <si>
    <t>5999005020</t>
  </si>
  <si>
    <t>Třídění pražců a kolejnicových podpor. Poznámka: 1. V cenách jsou započteny náklady na manipulaci, vytřídění a uložení materiálu na úložiště nebo do skladu.</t>
  </si>
  <si>
    <t>odstrojené</t>
  </si>
  <si>
    <t>1417*0,265</t>
  </si>
  <si>
    <t>82*0,08</t>
  </si>
  <si>
    <t>vystrojené</t>
  </si>
  <si>
    <t>8*0,291376</t>
  </si>
  <si>
    <t>5999005030</t>
  </si>
  <si>
    <t>Třídění kolejnic. Poznámka: 1. V cenách jsou započteny náklady na manipulaci, vytřídění a uložení materiálu na úložiště nebo do skladu.</t>
  </si>
  <si>
    <t>1875*0,04939"kolejnice</t>
  </si>
  <si>
    <t>Sborník UOŽI 01 2021</t>
  </si>
  <si>
    <t>součást pol. souv. výměny KL (předštěrkování) - předpokládán lom Košťálov</t>
  </si>
  <si>
    <t>855*1,8"viz příloha rozp. - pol. 7.1</t>
  </si>
  <si>
    <t>865,94*1,8"viz příloha rozp. - pol. 9.2</t>
  </si>
  <si>
    <t>9902300700</t>
  </si>
  <si>
    <t>Doprava jednosměrná (např. nakupovaného materiálu) mechanizací o nosnosti přes 3,5 t sypanin (kameniva, písku, suti, dlažebních kostek, atd.) do 100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</si>
  <si>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5908005430</t>
  </si>
  <si>
    <t>Oprava kolejnicového styku demontáž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</si>
  <si>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Poznámka k položce:_x000D_
Spojka=kus</t>
  </si>
  <si>
    <t>78"</t>
  </si>
  <si>
    <t>5908005530</t>
  </si>
  <si>
    <t>Oprava kolejnicového styku 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</si>
  <si>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</si>
  <si>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</si>
  <si>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 xml:space="preserve">937,5/1000"km 80,645-81,5825 </t>
  </si>
  <si>
    <t>5906130235</t>
  </si>
  <si>
    <t>Montáž kolejového roštu v ose koleje pražce betonové nevystrojené tvar S49, 49E1. Poznámka: 1. V cenách jsou započteny náklady na manipulaci a montáž KR, u pražců dřevěných nevystrojených i na vrtání pražců. 2. V cenách nejsou obsaženy náklady na dodávku materiálu.</t>
  </si>
  <si>
    <t>0,938-0,005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</si>
  <si>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</si>
  <si>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</si>
  <si>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0,005"km 80,645-80,650</t>
  </si>
  <si>
    <t>595614003R</t>
  </si>
  <si>
    <t>-1851116047</t>
  </si>
  <si>
    <t xml:space="preserve">1555 </t>
  </si>
  <si>
    <t>5958134041</t>
  </si>
  <si>
    <t>Součásti upevňovací šroub svěrkový T5</t>
  </si>
  <si>
    <t>32" pražce SB 5 z výzisku s rozdělením c</t>
  </si>
  <si>
    <t>5958134115</t>
  </si>
  <si>
    <t>Součásti upevňovací matice M24</t>
  </si>
  <si>
    <t>32"pražce SB 5 z výzisku</t>
  </si>
  <si>
    <t>5958134140</t>
  </si>
  <si>
    <t>Součásti upevňovací vložka M</t>
  </si>
  <si>
    <t>5912060210</t>
  </si>
  <si>
    <t>Demontáž zajišťovací značky včetně sloupku a základu konzolové. Poznámka: 1. V cenách jsou započteny náklady na demontáž součástí značky, úpravu a urovnání terénu.</t>
  </si>
  <si>
    <t>20"</t>
  </si>
  <si>
    <t>5915010030</t>
  </si>
  <si>
    <t>Těžení zeminy nebo horniny železničního spodku v hornině třídy těžitelnosti I skupiny 3. Poznámka: 1. V cenách jsou započteny náklady na těžení a uložení výzisku na terén nebo naložení na dopravní prostředek a uložení na úložišti.</t>
  </si>
  <si>
    <t>656,25"mat. banketových stezek</t>
  </si>
  <si>
    <t>981513114R</t>
  </si>
  <si>
    <t>Demolice konstrukcí objektů těžkými mechanizačními prostředky konstrukcí ze železobetonu</t>
  </si>
  <si>
    <t xml:space="preserve">4,5" bourání základů původních zařízení dráhy </t>
  </si>
  <si>
    <t>OST</t>
  </si>
  <si>
    <t>Ostatní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</si>
  <si>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</si>
  <si>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</si>
  <si>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262144</t>
  </si>
  <si>
    <t>Poznámka k položce:_x000D_
Měrnou jednotkou je kus stroje.</t>
  </si>
  <si>
    <t>1"drobné upevnění</t>
  </si>
  <si>
    <t>-1063026353</t>
  </si>
  <si>
    <t>svoz výzisku na mezideponii</t>
  </si>
  <si>
    <t>656,25*2" mat. banketových stezek - viz příloha rozp. - pol. 1.1</t>
  </si>
  <si>
    <t>4,5*2,5"suť z bet. základů - viz příloha rozp. - pol. 1.2</t>
  </si>
  <si>
    <t>1187,5*1,8" lože při sneseném roštu na mezideponii - viz příloha rozp. - pol. 2</t>
  </si>
  <si>
    <t>343,12*1,8" odpad ze SČ na mezideponii - viz příloha rozp. - pol. 7.2</t>
  </si>
  <si>
    <t>manipulace s výziskem ze SVK</t>
  </si>
  <si>
    <t>svoz vystr. pražců z demontáže KR</t>
  </si>
  <si>
    <t>1425*0,291376"viz. příloha rozp. - pol. 3</t>
  </si>
  <si>
    <t>82*0,130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</si>
  <si>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</si>
  <si>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</si>
  <si>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2,57"dodávka kotev</t>
  </si>
  <si>
    <t>512</t>
  </si>
  <si>
    <t>142415191</t>
  </si>
  <si>
    <t>1555*0,327 "přeprava nových bet. pražců B70 W-49 od výrobce</t>
  </si>
  <si>
    <t>SO 10-01.1 - Následná úprava GPK</t>
  </si>
  <si>
    <t>OST - Ostatní</t>
  </si>
  <si>
    <t>0,938"viz příloha rozp. - pol. 1</t>
  </si>
  <si>
    <t>-944981428</t>
  </si>
  <si>
    <t>165,58"viz příloha rozp. - pol. 7.3</t>
  </si>
  <si>
    <t>598310641</t>
  </si>
  <si>
    <t>165,58*2,035"viz příloha rozp. - pol. 7.3</t>
  </si>
  <si>
    <t>9903200200</t>
  </si>
  <si>
    <t>Přeprava mechanizace na místo prováděných prací o hmotnosti přes 12 t do 200 km Poznámka: 1. Ceny jsou určeny pro dopravu mechanizmů na místo prováděných prací po silnici i po kolejích.2. V ceně jsou započteny i náklady na zpáteční cestu dopravního prostředku. Měrnou jednotkou je kus přepravovaného stroje.</t>
  </si>
  <si>
    <t>2"ASP+SSP</t>
  </si>
  <si>
    <t>-154060268</t>
  </si>
  <si>
    <t>SO 11-01 - Železniční spodek</t>
  </si>
  <si>
    <t>ODPAD - Likvidace odpadů</t>
  </si>
  <si>
    <t xml:space="preserve">    ÚRS - R- položky</t>
  </si>
  <si>
    <t>(1308,45+789,3)*1,8"viz příloha rozp. - pol. 1</t>
  </si>
  <si>
    <t>5914001160</t>
  </si>
  <si>
    <t>Zřízení gabionu vázaného s oky 100x100 mm o rozměru 1,0x1,0x1,0 m (1,000 m3). Poznámka: 1. V cenách jsou započteny náklady na přípravu gabionové drážky, montáž koše, vyskládání pohledových stran a vyplnění koše kamenivem. 2. V cenách nejsou započteny náklady na zemní práce a na dodávku materiálu.</t>
  </si>
  <si>
    <t>5964161000</t>
  </si>
  <si>
    <t>Beton lehce zhutnitelný C 12/15;X0 F5 2 080 2 517</t>
  </si>
  <si>
    <t>pro výústě</t>
  </si>
  <si>
    <t>3*2,5*1,5*0,1"viz příloha - pol. 1.2</t>
  </si>
  <si>
    <t>lože potrubí</t>
  </si>
  <si>
    <t>503*0,15"viz příloha - pol. 1.2</t>
  </si>
  <si>
    <t>základ gabionu</t>
  </si>
  <si>
    <t>89,6"viz příloha - pol. 3.1</t>
  </si>
  <si>
    <t>5914035470</t>
  </si>
  <si>
    <t>Zřízení otevřených odvodňovacích zařízení trativodní výusť z lomového kamene.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</si>
  <si>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3"viz příloha - pol. 1.2</t>
  </si>
  <si>
    <t>5914055010</t>
  </si>
  <si>
    <t>Zřízení krytých odvodňovacích zařízení potrubí trativodu.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</si>
  <si>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503"viz příloha - pol. 1.2</t>
  </si>
  <si>
    <t>595510102R</t>
  </si>
  <si>
    <t>Kamenivo drcené drť frakce 11/22</t>
  </si>
  <si>
    <t>211,260*1,9"viz příloha - pol. 1.2</t>
  </si>
  <si>
    <t>256*1,9"viz příloha - pol. 3</t>
  </si>
  <si>
    <t>5914055020</t>
  </si>
  <si>
    <t>Zřízení krytých odvodňovacích zařízení šachty trativodu</t>
  </si>
  <si>
    <t>5964103120</t>
  </si>
  <si>
    <t>Drenážní plastové díly šachta průchozí DN 400/250  1 vtok/1 odtok DN 250 mm</t>
  </si>
  <si>
    <t>5964103130</t>
  </si>
  <si>
    <t>Drenážní plastové díly prodlužovací nástavec šachty D 400, délka 3 m</t>
  </si>
  <si>
    <t>5964103135</t>
  </si>
  <si>
    <t>Drenážní plastové díly krytka šachty plastová D 400</t>
  </si>
  <si>
    <t>5964103125</t>
  </si>
  <si>
    <t>Drenážní plastové díly šachta odbočná DN 400/250  2 vtoky/1 odtok DN 250 mm</t>
  </si>
  <si>
    <t>5914055030</t>
  </si>
  <si>
    <t>Zřízení krytých odvodňovacích zařízení svodného potrubí.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</si>
  <si>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10,6"viz příloha - pol. 1.2</t>
  </si>
  <si>
    <t>5955101045</t>
  </si>
  <si>
    <t>Lomový kámen tříděný pro rovnaniny</t>
  </si>
  <si>
    <t>3*2,5*1,5*0,4*1,9"viz příloha - pol. 1.2</t>
  </si>
  <si>
    <t>320*1,9"viz příloha - pol. 3</t>
  </si>
  <si>
    <t>5914075020</t>
  </si>
  <si>
    <t>Zřízení konstrukční vrstvy pražcového podloží bez geomateriálu tl. 0,30 m. Poznámka: 1. V cenách jsou započteny náklady na naložení výzisku na dopravní prostředek. 2. V cenách nejsou obsaženy náklady na dodávku materiálu a odtěžení zeminy.</t>
  </si>
  <si>
    <t>475*6,2"viz příloha - pol. 2.1</t>
  </si>
  <si>
    <t>5914075110</t>
  </si>
  <si>
    <t>Zřízení konstrukční vrstvy pražcového podloží včetně geotextilie tl. 0,15 m. Poznámka: 1. V cenách jsou započteny náklady na naložení výzisku na dopravní prostředek. 2. V cenách nejsou obsaženy náklady na dodávku materiálu a odtěžení zeminy.</t>
  </si>
  <si>
    <t>475*5"viz příloha - pol. 2.1</t>
  </si>
  <si>
    <t>5914080030</t>
  </si>
  <si>
    <t>Zřízení ochrany zemních svahů kombinované. Poznámka: 1. V cenách jsou započteny náklady na naložení výzisku na dopravní prostředek. 2. V cenách nejsou obsaženy náklady na dodávku materiálu a zemní práce.</t>
  </si>
  <si>
    <t>637,484"viz příloha - pol. 5</t>
  </si>
  <si>
    <t>1308,45"viz příloha rozp. - pol. 1</t>
  </si>
  <si>
    <t>5915010040</t>
  </si>
  <si>
    <t>Těžení zeminy nebo horniny železničního spodku v hornině třídy těžitelnosti II skupiny 4. Poznámka: 1. V cenách jsou započteny náklady na těžení a uložení výzisku na terén nebo naložení na dopravní prostředek a uložení na úložišti.</t>
  </si>
  <si>
    <t>789,3"viz příloha - pol. 1</t>
  </si>
  <si>
    <t>ÚRS</t>
  </si>
  <si>
    <t>R- položky</t>
  </si>
  <si>
    <t>174151101R</t>
  </si>
  <si>
    <t>Zásyp sypaninou z jakékoliv horniny strojně s uložením výkopku ve vrstvách se zhutněním jam, šachet, rýh nebo kolem objektů v těchto vykopávkách</t>
  </si>
  <si>
    <t>256"viz příloha - pol. 3; zásyp výziskem</t>
  </si>
  <si>
    <t>619996145R</t>
  </si>
  <si>
    <t>Ochrana stavebních konstrukcí a samostatných prvků včetně pozdějšího odstranění obalením geotextilií samostatných konstrukcí a prvků</t>
  </si>
  <si>
    <t>položka zahrnuje dodávku materiálu</t>
  </si>
  <si>
    <t>134,4"viz příloha - pol. 3</t>
  </si>
  <si>
    <t>58344197R</t>
  </si>
  <si>
    <t>štěrkodrť frakce 0/63</t>
  </si>
  <si>
    <t>1764796249</t>
  </si>
  <si>
    <t>356,25*2"viz příloha - pol. 2.1</t>
  </si>
  <si>
    <t>5955101020</t>
  </si>
  <si>
    <t>Kamenivo drcené štěrkodrť frakce 0/32</t>
  </si>
  <si>
    <t>736,25*2</t>
  </si>
  <si>
    <t>28611226R</t>
  </si>
  <si>
    <t>trubka drenážní flexibilní celoperforovaná PVC-U SN 4 DN 200 pro meliorace, dočasné nebo odlehčovací drenáže</t>
  </si>
  <si>
    <t>503"viz příloha - pol. 1.6</t>
  </si>
  <si>
    <t>596410302R</t>
  </si>
  <si>
    <t>Nerezová trubka dl. 0,5m</t>
  </si>
  <si>
    <t>samostatná dodávka materiálu</t>
  </si>
  <si>
    <t>1131,75"viz příloha - pol. 1.2</t>
  </si>
  <si>
    <t>2850"viz příloha - pol. 2.1</t>
  </si>
  <si>
    <t>596410309R</t>
  </si>
  <si>
    <t>Drenážní plastové díly trubka bez perforací DN 300 mm</t>
  </si>
  <si>
    <t>5964102050</t>
  </si>
  <si>
    <t>Gabionový koš kompletní s vázanými oky 100x100 mm 1,00x1,00x1,00 m (1,000 m3)</t>
  </si>
  <si>
    <t>61894013R</t>
  </si>
  <si>
    <t>síť protierozní z kokosových vláken 700g/m2</t>
  </si>
  <si>
    <t>21279590R</t>
  </si>
  <si>
    <t>Zřízení příčného odvodnění patního gabionu potrubím PEHD DN65 bez perforace s dodávkou materiálu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</si>
  <si>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</si>
  <si>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</si>
  <si>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371,235"beton</t>
  </si>
  <si>
    <t>503*0,0013"doprava celoperforovaných trubek DN200</t>
  </si>
  <si>
    <t>10,6*0,01596"doprava drenážních trubek bez perforací</t>
  </si>
  <si>
    <t>320*0,015"doprava gabionových košů</t>
  </si>
  <si>
    <t>637,484*0,0007 "doprava kokosové sítě</t>
  </si>
  <si>
    <t>3*2,5*1,5*0,4*1,9"viz příloha - pol. 1.1 - LK</t>
  </si>
  <si>
    <t>211,26*1,9"viz příloha - pol. 1.2 - zásyp trativodu</t>
  </si>
  <si>
    <t>1472,5"viz příloha - pol. 2.1</t>
  </si>
  <si>
    <t>9902900300</t>
  </si>
  <si>
    <t>Složení sypanin, drobného kusového materiálu, suti Poznámka: 1. Ceny jsou určeny pro skládání materiálu z vlastních zásob objednatele.</t>
  </si>
  <si>
    <t>3*2,5*1,5*0,4*1,9"viz příloha - pol. 1.2 - LK</t>
  </si>
  <si>
    <t>SO 21-06 - Propustek v ev. km 80,833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</si>
  <si>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</si>
  <si>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</si>
  <si>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</si>
  <si>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</si>
  <si>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</si>
  <si>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</si>
  <si>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</si>
  <si>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</si>
  <si>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</si>
  <si>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Zemní práce</t>
  </si>
  <si>
    <t>111251102</t>
  </si>
  <si>
    <t>Odstranění křovin a stromů průměru kmene do 100 mm i s kořeny sklonu terénu do 1:5 z celkové plochy přes 100 do 500 m2 strojně</t>
  </si>
  <si>
    <t>CS ÚRS 2022 02</t>
  </si>
  <si>
    <t>Online PSC</t>
  </si>
  <si>
    <t>https://podminky.urs.cz/item/CS_URS_2022_02/111251102</t>
  </si>
  <si>
    <t>"dle TZ"</t>
  </si>
  <si>
    <t>"vymýcení náletových křovin"   80,00</t>
  </si>
  <si>
    <t>112155315</t>
  </si>
  <si>
    <t>Štěpkování s naložením na dopravní prostředek a odvozem do 20 km keřového porostu hustého</t>
  </si>
  <si>
    <t>https://podminky.urs.cz/item/CS_URS_2022_02/112155315</t>
  </si>
  <si>
    <t>"dle pol. 111251102"  80,00</t>
  </si>
  <si>
    <t>122252501</t>
  </si>
  <si>
    <t>Odkopávky a prokopávky nezapažené pro spodní stavbu železnic v hornině třídy těžitelnosti I, skupiny 3 objem do 100 m3 strojně</t>
  </si>
  <si>
    <t>https://podminky.urs.cz/item/CS_URS_2022_02/122252501</t>
  </si>
  <si>
    <t>"výkop, měřeno digitálně"</t>
  </si>
  <si>
    <t>5,50*7,50</t>
  </si>
  <si>
    <t>"odpočet vybouráného propustku a zdí" -0,40*3,50-2*1,80*3,20</t>
  </si>
  <si>
    <t>122252508</t>
  </si>
  <si>
    <t>Příplatek k odkopávkám nezapaženým pro spodní stavbu železnic v hornině třídy těžitelnosti I, skupiny 3 za ztížení při rekonstrukci</t>
  </si>
  <si>
    <t>https://podminky.urs.cz/item/CS_URS_2022_02/122252508</t>
  </si>
  <si>
    <t>"dle pol. 122252502" 28,33</t>
  </si>
  <si>
    <t>132251101</t>
  </si>
  <si>
    <t>Hloubení rýh nezapažených š do 800 mm v hornině třídy těžitelnosti I, skupiny 3 objem do 20 m3 strojně</t>
  </si>
  <si>
    <t>https://podminky.urs.cz/item/CS_URS_2022_02/132251101</t>
  </si>
  <si>
    <t>"rýhy pro prahy a zákl. prahy"</t>
  </si>
  <si>
    <t>0,60*0,30*2,30</t>
  </si>
  <si>
    <t>0,60*0,30*1,20</t>
  </si>
  <si>
    <t>162432511</t>
  </si>
  <si>
    <t>Vodorovné přemístění výkopku do 2000 m pracovním vlakem</t>
  </si>
  <si>
    <t>https://podminky.urs.cz/item/CS_URS_2022_02/162432511</t>
  </si>
  <si>
    <t>"odvoz na místo přeložení na nákladní automobil"</t>
  </si>
  <si>
    <t>"odvezená zemina na skládku, dle pol. 162751117"   80,00*2,00</t>
  </si>
  <si>
    <t>162751117</t>
  </si>
  <si>
    <t>Vodorovné přemístění do 10000 m výkopku/sypaniny z horniny třídy těžitelnosti I, skupiny 1 až 3</t>
  </si>
  <si>
    <t>https://podminky.urs.cz/item/CS_URS_2022_02/162751117</t>
  </si>
  <si>
    <t>"dle pol.  122252501"    28,330</t>
  </si>
  <si>
    <t>"dle pol. 13225"     0,63</t>
  </si>
  <si>
    <t>162751119</t>
  </si>
  <si>
    <t>Příplatek k vodorovnému přemístění výkopku/sypaniny z horniny třídy těžitelnosti I, skupiny 1 až 3 ZKD 1000 m přes 10000 m</t>
  </si>
  <si>
    <t>https://podminky.urs.cz/item/CS_URS_2022_02/162751119</t>
  </si>
  <si>
    <t>"odvoz vykopané zeminy na skládku ve vzdálenosti 20km"</t>
  </si>
  <si>
    <t>10,00*28,96</t>
  </si>
  <si>
    <t>167151111</t>
  </si>
  <si>
    <t>Nakládání výkopku z hornin třídy těžitelnosti I, skupiny 1 až 3 přes 100 m3</t>
  </si>
  <si>
    <t>https://podminky.urs.cz/item/CS_URS_2022_02/167151111</t>
  </si>
  <si>
    <t>"přeložení na nákladní automobil"</t>
  </si>
  <si>
    <t>"odvezená zemina na skládku, dle pol. 162751117"   28,96</t>
  </si>
  <si>
    <t>171201221</t>
  </si>
  <si>
    <t>Poplatek za uložení na skládce (skládkovné) zeminy a kamení kód odpadu 17 05 04</t>
  </si>
  <si>
    <t>https://podminky.urs.cz/item/CS_URS_2022_02/171201221</t>
  </si>
  <si>
    <t>"dle pol. 17125"    28,96*2,00</t>
  </si>
  <si>
    <t>171251201</t>
  </si>
  <si>
    <t>Uložení sypaniny na skládky nebo meziskládky</t>
  </si>
  <si>
    <t>https://podminky.urs.cz/item/CS_URS_2022_02/171251201</t>
  </si>
  <si>
    <t>"dle pol. 162751117"  28,96</t>
  </si>
  <si>
    <t>174111311</t>
  </si>
  <si>
    <t>Zásyp sypaninou se zhutněním přes 3 m3 pro spodní stavbu železnic</t>
  </si>
  <si>
    <t>https://podminky.urs.cz/item/CS_URS_2022_02/174111311</t>
  </si>
  <si>
    <t>"dle TZ - zásyp vhodnou zeminou"</t>
  </si>
  <si>
    <t>"měřeno digitálně"    4,10*6,00</t>
  </si>
  <si>
    <t>58344169</t>
  </si>
  <si>
    <t>štěrkodrť frakce 0/32 OTP ČD</t>
  </si>
  <si>
    <t>"dle TZ - zásyp ze štěrkodrti 0-32"</t>
  </si>
  <si>
    <t>"měřeno digitálně"</t>
  </si>
  <si>
    <t>24,60*2,10</t>
  </si>
  <si>
    <t>181351003</t>
  </si>
  <si>
    <t>Rozprostření ornice tl vrstvy do 200 mm pl do 100 m2 v rovině nebo ve svahu do 1:5 strojně</t>
  </si>
  <si>
    <t>https://podminky.urs.cz/item/CS_URS_2022_02/181351003</t>
  </si>
  <si>
    <t>"ohumusování okolí propustku, tl. 100mm"    80,00</t>
  </si>
  <si>
    <t>10364101</t>
  </si>
  <si>
    <t>zemina pro terénní úpravy -  ornice</t>
  </si>
  <si>
    <t>"ohumusování okolí propustku, tl. 100mm"    80,00*0,10*1,9</t>
  </si>
  <si>
    <t>182251101</t>
  </si>
  <si>
    <t>Svahování násypů strojně</t>
  </si>
  <si>
    <t>https://podminky.urs.cz/item/CS_URS_2022_02/182251101</t>
  </si>
  <si>
    <t>"úprava svahů před ohumusováním okolí mostu"    80,00</t>
  </si>
  <si>
    <t>183405211</t>
  </si>
  <si>
    <t>Výsev trávníku hydroosevem na ornici</t>
  </si>
  <si>
    <t>https://podminky.urs.cz/item/CS_URS_2022_02/183405211</t>
  </si>
  <si>
    <t>"ohumusování okolí propustku, tl. 100mm"   80,00</t>
  </si>
  <si>
    <t>00572470</t>
  </si>
  <si>
    <t>osivo směs travní univerzál</t>
  </si>
  <si>
    <t>80*0,025 "Přepočtené koeficientem množství</t>
  </si>
  <si>
    <t>Zakládání</t>
  </si>
  <si>
    <t>273321117</t>
  </si>
  <si>
    <t>Základové desky mostních konstrukcí ze ŽB C 25/30</t>
  </si>
  <si>
    <t>https://podminky.urs.cz/item/CS_URS_2022_02/273321117</t>
  </si>
  <si>
    <t>"zákl. deska C25/30 tl. 250mm"</t>
  </si>
  <si>
    <t>"měřeno digitálně"   6,30*1,20*0,25</t>
  </si>
  <si>
    <t>273321191</t>
  </si>
  <si>
    <t>Příplatek k základovým deskám mostních konstrukcí ze ŽB za betonáž malého rozsahudo 25 m3</t>
  </si>
  <si>
    <t>https://podminky.urs.cz/item/CS_URS_2022_02/273321191</t>
  </si>
  <si>
    <t>273354111</t>
  </si>
  <si>
    <t>Bednění základových desek - zřízení</t>
  </si>
  <si>
    <t>https://podminky.urs.cz/item/CS_URS_2022_02/273354111</t>
  </si>
  <si>
    <t>"bednění zákl. desky"</t>
  </si>
  <si>
    <t>2*6,80*0,25+2*1,2*0,25</t>
  </si>
  <si>
    <t>"bednění zesíleneého základu"</t>
  </si>
  <si>
    <t>2*0,4*1,20+4*0,15</t>
  </si>
  <si>
    <t>273354211</t>
  </si>
  <si>
    <t>Bednění základových desek - odstranění</t>
  </si>
  <si>
    <t>https://podminky.urs.cz/item/CS_URS_2022_02/273354211</t>
  </si>
  <si>
    <t>273361116</t>
  </si>
  <si>
    <t>Výztuž základových desek z betonářské oceli 10 505</t>
  </si>
  <si>
    <t>https://podminky.urs.cz/item/CS_URS_2022_02/273361116</t>
  </si>
  <si>
    <t>"výztuž z kari sítí 8/100/100 (7,90 kg/m2) "        6,30*1,20*7,90*1,20/1000,00</t>
  </si>
  <si>
    <t>274311127</t>
  </si>
  <si>
    <t>Základové pasy, prahy, věnce a ostruhy z betonu prostého C 25/30</t>
  </si>
  <si>
    <t>https://podminky.urs.cz/item/CS_URS_2022_02/274311127</t>
  </si>
  <si>
    <t>"bet. prah na konci dlažby na výtoku"     2,30*0,60*0,30</t>
  </si>
  <si>
    <t>"bet. příčný základ. pás"      1,20*0,60*0,30</t>
  </si>
  <si>
    <t>"zesílený základ na výtoku"   2*0,1*1,20</t>
  </si>
  <si>
    <t>274321191</t>
  </si>
  <si>
    <t>Příplatek k základovým pasům, prahům a věncům mostních konstrukcí ze ŽB za betonáž malého do 25 m3</t>
  </si>
  <si>
    <t>https://podminky.urs.cz/item/CS_URS_2022_02/274321191</t>
  </si>
  <si>
    <t>Svislé a kompletní konstrukce</t>
  </si>
  <si>
    <t>334323218</t>
  </si>
  <si>
    <t>Mostní křídla a závěrné zídky ze ŽB C 30/37</t>
  </si>
  <si>
    <t>https://podminky.urs.cz/item/CS_URS_2022_02/334323218</t>
  </si>
  <si>
    <t>"dle příl. 02.03 - výkres čelní zdi"</t>
  </si>
  <si>
    <t>"čelní zídka"     5,85</t>
  </si>
  <si>
    <t>334323291</t>
  </si>
  <si>
    <t>Příplatek k mostním křídlům a závěrným zídkám ze ŽB za betonáž malého rozsahu do 25 m3</t>
  </si>
  <si>
    <t>https://podminky.urs.cz/item/CS_URS_2022_02/334323291</t>
  </si>
  <si>
    <t>334361226</t>
  </si>
  <si>
    <t>Výztuž křídel, závěrných zdí z betonářské oceli 10 505</t>
  </si>
  <si>
    <t>https://podminky.urs.cz/item/CS_URS_2022_02/334361226</t>
  </si>
  <si>
    <t>"výztuž čelní zídky"     429,46/1000,00</t>
  </si>
  <si>
    <t>R334351112</t>
  </si>
  <si>
    <t>Zřízení a odstranění bednění systémového mostních opěr, zídek a ÚP pro ŽB vč. pomocných konstrukcí</t>
  </si>
  <si>
    <t>CS ÚRS 2021 02</t>
  </si>
  <si>
    <t>https://podminky.urs.cz/item/CS_URS_2021_02/R334351112</t>
  </si>
  <si>
    <t>"bednění a pomocné kce. pro betonáž čelní zídky"</t>
  </si>
  <si>
    <t xml:space="preserve">"měřeno digitálně"   </t>
  </si>
  <si>
    <t>"základ"  2*0,60*1,20+2*0,60*3,00</t>
  </si>
  <si>
    <t>"dřík"     3,00*1,82+3,00*1,45+3,00*0,50+3,00*0,15+2*1,25</t>
  </si>
  <si>
    <t>"římsa"    2*0,10+2*0,25*3,00</t>
  </si>
  <si>
    <t>Vodorovné konstrukce</t>
  </si>
  <si>
    <t>451315127</t>
  </si>
  <si>
    <t>Podkladní nebo výplňová vrstva z betonu C 25/30 tl do 150 mm</t>
  </si>
  <si>
    <t>https://podminky.urs.cz/item/CS_URS_2022_02/451315127</t>
  </si>
  <si>
    <t>"podkl beton dlažby, tl. 150mm, dle pol. 465511511"   13,848</t>
  </si>
  <si>
    <t>465511511</t>
  </si>
  <si>
    <t>Dlažba z lomového kamene do malty s vyplněním spár maltou a vyspárováním plocha do 20 m2 tl 200 mm</t>
  </si>
  <si>
    <t>https://podminky.urs.cz/item/CS_URS_2022_02/465511511</t>
  </si>
  <si>
    <t>"dlažba z lom. kamene tl. 200mm"</t>
  </si>
  <si>
    <t>"výtok, měřeno digitálně, koef. sklonu 1,20"     (3,10+3,24)*1,20</t>
  </si>
  <si>
    <t>"vtok, měřeno digitálně, koef. sklonu 1,20"       (3,45+1,75)*1,20</t>
  </si>
  <si>
    <t>Ostatní konstrukce a práce, bourání</t>
  </si>
  <si>
    <t>919521180</t>
  </si>
  <si>
    <t>Zřízení silničního propustku z trub betonových nebo ŽB DN 1000</t>
  </si>
  <si>
    <t>https://podminky.urs.cz/item/CS_URS_2022_02/919521180</t>
  </si>
  <si>
    <t>"trubní propustek DN1000 z patkových trub"</t>
  </si>
  <si>
    <t>7,50</t>
  </si>
  <si>
    <t>R59222003</t>
  </si>
  <si>
    <t>trouba ŽB hrdlová DN 1000</t>
  </si>
  <si>
    <t>"ŽB  trouby DN 1000"  6</t>
  </si>
  <si>
    <t>R59222001</t>
  </si>
  <si>
    <t>trouba ŽB hrdlová výtoková a vtoková DN 1000</t>
  </si>
  <si>
    <t>"dle výkresu nového stavu"</t>
  </si>
  <si>
    <t>"trouba šikmá DN1000 - výtoková"   1</t>
  </si>
  <si>
    <t>931994142</t>
  </si>
  <si>
    <t>Těsnění dilatační spáry betonové konstrukce polyuretanovým tmelem do pl 4,0 cm2</t>
  </si>
  <si>
    <t>https://podminky.urs.cz/item/CS_URS_2022_02/931994142</t>
  </si>
  <si>
    <t>"těsnění mezi jednotlivými troubami"</t>
  </si>
  <si>
    <t>2*4,00</t>
  </si>
  <si>
    <t>936942211</t>
  </si>
  <si>
    <t>Zhotovení tabulky s letopočtem opravy mostu vložením šablony do bednění</t>
  </si>
  <si>
    <t>https://podminky.urs.cz/item/CS_URS_2022_02/936942211</t>
  </si>
  <si>
    <t>"dle TZ, letopočet do kamenné dlažby nad výtokem"     1,00</t>
  </si>
  <si>
    <t>"letopočet - matrice v čelní zdi"   1,00</t>
  </si>
  <si>
    <t>962051111</t>
  </si>
  <si>
    <t>Bourání mostních zdí a pilířů z ŽB</t>
  </si>
  <si>
    <t>https://podminky.urs.cz/item/CS_URS_2022_02/962051111</t>
  </si>
  <si>
    <t>"demolice čelních zídek"</t>
  </si>
  <si>
    <t>2*(2,16*3,20-0,41*0,80)</t>
  </si>
  <si>
    <t>966008113</t>
  </si>
  <si>
    <t>Bourání trubního propustku do DN 800</t>
  </si>
  <si>
    <t>https://podminky.urs.cz/item/CS_URS_2022_02/966008113</t>
  </si>
  <si>
    <t>"dle příl. 02.02.01 - výkres SS"</t>
  </si>
  <si>
    <t>"trouby DN 500"    5,26</t>
  </si>
  <si>
    <t>992114111</t>
  </si>
  <si>
    <t>Vodorovné přemístění mostních dílců z ŽB na vzdálenost 1000 m do hmotnosti 5 t</t>
  </si>
  <si>
    <t>https://podminky.urs.cz/item/CS_URS_2022_02/992114111</t>
  </si>
  <si>
    <t>"doprava a manipulace ŽB trub DN1000 na stavbě" 1+6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</si>
  <si>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</si>
  <si>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</si>
  <si>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</si>
  <si>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</si>
  <si>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https://podminky.urs.cz/item/CS_URS_2022_02/997013501</t>
  </si>
  <si>
    <t>997013509</t>
  </si>
  <si>
    <t>Příplatek k odvozu suti a vybouraných hmot na skládku ZKD 1 km přes 1 km</t>
  </si>
  <si>
    <t>https://podminky.urs.cz/item/CS_URS_2022_02/997013509</t>
  </si>
  <si>
    <t xml:space="preserve">"odvoz na skládku ve vzdálenosti 20km" </t>
  </si>
  <si>
    <t>19,00*42,413</t>
  </si>
  <si>
    <t>997013602</t>
  </si>
  <si>
    <t>Poplatek za uložení na skládce (skládkovné) stavebního odpadu železobetonového kód odpadu 17 01 01</t>
  </si>
  <si>
    <t>https://podminky.urs.cz/item/CS_URS_2022_02/997013602</t>
  </si>
  <si>
    <t>"dle pol. 962051111"    31,603</t>
  </si>
  <si>
    <t>997221615</t>
  </si>
  <si>
    <t>Poplatek za uložení na skládce (skládkovné) stavebního odpadu betonového kód odpadu 17 01 01</t>
  </si>
  <si>
    <t>https://podminky.urs.cz/item/CS_URS_2022_02/997221615</t>
  </si>
  <si>
    <t>"dle pol. 966008113"     10,809</t>
  </si>
  <si>
    <t>998</t>
  </si>
  <si>
    <t>Přesun hmot</t>
  </si>
  <si>
    <t>998241021</t>
  </si>
  <si>
    <t>Přesun hmot pro dráhy kolejové jakéhokoliv rozsahu dopravní vzdálenost do 5000 m</t>
  </si>
  <si>
    <t>https://podminky.urs.cz/item/CS_URS_2022_02/998241021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</si>
  <si>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</si>
  <si>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</si>
  <si>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</si>
  <si>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</si>
  <si>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</si>
  <si>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</si>
  <si>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https://podminky.urs.cz/item/CS_URS_2022_02/711112001</t>
  </si>
  <si>
    <t>"izolace trub penetračním asf. nátěrem, měřeno digitálně"</t>
  </si>
  <si>
    <t>"1x ALP"    7,50*2,6</t>
  </si>
  <si>
    <t>"izolace čelní zídky - 1xALP, měřeno digitálně"</t>
  </si>
  <si>
    <t>2*1,24+2*1,20*0,60+2*3,00*0,85+1,82*3,00-0,52</t>
  </si>
  <si>
    <t>11163150</t>
  </si>
  <si>
    <t>lak penetrační asfaltový</t>
  </si>
  <si>
    <t>33,46*0,0003 "Přepočtené koeficientem množství</t>
  </si>
  <si>
    <t>711112052</t>
  </si>
  <si>
    <t>Provedení izolace proti zemní vlhkosti svislé za studena 2x nátěr tekutou lepenkou</t>
  </si>
  <si>
    <t>https://podminky.urs.cz/item/CS_URS_2022_02/711112052</t>
  </si>
  <si>
    <t>"izolace trub asf. nátěrem, měřeno digitálně"</t>
  </si>
  <si>
    <t>"2x ALN"    7,50*2,6</t>
  </si>
  <si>
    <t>"izolace čelní zídky - 2xALN, měřeno digitálně"</t>
  </si>
  <si>
    <t>11163152</t>
  </si>
  <si>
    <t>lak hydroizolační asfaltový</t>
  </si>
  <si>
    <t>33,46*0,0007 "Přepočtené koeficientem množství</t>
  </si>
  <si>
    <t>711491272</t>
  </si>
  <si>
    <t>Provedení doplňků izolace proti vodě na ploše svislé z textilií vrstva ochranná</t>
  </si>
  <si>
    <t>https://podminky.urs.cz/item/CS_URS_2022_02/711491272</t>
  </si>
  <si>
    <t>"dle TZ, izolace zídky geotextilií 700g/m2"</t>
  </si>
  <si>
    <t>69311084</t>
  </si>
  <si>
    <t>geotextilie netkaná separační, ochranná, filtrační, drenážní PP 700g/m2</t>
  </si>
  <si>
    <t>5,084*1,05 "Přepočtené koeficientem množství</t>
  </si>
  <si>
    <t>998711101</t>
  </si>
  <si>
    <t>Přesun hmot tonážní pro izolace proti vodě, vlhkosti a plynům v objektech výšky do 6 m</t>
  </si>
  <si>
    <t>https://podminky.urs.cz/item/CS_URS_2022_02/998711101</t>
  </si>
  <si>
    <t xml:space="preserve">ON 2 -  NEOCEŇOVAT - Materiál dodávaný objednatelem 2 </t>
  </si>
  <si>
    <t>HSV - HSV</t>
  </si>
  <si>
    <t xml:space="preserve">    OBJ_SO 10-01 - Materiál objednatele pro SO 10-01</t>
  </si>
  <si>
    <t>OBJ_SO 10-01</t>
  </si>
  <si>
    <t>Materiál objednatele pro SO 10-01</t>
  </si>
  <si>
    <t>5957107015</t>
  </si>
  <si>
    <t>Kolejnicové pásy R350HT tv.49 E1 délky 120 metrů</t>
  </si>
  <si>
    <t>VON - Vedlejší a ostatní náklady</t>
  </si>
  <si>
    <t>01 - Oprava kolejí a výhybek v žst. Teplice nad Metují</t>
  </si>
  <si>
    <t>02 - Oprava koleje od km 80,455 - km 81,582</t>
  </si>
  <si>
    <t>03 - Přeprava mechanizace</t>
  </si>
  <si>
    <t>011101001</t>
  </si>
  <si>
    <t>Finanční náklady pojistné</t>
  </si>
  <si>
    <t>%</t>
  </si>
  <si>
    <t>1024</t>
  </si>
  <si>
    <t>789111265</t>
  </si>
  <si>
    <t>021101001</t>
  </si>
  <si>
    <t>Průzkumné práce pro opravy - vytyčení inženýrských sítí</t>
  </si>
  <si>
    <t>-824084288</t>
  </si>
  <si>
    <t>021201001</t>
  </si>
  <si>
    <t>Průzkumné práce pro opravy Průzkum výskytu škodlivin kontaminace kameniva ropnými látkami</t>
  </si>
  <si>
    <t>-493707168</t>
  </si>
  <si>
    <t>022101011</t>
  </si>
  <si>
    <t>Geodetické práce Geodetické práce v průběhu opravy</t>
  </si>
  <si>
    <t>-1801062109</t>
  </si>
  <si>
    <t>023111001</t>
  </si>
  <si>
    <t>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</si>
  <si>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-1130721898</t>
  </si>
  <si>
    <t>Poznámka k položce:_x000D_
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</si>
  <si>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</si>
  <si>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</si>
  <si>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-1871509398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</si>
  <si>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</si>
  <si>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</si>
  <si>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-373710352</t>
  </si>
  <si>
    <t>Poznámka k položce:_x000D_
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</si>
  <si>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024101401</t>
  </si>
  <si>
    <t>Inženýrská činnost koordinační a kompletační činnost</t>
  </si>
  <si>
    <t>-708605303</t>
  </si>
  <si>
    <t>031101041</t>
  </si>
  <si>
    <t>Zařízení a vybavení staveniště včetně opatření na ochranu sousedních pozemků, informační tabule, dopravního značení na staveništi aj. při velikosti nákladů přes 20 mil. Kč</t>
  </si>
  <si>
    <t>1521474478</t>
  </si>
  <si>
    <t>7598095700</t>
  </si>
  <si>
    <t>Dozor pracovníků provozovatele při práci na živém zařízení</t>
  </si>
  <si>
    <t>hod</t>
  </si>
  <si>
    <t>-1651078182</t>
  </si>
  <si>
    <t>Poznámka k položce:_x000D_
Dozor pracovníků provozovatele při práci na živém zařízení</t>
  </si>
  <si>
    <t>Oprava koleje od km 80,455 - km 81,582</t>
  </si>
  <si>
    <t>880774434</t>
  </si>
  <si>
    <t>021211001</t>
  </si>
  <si>
    <t>Průzkumné práce pro opravy Doplňující laboratorní rozbor kontaminace zeminy nebo kol. lože</t>
  </si>
  <si>
    <t>-1353670425</t>
  </si>
  <si>
    <t>022101011.1</t>
  </si>
  <si>
    <t>Geodetické práce v průběhu opravy</t>
  </si>
  <si>
    <t>1339996514</t>
  </si>
  <si>
    <t>022111001</t>
  </si>
  <si>
    <t>Geodetické práce Kontrola PPK při směrové a výškové úpravě koleje zaměřením APK trať jednokolejná</t>
  </si>
  <si>
    <t>-1262502288</t>
  </si>
  <si>
    <t>-1615134853</t>
  </si>
  <si>
    <t>023111011</t>
  </si>
  <si>
    <t>Projektové práce Technický projekt zajištění PPK bez optimalizace nivelety/osy koleje trať jednokolejná zajištění PPK</t>
  </si>
  <si>
    <t>1216091885</t>
  </si>
  <si>
    <t>1165983461</t>
  </si>
  <si>
    <t>04400298R</t>
  </si>
  <si>
    <t>Obnova bodu ŽBP</t>
  </si>
  <si>
    <t>256393333</t>
  </si>
  <si>
    <t>-1075609936</t>
  </si>
  <si>
    <t>189339430</t>
  </si>
  <si>
    <t>03</t>
  </si>
  <si>
    <t>Přeprava mechanizace</t>
  </si>
  <si>
    <t>9903200100</t>
  </si>
  <si>
    <t>Přeprava mechanizace na místo prováděných prací o hmotnosti přes 12 t přes 50 do 100 km</t>
  </si>
  <si>
    <t>1549820174</t>
  </si>
  <si>
    <t>8"MHS</t>
  </si>
  <si>
    <t>2"loko</t>
  </si>
  <si>
    <t>Přeprava mechanizace na místo prováděných prací o hmotnosti přes 12 t do 200 km</t>
  </si>
  <si>
    <t>-61454498</t>
  </si>
  <si>
    <t>1"SČ+SMV+PA</t>
  </si>
  <si>
    <t>1"brousící vlak</t>
  </si>
  <si>
    <t xml:space="preserve">2"ASP/ASPv </t>
  </si>
  <si>
    <t>2"SSP</t>
  </si>
  <si>
    <t>1"mobilní svařovna</t>
  </si>
  <si>
    <t>1"kolejový jeřáb</t>
  </si>
  <si>
    <t>9903200300</t>
  </si>
  <si>
    <t>Přeprava mechanizace na místo prováděných prací o hmotnosti přes 12 t do 300 km</t>
  </si>
  <si>
    <t>-1085861488</t>
  </si>
  <si>
    <t>1"SMD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</si>
</sst>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9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1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122555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74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77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70</xdr:row>
      <xdr:rowOff>66040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751119" TargetMode="External"/><Relationship Id="rId13" Type="http://schemas.openxmlformats.org/officeDocument/2006/relationships/hyperlink" Target="https://podminky.urs.cz/item/CS_URS_2022_02/181351003" TargetMode="External"/><Relationship Id="rId18" Type="http://schemas.openxmlformats.org/officeDocument/2006/relationships/hyperlink" Target="https://podminky.urs.cz/item/CS_URS_2022_02/273354111" TargetMode="External"/><Relationship Id="rId26" Type="http://schemas.openxmlformats.org/officeDocument/2006/relationships/hyperlink" Target="https://podminky.urs.cz/item/CS_URS_2021_02/R334351112" TargetMode="External"/><Relationship Id="rId39" Type="http://schemas.openxmlformats.org/officeDocument/2006/relationships/hyperlink" Target="https://podminky.urs.cz/item/CS_URS_2022_02/998241021" TargetMode="External"/><Relationship Id="rId3" Type="http://schemas.openxmlformats.org/officeDocument/2006/relationships/hyperlink" Target="https://podminky.urs.cz/item/CS_URS_2022_02/122252501" TargetMode="External"/><Relationship Id="rId21" Type="http://schemas.openxmlformats.org/officeDocument/2006/relationships/hyperlink" Target="https://podminky.urs.cz/item/CS_URS_2022_02/274311127" TargetMode="External"/><Relationship Id="rId34" Type="http://schemas.openxmlformats.org/officeDocument/2006/relationships/hyperlink" Target="https://podminky.urs.cz/item/CS_URS_2022_02/992114111" TargetMode="External"/><Relationship Id="rId42" Type="http://schemas.openxmlformats.org/officeDocument/2006/relationships/hyperlink" Target="https://podminky.urs.cz/item/CS_URS_2022_02/711491272" TargetMode="External"/><Relationship Id="rId7" Type="http://schemas.openxmlformats.org/officeDocument/2006/relationships/hyperlink" Target="https://podminky.urs.cz/item/CS_URS_2022_02/162751117" TargetMode="External"/><Relationship Id="rId12" Type="http://schemas.openxmlformats.org/officeDocument/2006/relationships/hyperlink" Target="https://podminky.urs.cz/item/CS_URS_2022_02/174111311" TargetMode="External"/><Relationship Id="rId17" Type="http://schemas.openxmlformats.org/officeDocument/2006/relationships/hyperlink" Target="https://podminky.urs.cz/item/CS_URS_2022_02/273321191" TargetMode="External"/><Relationship Id="rId25" Type="http://schemas.openxmlformats.org/officeDocument/2006/relationships/hyperlink" Target="https://podminky.urs.cz/item/CS_URS_2022_02/334361226" TargetMode="External"/><Relationship Id="rId33" Type="http://schemas.openxmlformats.org/officeDocument/2006/relationships/hyperlink" Target="https://podminky.urs.cz/item/CS_URS_2022_02/966008113" TargetMode="External"/><Relationship Id="rId38" Type="http://schemas.openxmlformats.org/officeDocument/2006/relationships/hyperlink" Target="https://podminky.urs.cz/item/CS_URS_2022_02/997221615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273321117" TargetMode="External"/><Relationship Id="rId20" Type="http://schemas.openxmlformats.org/officeDocument/2006/relationships/hyperlink" Target="https://podminky.urs.cz/item/CS_URS_2022_02/273361116" TargetMode="External"/><Relationship Id="rId29" Type="http://schemas.openxmlformats.org/officeDocument/2006/relationships/hyperlink" Target="https://podminky.urs.cz/item/CS_URS_2022_02/919521180" TargetMode="External"/><Relationship Id="rId41" Type="http://schemas.openxmlformats.org/officeDocument/2006/relationships/hyperlink" Target="https://podminky.urs.cz/item/CS_URS_2022_02/711112052" TargetMode="External"/><Relationship Id="rId1" Type="http://schemas.openxmlformats.org/officeDocument/2006/relationships/hyperlink" Target="https://podminky.urs.cz/item/CS_URS_2022_02/111251102" TargetMode="External"/><Relationship Id="rId6" Type="http://schemas.openxmlformats.org/officeDocument/2006/relationships/hyperlink" Target="https://podminky.urs.cz/item/CS_URS_2022_02/162432511" TargetMode="External"/><Relationship Id="rId11" Type="http://schemas.openxmlformats.org/officeDocument/2006/relationships/hyperlink" Target="https://podminky.urs.cz/item/CS_URS_2022_02/171251201" TargetMode="External"/><Relationship Id="rId24" Type="http://schemas.openxmlformats.org/officeDocument/2006/relationships/hyperlink" Target="https://podminky.urs.cz/item/CS_URS_2022_02/334323291" TargetMode="External"/><Relationship Id="rId32" Type="http://schemas.openxmlformats.org/officeDocument/2006/relationships/hyperlink" Target="https://podminky.urs.cz/item/CS_URS_2022_02/962051111" TargetMode="External"/><Relationship Id="rId37" Type="http://schemas.openxmlformats.org/officeDocument/2006/relationships/hyperlink" Target="https://podminky.urs.cz/item/CS_URS_2022_02/997013602" TargetMode="External"/><Relationship Id="rId40" Type="http://schemas.openxmlformats.org/officeDocument/2006/relationships/hyperlink" Target="https://podminky.urs.cz/item/CS_URS_2022_02/711112001" TargetMode="External"/><Relationship Id="rId5" Type="http://schemas.openxmlformats.org/officeDocument/2006/relationships/hyperlink" Target="https://podminky.urs.cz/item/CS_URS_2022_02/132251101" TargetMode="External"/><Relationship Id="rId15" Type="http://schemas.openxmlformats.org/officeDocument/2006/relationships/hyperlink" Target="https://podminky.urs.cz/item/CS_URS_2022_02/183405211" TargetMode="External"/><Relationship Id="rId23" Type="http://schemas.openxmlformats.org/officeDocument/2006/relationships/hyperlink" Target="https://podminky.urs.cz/item/CS_URS_2022_02/334323218" TargetMode="External"/><Relationship Id="rId28" Type="http://schemas.openxmlformats.org/officeDocument/2006/relationships/hyperlink" Target="https://podminky.urs.cz/item/CS_URS_2022_02/465511511" TargetMode="External"/><Relationship Id="rId36" Type="http://schemas.openxmlformats.org/officeDocument/2006/relationships/hyperlink" Target="https://podminky.urs.cz/item/CS_URS_2022_02/997013509" TargetMode="External"/><Relationship Id="rId10" Type="http://schemas.openxmlformats.org/officeDocument/2006/relationships/hyperlink" Target="https://podminky.urs.cz/item/CS_URS_2022_02/171201221" TargetMode="External"/><Relationship Id="rId19" Type="http://schemas.openxmlformats.org/officeDocument/2006/relationships/hyperlink" Target="https://podminky.urs.cz/item/CS_URS_2022_02/273354211" TargetMode="External"/><Relationship Id="rId31" Type="http://schemas.openxmlformats.org/officeDocument/2006/relationships/hyperlink" Target="https://podminky.urs.cz/item/CS_URS_2022_02/936942211" TargetMode="External"/><Relationship Id="rId44" Type="http://schemas.openxmlformats.org/officeDocument/2006/relationships/drawing" Target="../drawings/drawing8.xml"/><Relationship Id="rId4" Type="http://schemas.openxmlformats.org/officeDocument/2006/relationships/hyperlink" Target="https://podminky.urs.cz/item/CS_URS_2022_02/122252508" TargetMode="External"/><Relationship Id="rId9" Type="http://schemas.openxmlformats.org/officeDocument/2006/relationships/hyperlink" Target="https://podminky.urs.cz/item/CS_URS_2022_02/167151111" TargetMode="External"/><Relationship Id="rId14" Type="http://schemas.openxmlformats.org/officeDocument/2006/relationships/hyperlink" Target="https://podminky.urs.cz/item/CS_URS_2022_02/182251101" TargetMode="External"/><Relationship Id="rId22" Type="http://schemas.openxmlformats.org/officeDocument/2006/relationships/hyperlink" Target="https://podminky.urs.cz/item/CS_URS_2022_02/274321191" TargetMode="External"/><Relationship Id="rId27" Type="http://schemas.openxmlformats.org/officeDocument/2006/relationships/hyperlink" Target="https://podminky.urs.cz/item/CS_URS_2022_02/451315127" TargetMode="External"/><Relationship Id="rId30" Type="http://schemas.openxmlformats.org/officeDocument/2006/relationships/hyperlink" Target="https://podminky.urs.cz/item/CS_URS_2022_02/931994142" TargetMode="External"/><Relationship Id="rId35" Type="http://schemas.openxmlformats.org/officeDocument/2006/relationships/hyperlink" Target="https://podminky.urs.cz/item/CS_URS_2022_02/997013501" TargetMode="External"/><Relationship Id="rId43" Type="http://schemas.openxmlformats.org/officeDocument/2006/relationships/hyperlink" Target="https://podminky.urs.cz/item/CS_URS_2022_02/9987111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9"/>
      <c r="BE5" s="20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9"/>
      <c r="BE6" s="201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01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01"/>
      <c r="BS8" s="16" t="s">
        <v>6</v>
      </c>
    </row>
    <row r="9" spans="1:74" ht="14.45" customHeight="1">
      <c r="B9" s="19"/>
      <c r="AR9" s="19"/>
      <c r="BE9" s="201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01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201"/>
      <c r="BS11" s="16" t="s">
        <v>6</v>
      </c>
    </row>
    <row r="12" spans="1:74" ht="6.95" customHeight="1">
      <c r="B12" s="19"/>
      <c r="AR12" s="19"/>
      <c r="BE12" s="201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01"/>
      <c r="BS13" s="16" t="s">
        <v>6</v>
      </c>
    </row>
    <row r="14" spans="1:74">
      <c r="B14" s="19"/>
      <c r="E14" s="206" t="s">
        <v>30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28</v>
      </c>
      <c r="AN14" s="28" t="s">
        <v>30</v>
      </c>
      <c r="AR14" s="19"/>
      <c r="BE14" s="201"/>
      <c r="BS14" s="16" t="s">
        <v>6</v>
      </c>
    </row>
    <row r="15" spans="1:74" ht="6.95" customHeight="1">
      <c r="B15" s="19"/>
      <c r="AR15" s="19"/>
      <c r="BE15" s="201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01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19</v>
      </c>
      <c r="AR17" s="19"/>
      <c r="BE17" s="201"/>
      <c r="BS17" s="16" t="s">
        <v>33</v>
      </c>
    </row>
    <row r="18" spans="2:71" ht="6.95" customHeight="1">
      <c r="B18" s="19"/>
      <c r="AR18" s="19"/>
      <c r="BE18" s="201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19</v>
      </c>
      <c r="AR19" s="19"/>
      <c r="BE19" s="201"/>
      <c r="BS19" s="16" t="s">
        <v>6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19</v>
      </c>
      <c r="AR20" s="19"/>
      <c r="BE20" s="201"/>
      <c r="BS20" s="16" t="s">
        <v>4</v>
      </c>
    </row>
    <row r="21" spans="2:71" ht="6.95" customHeight="1">
      <c r="B21" s="19"/>
      <c r="AR21" s="19"/>
      <c r="BE21" s="201"/>
    </row>
    <row r="22" spans="2:71" ht="12" customHeight="1">
      <c r="B22" s="19"/>
      <c r="D22" s="26" t="s">
        <v>36</v>
      </c>
      <c r="AR22" s="19"/>
      <c r="BE22" s="201"/>
    </row>
    <row r="23" spans="2:71" ht="47.25" customHeight="1">
      <c r="B23" s="19"/>
      <c r="E23" s="208" t="s">
        <v>37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  <c r="BE23" s="201"/>
    </row>
    <row r="24" spans="2:71" ht="6.95" customHeight="1">
      <c r="B24" s="19"/>
      <c r="AR24" s="19"/>
      <c r="BE24" s="20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1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ROUND(AG54,2)</f>
        <v>0</v>
      </c>
      <c r="AL26" s="210"/>
      <c r="AM26" s="210"/>
      <c r="AN26" s="210"/>
      <c r="AO26" s="210"/>
      <c r="AR26" s="31"/>
      <c r="BE26" s="201"/>
    </row>
    <row r="27" spans="2:71" s="1" customFormat="1" ht="6.95" customHeight="1">
      <c r="B27" s="31"/>
      <c r="AR27" s="31"/>
      <c r="BE27" s="201"/>
    </row>
    <row r="28" spans="2:71" s="1" customFormat="1">
      <c r="B28" s="31"/>
      <c r="L28" s="211" t="s">
        <v>39</v>
      </c>
      <c r="M28" s="211"/>
      <c r="N28" s="211"/>
      <c r="O28" s="211"/>
      <c r="P28" s="211"/>
      <c r="W28" s="211" t="s">
        <v>40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41</v>
      </c>
      <c r="AL28" s="211"/>
      <c r="AM28" s="211"/>
      <c r="AN28" s="211"/>
      <c r="AO28" s="211"/>
      <c r="AR28" s="31"/>
      <c r="BE28" s="201"/>
    </row>
    <row r="29" spans="2:71" s="2" customFormat="1" ht="14.45" customHeight="1">
      <c r="B29" s="35"/>
      <c r="D29" s="26" t="s">
        <v>42</v>
      </c>
      <c r="F29" s="26" t="s">
        <v>43</v>
      </c>
      <c r="L29" s="214">
        <v>0.21</v>
      </c>
      <c r="M29" s="213"/>
      <c r="N29" s="213"/>
      <c r="O29" s="213"/>
      <c r="P29" s="213"/>
      <c r="W29" s="212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ROUND(AV54, 2)</f>
        <v>0</v>
      </c>
      <c r="AL29" s="213"/>
      <c r="AM29" s="213"/>
      <c r="AN29" s="213"/>
      <c r="AO29" s="213"/>
      <c r="AR29" s="35"/>
      <c r="BE29" s="202"/>
    </row>
    <row r="30" spans="2:71" s="2" customFormat="1" ht="14.45" customHeight="1">
      <c r="B30" s="35"/>
      <c r="F30" s="26" t="s">
        <v>44</v>
      </c>
      <c r="L30" s="214">
        <v>0.15</v>
      </c>
      <c r="M30" s="213"/>
      <c r="N30" s="213"/>
      <c r="O30" s="213"/>
      <c r="P30" s="213"/>
      <c r="W30" s="212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ROUND(AW54, 2)</f>
        <v>0</v>
      </c>
      <c r="AL30" s="213"/>
      <c r="AM30" s="213"/>
      <c r="AN30" s="213"/>
      <c r="AO30" s="213"/>
      <c r="AR30" s="35"/>
      <c r="BE30" s="202"/>
    </row>
    <row r="31" spans="2:71" s="2" customFormat="1" ht="14.45" hidden="1" customHeight="1">
      <c r="B31" s="35"/>
      <c r="F31" s="26" t="s">
        <v>45</v>
      </c>
      <c r="L31" s="214">
        <v>0.21</v>
      </c>
      <c r="M31" s="213"/>
      <c r="N31" s="213"/>
      <c r="O31" s="213"/>
      <c r="P31" s="213"/>
      <c r="W31" s="212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5"/>
      <c r="BE31" s="202"/>
    </row>
    <row r="32" spans="2:71" s="2" customFormat="1" ht="14.45" hidden="1" customHeight="1">
      <c r="B32" s="35"/>
      <c r="F32" s="26" t="s">
        <v>46</v>
      </c>
      <c r="L32" s="214">
        <v>0.15</v>
      </c>
      <c r="M32" s="213"/>
      <c r="N32" s="213"/>
      <c r="O32" s="213"/>
      <c r="P32" s="213"/>
      <c r="W32" s="212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5"/>
      <c r="BE32" s="202"/>
    </row>
    <row r="33" spans="2:44" s="2" customFormat="1" ht="14.45" hidden="1" customHeight="1">
      <c r="B33" s="35"/>
      <c r="F33" s="26" t="s">
        <v>47</v>
      </c>
      <c r="L33" s="214">
        <v>0</v>
      </c>
      <c r="M33" s="213"/>
      <c r="N33" s="213"/>
      <c r="O33" s="213"/>
      <c r="P33" s="213"/>
      <c r="W33" s="212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8" t="s">
        <v>50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64022070</v>
      </c>
      <c r="AR44" s="44"/>
    </row>
    <row r="45" spans="2:44" s="4" customFormat="1" ht="36.950000000000003" customHeight="1">
      <c r="B45" s="45"/>
      <c r="C45" s="46" t="s">
        <v>16</v>
      </c>
      <c r="L45" s="198" t="str">
        <f>K6</f>
        <v>Oprava kolejí a výhybek v žst. Teplice nad Metují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Žst. Teplice nad Metují</v>
      </c>
      <c r="AI47" s="26" t="s">
        <v>23</v>
      </c>
      <c r="AM47" s="224" t="str">
        <f>IF(AN8= "","",AN8)</f>
        <v>7. 10. 2022</v>
      </c>
      <c r="AN47" s="224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Správa železnic, s.o.</v>
      </c>
      <c r="AI49" s="26" t="s">
        <v>31</v>
      </c>
      <c r="AM49" s="225" t="str">
        <f>IF(E17="","",E17)</f>
        <v xml:space="preserve"> </v>
      </c>
      <c r="AN49" s="226"/>
      <c r="AO49" s="226"/>
      <c r="AP49" s="226"/>
      <c r="AR49" s="31"/>
      <c r="AS49" s="228" t="s">
        <v>52</v>
      </c>
      <c r="AT49" s="22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25" t="str">
        <f>IF(E20="","",E20)</f>
        <v>ST Hradec Králové</v>
      </c>
      <c r="AN50" s="226"/>
      <c r="AO50" s="226"/>
      <c r="AP50" s="226"/>
      <c r="AR50" s="31"/>
      <c r="AS50" s="230"/>
      <c r="AT50" s="231"/>
      <c r="BD50" s="52"/>
    </row>
    <row r="51" spans="1:91" s="1" customFormat="1" ht="10.9" customHeight="1">
      <c r="B51" s="31"/>
      <c r="AR51" s="31"/>
      <c r="AS51" s="230"/>
      <c r="AT51" s="231"/>
      <c r="BD51" s="52"/>
    </row>
    <row r="52" spans="1:91" s="1" customFormat="1" ht="29.25" customHeight="1">
      <c r="B52" s="31"/>
      <c r="C52" s="193" t="s">
        <v>53</v>
      </c>
      <c r="D52" s="194"/>
      <c r="E52" s="194"/>
      <c r="F52" s="194"/>
      <c r="G52" s="194"/>
      <c r="H52" s="53"/>
      <c r="I52" s="197" t="s">
        <v>54</v>
      </c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223" t="s">
        <v>55</v>
      </c>
      <c r="AH52" s="194"/>
      <c r="AI52" s="194"/>
      <c r="AJ52" s="194"/>
      <c r="AK52" s="194"/>
      <c r="AL52" s="194"/>
      <c r="AM52" s="194"/>
      <c r="AN52" s="197" t="s">
        <v>56</v>
      </c>
      <c r="AO52" s="194"/>
      <c r="AP52" s="194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32">
        <f>ROUND(AG55+AG59+AG65,2)</f>
        <v>0</v>
      </c>
      <c r="AH54" s="232"/>
      <c r="AI54" s="232"/>
      <c r="AJ54" s="232"/>
      <c r="AK54" s="232"/>
      <c r="AL54" s="232"/>
      <c r="AM54" s="232"/>
      <c r="AN54" s="233">
        <f t="shared" ref="AN54:AN65" si="0">SUM(AG54,AT54)</f>
        <v>0</v>
      </c>
      <c r="AO54" s="233"/>
      <c r="AP54" s="233"/>
      <c r="AQ54" s="63" t="s">
        <v>19</v>
      </c>
      <c r="AR54" s="59"/>
      <c r="AS54" s="64">
        <f>ROUND(AS55+AS59+AS65,2)</f>
        <v>0</v>
      </c>
      <c r="AT54" s="65">
        <f t="shared" ref="AT54:AT65" si="1">ROUND(SUM(AV54:AW54),2)</f>
        <v>0</v>
      </c>
      <c r="AU54" s="66">
        <f>ROUND(AU55+AU59+AU65,5)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ROUND(AZ55+AZ59+AZ65,2)</f>
        <v>0</v>
      </c>
      <c r="BA54" s="65">
        <f>ROUND(BA55+BA59+BA65,2)</f>
        <v>0</v>
      </c>
      <c r="BB54" s="65">
        <f>ROUND(BB55+BB59+BB65,2)</f>
        <v>0</v>
      </c>
      <c r="BC54" s="65">
        <f>ROUND(BC55+BC59+BC65,2)</f>
        <v>0</v>
      </c>
      <c r="BD54" s="67">
        <f>ROUND(BD55+BD59+BD65,2)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6.5" customHeight="1">
      <c r="B55" s="70"/>
      <c r="C55" s="71"/>
      <c r="D55" s="195" t="s">
        <v>76</v>
      </c>
      <c r="E55" s="195"/>
      <c r="F55" s="195"/>
      <c r="G55" s="195"/>
      <c r="H55" s="195"/>
      <c r="I55" s="72"/>
      <c r="J55" s="195" t="s">
        <v>77</v>
      </c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221">
        <f>ROUND(SUM(AG56:AG58),2)</f>
        <v>0</v>
      </c>
      <c r="AH55" s="222"/>
      <c r="AI55" s="222"/>
      <c r="AJ55" s="222"/>
      <c r="AK55" s="222"/>
      <c r="AL55" s="222"/>
      <c r="AM55" s="222"/>
      <c r="AN55" s="227">
        <f t="shared" si="0"/>
        <v>0</v>
      </c>
      <c r="AO55" s="222"/>
      <c r="AP55" s="222"/>
      <c r="AQ55" s="73" t="s">
        <v>78</v>
      </c>
      <c r="AR55" s="70"/>
      <c r="AS55" s="74">
        <f>ROUND(SUM(AS56:AS58),2)</f>
        <v>0</v>
      </c>
      <c r="AT55" s="75">
        <f t="shared" si="1"/>
        <v>0</v>
      </c>
      <c r="AU55" s="76">
        <f>ROUND(SUM(AU56:AU58),5)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ROUND(SUM(AZ56:AZ58),2)</f>
        <v>0</v>
      </c>
      <c r="BA55" s="75">
        <f>ROUND(SUM(BA56:BA58),2)</f>
        <v>0</v>
      </c>
      <c r="BB55" s="75">
        <f>ROUND(SUM(BB56:BB58),2)</f>
        <v>0</v>
      </c>
      <c r="BC55" s="75">
        <f>ROUND(SUM(BC56:BC58),2)</f>
        <v>0</v>
      </c>
      <c r="BD55" s="77">
        <f>ROUND(SUM(BD56:BD58),2)</f>
        <v>0</v>
      </c>
      <c r="BS55" s="78" t="s">
        <v>71</v>
      </c>
      <c r="BT55" s="78" t="s">
        <v>79</v>
      </c>
      <c r="BU55" s="78" t="s">
        <v>73</v>
      </c>
      <c r="BV55" s="78" t="s">
        <v>74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3" customFormat="1" ht="16.5" customHeight="1">
      <c r="A56" s="79" t="s">
        <v>82</v>
      </c>
      <c r="B56" s="44"/>
      <c r="C56" s="14"/>
      <c r="D56" s="14"/>
      <c r="E56" s="196" t="s">
        <v>83</v>
      </c>
      <c r="F56" s="196"/>
      <c r="G56" s="196"/>
      <c r="H56" s="196"/>
      <c r="I56" s="196"/>
      <c r="J56" s="14"/>
      <c r="K56" s="196" t="s">
        <v>84</v>
      </c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219">
        <f>'PS 01 - Úprava zabezpečov...'!J32</f>
        <v>0</v>
      </c>
      <c r="AH56" s="220"/>
      <c r="AI56" s="220"/>
      <c r="AJ56" s="220"/>
      <c r="AK56" s="220"/>
      <c r="AL56" s="220"/>
      <c r="AM56" s="220"/>
      <c r="AN56" s="219">
        <f t="shared" si="0"/>
        <v>0</v>
      </c>
      <c r="AO56" s="220"/>
      <c r="AP56" s="220"/>
      <c r="AQ56" s="80" t="s">
        <v>85</v>
      </c>
      <c r="AR56" s="44"/>
      <c r="AS56" s="81">
        <v>0</v>
      </c>
      <c r="AT56" s="82">
        <f t="shared" si="1"/>
        <v>0</v>
      </c>
      <c r="AU56" s="83">
        <f>'PS 01 - Úprava zabezpečov...'!P85</f>
        <v>0</v>
      </c>
      <c r="AV56" s="82">
        <f>'PS 01 - Úprava zabezpečov...'!J35</f>
        <v>0</v>
      </c>
      <c r="AW56" s="82">
        <f>'PS 01 - Úprava zabezpečov...'!J36</f>
        <v>0</v>
      </c>
      <c r="AX56" s="82">
        <f>'PS 01 - Úprava zabezpečov...'!J37</f>
        <v>0</v>
      </c>
      <c r="AY56" s="82">
        <f>'PS 01 - Úprava zabezpečov...'!J38</f>
        <v>0</v>
      </c>
      <c r="AZ56" s="82">
        <f>'PS 01 - Úprava zabezpečov...'!F35</f>
        <v>0</v>
      </c>
      <c r="BA56" s="82">
        <f>'PS 01 - Úprava zabezpečov...'!F36</f>
        <v>0</v>
      </c>
      <c r="BB56" s="82">
        <f>'PS 01 - Úprava zabezpečov...'!F37</f>
        <v>0</v>
      </c>
      <c r="BC56" s="82">
        <f>'PS 01 - Úprava zabezpečov...'!F38</f>
        <v>0</v>
      </c>
      <c r="BD56" s="84">
        <f>'PS 01 - Úprava zabezpečov...'!F39</f>
        <v>0</v>
      </c>
      <c r="BT56" s="24" t="s">
        <v>81</v>
      </c>
      <c r="BV56" s="24" t="s">
        <v>74</v>
      </c>
      <c r="BW56" s="24" t="s">
        <v>86</v>
      </c>
      <c r="BX56" s="24" t="s">
        <v>80</v>
      </c>
      <c r="CL56" s="24" t="s">
        <v>19</v>
      </c>
    </row>
    <row r="57" spans="1:91" s="3" customFormat="1" ht="23.25" customHeight="1">
      <c r="A57" s="79" t="s">
        <v>82</v>
      </c>
      <c r="B57" s="44"/>
      <c r="C57" s="14"/>
      <c r="D57" s="14"/>
      <c r="E57" s="196" t="s">
        <v>87</v>
      </c>
      <c r="F57" s="196"/>
      <c r="G57" s="196"/>
      <c r="H57" s="196"/>
      <c r="I57" s="196"/>
      <c r="J57" s="14"/>
      <c r="K57" s="196" t="s">
        <v>88</v>
      </c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219">
        <f>'SO 01 - Železniční svršek...'!J32</f>
        <v>0</v>
      </c>
      <c r="AH57" s="220"/>
      <c r="AI57" s="220"/>
      <c r="AJ57" s="220"/>
      <c r="AK57" s="220"/>
      <c r="AL57" s="220"/>
      <c r="AM57" s="220"/>
      <c r="AN57" s="219">
        <f t="shared" si="0"/>
        <v>0</v>
      </c>
      <c r="AO57" s="220"/>
      <c r="AP57" s="220"/>
      <c r="AQ57" s="80" t="s">
        <v>85</v>
      </c>
      <c r="AR57" s="44"/>
      <c r="AS57" s="81">
        <v>0</v>
      </c>
      <c r="AT57" s="82">
        <f t="shared" si="1"/>
        <v>0</v>
      </c>
      <c r="AU57" s="83">
        <f>'SO 01 - Železniční svršek...'!P85</f>
        <v>0</v>
      </c>
      <c r="AV57" s="82">
        <f>'SO 01 - Železniční svršek...'!J35</f>
        <v>0</v>
      </c>
      <c r="AW57" s="82">
        <f>'SO 01 - Železniční svršek...'!J36</f>
        <v>0</v>
      </c>
      <c r="AX57" s="82">
        <f>'SO 01 - Železniční svršek...'!J37</f>
        <v>0</v>
      </c>
      <c r="AY57" s="82">
        <f>'SO 01 - Železniční svršek...'!J38</f>
        <v>0</v>
      </c>
      <c r="AZ57" s="82">
        <f>'SO 01 - Železniční svršek...'!F35</f>
        <v>0</v>
      </c>
      <c r="BA57" s="82">
        <f>'SO 01 - Železniční svršek...'!F36</f>
        <v>0</v>
      </c>
      <c r="BB57" s="82">
        <f>'SO 01 - Železniční svršek...'!F37</f>
        <v>0</v>
      </c>
      <c r="BC57" s="82">
        <f>'SO 01 - Železniční svršek...'!F38</f>
        <v>0</v>
      </c>
      <c r="BD57" s="84">
        <f>'SO 01 - Železniční svršek...'!F39</f>
        <v>0</v>
      </c>
      <c r="BT57" s="24" t="s">
        <v>81</v>
      </c>
      <c r="BV57" s="24" t="s">
        <v>74</v>
      </c>
      <c r="BW57" s="24" t="s">
        <v>89</v>
      </c>
      <c r="BX57" s="24" t="s">
        <v>80</v>
      </c>
      <c r="CL57" s="24" t="s">
        <v>19</v>
      </c>
    </row>
    <row r="58" spans="1:91" s="3" customFormat="1" ht="23.25" customHeight="1">
      <c r="A58" s="79" t="s">
        <v>82</v>
      </c>
      <c r="B58" s="44"/>
      <c r="C58" s="14"/>
      <c r="D58" s="14"/>
      <c r="E58" s="196" t="s">
        <v>90</v>
      </c>
      <c r="F58" s="196"/>
      <c r="G58" s="196"/>
      <c r="H58" s="196"/>
      <c r="I58" s="196"/>
      <c r="J58" s="14"/>
      <c r="K58" s="196" t="s">
        <v>91</v>
      </c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219">
        <f>'ON 1 - NEOCEŇOVAT - Mater...'!J32</f>
        <v>0</v>
      </c>
      <c r="AH58" s="220"/>
      <c r="AI58" s="220"/>
      <c r="AJ58" s="220"/>
      <c r="AK58" s="220"/>
      <c r="AL58" s="220"/>
      <c r="AM58" s="220"/>
      <c r="AN58" s="219">
        <f t="shared" si="0"/>
        <v>0</v>
      </c>
      <c r="AO58" s="220"/>
      <c r="AP58" s="220"/>
      <c r="AQ58" s="80" t="s">
        <v>85</v>
      </c>
      <c r="AR58" s="44"/>
      <c r="AS58" s="81">
        <v>0</v>
      </c>
      <c r="AT58" s="82">
        <f t="shared" si="1"/>
        <v>0</v>
      </c>
      <c r="AU58" s="83">
        <f>'ON 1 - NEOCEŇOVAT - Mater...'!P87</f>
        <v>0</v>
      </c>
      <c r="AV58" s="82">
        <f>'ON 1 - NEOCEŇOVAT - Mater...'!J35</f>
        <v>0</v>
      </c>
      <c r="AW58" s="82">
        <f>'ON 1 - NEOCEŇOVAT - Mater...'!J36</f>
        <v>0</v>
      </c>
      <c r="AX58" s="82">
        <f>'ON 1 - NEOCEŇOVAT - Mater...'!J37</f>
        <v>0</v>
      </c>
      <c r="AY58" s="82">
        <f>'ON 1 - NEOCEŇOVAT - Mater...'!J38</f>
        <v>0</v>
      </c>
      <c r="AZ58" s="82">
        <f>'ON 1 - NEOCEŇOVAT - Mater...'!F35</f>
        <v>0</v>
      </c>
      <c r="BA58" s="82">
        <f>'ON 1 - NEOCEŇOVAT - Mater...'!F36</f>
        <v>0</v>
      </c>
      <c r="BB58" s="82">
        <f>'ON 1 - NEOCEŇOVAT - Mater...'!F37</f>
        <v>0</v>
      </c>
      <c r="BC58" s="82">
        <f>'ON 1 - NEOCEŇOVAT - Mater...'!F38</f>
        <v>0</v>
      </c>
      <c r="BD58" s="84">
        <f>'ON 1 - NEOCEŇOVAT - Mater...'!F39</f>
        <v>0</v>
      </c>
      <c r="BT58" s="24" t="s">
        <v>81</v>
      </c>
      <c r="BV58" s="24" t="s">
        <v>74</v>
      </c>
      <c r="BW58" s="24" t="s">
        <v>92</v>
      </c>
      <c r="BX58" s="24" t="s">
        <v>80</v>
      </c>
      <c r="CL58" s="24" t="s">
        <v>19</v>
      </c>
    </row>
    <row r="59" spans="1:91" s="6" customFormat="1" ht="16.5" customHeight="1">
      <c r="B59" s="70"/>
      <c r="C59" s="71"/>
      <c r="D59" s="195" t="s">
        <v>93</v>
      </c>
      <c r="E59" s="195"/>
      <c r="F59" s="195"/>
      <c r="G59" s="195"/>
      <c r="H59" s="195"/>
      <c r="I59" s="72"/>
      <c r="J59" s="195" t="s">
        <v>94</v>
      </c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221">
        <f>ROUND(SUM(AG60:AG64),2)</f>
        <v>0</v>
      </c>
      <c r="AH59" s="222"/>
      <c r="AI59" s="222"/>
      <c r="AJ59" s="222"/>
      <c r="AK59" s="222"/>
      <c r="AL59" s="222"/>
      <c r="AM59" s="222"/>
      <c r="AN59" s="227">
        <f t="shared" si="0"/>
        <v>0</v>
      </c>
      <c r="AO59" s="222"/>
      <c r="AP59" s="222"/>
      <c r="AQ59" s="73" t="s">
        <v>78</v>
      </c>
      <c r="AR59" s="70"/>
      <c r="AS59" s="74">
        <f>ROUND(SUM(AS60:AS64),2)</f>
        <v>0</v>
      </c>
      <c r="AT59" s="75">
        <f t="shared" si="1"/>
        <v>0</v>
      </c>
      <c r="AU59" s="76">
        <f>ROUND(SUM(AU60:AU64),5)</f>
        <v>0</v>
      </c>
      <c r="AV59" s="75">
        <f>ROUND(AZ59*L29,2)</f>
        <v>0</v>
      </c>
      <c r="AW59" s="75">
        <f>ROUND(BA59*L30,2)</f>
        <v>0</v>
      </c>
      <c r="AX59" s="75">
        <f>ROUND(BB59*L29,2)</f>
        <v>0</v>
      </c>
      <c r="AY59" s="75">
        <f>ROUND(BC59*L30,2)</f>
        <v>0</v>
      </c>
      <c r="AZ59" s="75">
        <f>ROUND(SUM(AZ60:AZ64),2)</f>
        <v>0</v>
      </c>
      <c r="BA59" s="75">
        <f>ROUND(SUM(BA60:BA64),2)</f>
        <v>0</v>
      </c>
      <c r="BB59" s="75">
        <f>ROUND(SUM(BB60:BB64),2)</f>
        <v>0</v>
      </c>
      <c r="BC59" s="75">
        <f>ROUND(SUM(BC60:BC64),2)</f>
        <v>0</v>
      </c>
      <c r="BD59" s="77">
        <f>ROUND(SUM(BD60:BD64),2)</f>
        <v>0</v>
      </c>
      <c r="BS59" s="78" t="s">
        <v>71</v>
      </c>
      <c r="BT59" s="78" t="s">
        <v>79</v>
      </c>
      <c r="BU59" s="78" t="s">
        <v>73</v>
      </c>
      <c r="BV59" s="78" t="s">
        <v>74</v>
      </c>
      <c r="BW59" s="78" t="s">
        <v>95</v>
      </c>
      <c r="BX59" s="78" t="s">
        <v>5</v>
      </c>
      <c r="CL59" s="78" t="s">
        <v>19</v>
      </c>
      <c r="CM59" s="78" t="s">
        <v>81</v>
      </c>
    </row>
    <row r="60" spans="1:91" s="3" customFormat="1" ht="23.25" customHeight="1">
      <c r="A60" s="79" t="s">
        <v>82</v>
      </c>
      <c r="B60" s="44"/>
      <c r="C60" s="14"/>
      <c r="D60" s="14"/>
      <c r="E60" s="196" t="s">
        <v>96</v>
      </c>
      <c r="F60" s="196"/>
      <c r="G60" s="196"/>
      <c r="H60" s="196"/>
      <c r="I60" s="196"/>
      <c r="J60" s="14"/>
      <c r="K60" s="196" t="s">
        <v>97</v>
      </c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219">
        <f>'SO 10-01 - Železniční svr...'!J32</f>
        <v>0</v>
      </c>
      <c r="AH60" s="220"/>
      <c r="AI60" s="220"/>
      <c r="AJ60" s="220"/>
      <c r="AK60" s="220"/>
      <c r="AL60" s="220"/>
      <c r="AM60" s="220"/>
      <c r="AN60" s="219">
        <f t="shared" si="0"/>
        <v>0</v>
      </c>
      <c r="AO60" s="220"/>
      <c r="AP60" s="220"/>
      <c r="AQ60" s="80" t="s">
        <v>85</v>
      </c>
      <c r="AR60" s="44"/>
      <c r="AS60" s="81">
        <v>0</v>
      </c>
      <c r="AT60" s="82">
        <f t="shared" si="1"/>
        <v>0</v>
      </c>
      <c r="AU60" s="83">
        <f>'SO 10-01 - Železniční svr...'!P95</f>
        <v>0</v>
      </c>
      <c r="AV60" s="82">
        <f>'SO 10-01 - Železniční svr...'!J35</f>
        <v>0</v>
      </c>
      <c r="AW60" s="82">
        <f>'SO 10-01 - Železniční svr...'!J36</f>
        <v>0</v>
      </c>
      <c r="AX60" s="82">
        <f>'SO 10-01 - Železniční svr...'!J37</f>
        <v>0</v>
      </c>
      <c r="AY60" s="82">
        <f>'SO 10-01 - Železniční svr...'!J38</f>
        <v>0</v>
      </c>
      <c r="AZ60" s="82">
        <f>'SO 10-01 - Železniční svr...'!F35</f>
        <v>0</v>
      </c>
      <c r="BA60" s="82">
        <f>'SO 10-01 - Železniční svr...'!F36</f>
        <v>0</v>
      </c>
      <c r="BB60" s="82">
        <f>'SO 10-01 - Železniční svr...'!F37</f>
        <v>0</v>
      </c>
      <c r="BC60" s="82">
        <f>'SO 10-01 - Železniční svr...'!F38</f>
        <v>0</v>
      </c>
      <c r="BD60" s="84">
        <f>'SO 10-01 - Železniční svr...'!F39</f>
        <v>0</v>
      </c>
      <c r="BT60" s="24" t="s">
        <v>81</v>
      </c>
      <c r="BV60" s="24" t="s">
        <v>74</v>
      </c>
      <c r="BW60" s="24" t="s">
        <v>98</v>
      </c>
      <c r="BX60" s="24" t="s">
        <v>95</v>
      </c>
      <c r="CL60" s="24" t="s">
        <v>19</v>
      </c>
    </row>
    <row r="61" spans="1:91" s="3" customFormat="1" ht="23.25" customHeight="1">
      <c r="A61" s="79" t="s">
        <v>82</v>
      </c>
      <c r="B61" s="44"/>
      <c r="C61" s="14"/>
      <c r="D61" s="14"/>
      <c r="E61" s="196" t="s">
        <v>99</v>
      </c>
      <c r="F61" s="196"/>
      <c r="G61" s="196"/>
      <c r="H61" s="196"/>
      <c r="I61" s="196"/>
      <c r="J61" s="14"/>
      <c r="K61" s="196" t="s">
        <v>100</v>
      </c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219">
        <f>'SO 10-01.1 - Následná úpr...'!J32</f>
        <v>0</v>
      </c>
      <c r="AH61" s="220"/>
      <c r="AI61" s="220"/>
      <c r="AJ61" s="220"/>
      <c r="AK61" s="220"/>
      <c r="AL61" s="220"/>
      <c r="AM61" s="220"/>
      <c r="AN61" s="219">
        <f t="shared" si="0"/>
        <v>0</v>
      </c>
      <c r="AO61" s="220"/>
      <c r="AP61" s="220"/>
      <c r="AQ61" s="80" t="s">
        <v>85</v>
      </c>
      <c r="AR61" s="44"/>
      <c r="AS61" s="81">
        <v>0</v>
      </c>
      <c r="AT61" s="82">
        <f t="shared" si="1"/>
        <v>0</v>
      </c>
      <c r="AU61" s="83">
        <f>'SO 10-01.1 - Následná úpr...'!P88</f>
        <v>0</v>
      </c>
      <c r="AV61" s="82">
        <f>'SO 10-01.1 - Následná úpr...'!J35</f>
        <v>0</v>
      </c>
      <c r="AW61" s="82">
        <f>'SO 10-01.1 - Následná úpr...'!J36</f>
        <v>0</v>
      </c>
      <c r="AX61" s="82">
        <f>'SO 10-01.1 - Následná úpr...'!J37</f>
        <v>0</v>
      </c>
      <c r="AY61" s="82">
        <f>'SO 10-01.1 - Následná úpr...'!J38</f>
        <v>0</v>
      </c>
      <c r="AZ61" s="82">
        <f>'SO 10-01.1 - Následná úpr...'!F35</f>
        <v>0</v>
      </c>
      <c r="BA61" s="82">
        <f>'SO 10-01.1 - Následná úpr...'!F36</f>
        <v>0</v>
      </c>
      <c r="BB61" s="82">
        <f>'SO 10-01.1 - Následná úpr...'!F37</f>
        <v>0</v>
      </c>
      <c r="BC61" s="82">
        <f>'SO 10-01.1 - Následná úpr...'!F38</f>
        <v>0</v>
      </c>
      <c r="BD61" s="84">
        <f>'SO 10-01.1 - Následná úpr...'!F39</f>
        <v>0</v>
      </c>
      <c r="BT61" s="24" t="s">
        <v>81</v>
      </c>
      <c r="BV61" s="24" t="s">
        <v>74</v>
      </c>
      <c r="BW61" s="24" t="s">
        <v>101</v>
      </c>
      <c r="BX61" s="24" t="s">
        <v>95</v>
      </c>
      <c r="CL61" s="24" t="s">
        <v>19</v>
      </c>
    </row>
    <row r="62" spans="1:91" s="3" customFormat="1" ht="23.25" customHeight="1">
      <c r="A62" s="79" t="s">
        <v>82</v>
      </c>
      <c r="B62" s="44"/>
      <c r="C62" s="14"/>
      <c r="D62" s="14"/>
      <c r="E62" s="196" t="s">
        <v>102</v>
      </c>
      <c r="F62" s="196"/>
      <c r="G62" s="196"/>
      <c r="H62" s="196"/>
      <c r="I62" s="196"/>
      <c r="J62" s="14"/>
      <c r="K62" s="196" t="s">
        <v>103</v>
      </c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219">
        <f>'SO 11-01 - Železniční spodek'!J32</f>
        <v>0</v>
      </c>
      <c r="AH62" s="220"/>
      <c r="AI62" s="220"/>
      <c r="AJ62" s="220"/>
      <c r="AK62" s="220"/>
      <c r="AL62" s="220"/>
      <c r="AM62" s="220"/>
      <c r="AN62" s="219">
        <f t="shared" si="0"/>
        <v>0</v>
      </c>
      <c r="AO62" s="220"/>
      <c r="AP62" s="220"/>
      <c r="AQ62" s="80" t="s">
        <v>85</v>
      </c>
      <c r="AR62" s="44"/>
      <c r="AS62" s="81">
        <v>0</v>
      </c>
      <c r="AT62" s="82">
        <f t="shared" si="1"/>
        <v>0</v>
      </c>
      <c r="AU62" s="83">
        <f>'SO 11-01 - Železniční spodek'!P91</f>
        <v>0</v>
      </c>
      <c r="AV62" s="82">
        <f>'SO 11-01 - Železniční spodek'!J35</f>
        <v>0</v>
      </c>
      <c r="AW62" s="82">
        <f>'SO 11-01 - Železniční spodek'!J36</f>
        <v>0</v>
      </c>
      <c r="AX62" s="82">
        <f>'SO 11-01 - Železniční spodek'!J37</f>
        <v>0</v>
      </c>
      <c r="AY62" s="82">
        <f>'SO 11-01 - Železniční spodek'!J38</f>
        <v>0</v>
      </c>
      <c r="AZ62" s="82">
        <f>'SO 11-01 - Železniční spodek'!F35</f>
        <v>0</v>
      </c>
      <c r="BA62" s="82">
        <f>'SO 11-01 - Železniční spodek'!F36</f>
        <v>0</v>
      </c>
      <c r="BB62" s="82">
        <f>'SO 11-01 - Železniční spodek'!F37</f>
        <v>0</v>
      </c>
      <c r="BC62" s="82">
        <f>'SO 11-01 - Železniční spodek'!F38</f>
        <v>0</v>
      </c>
      <c r="BD62" s="84">
        <f>'SO 11-01 - Železniční spodek'!F39</f>
        <v>0</v>
      </c>
      <c r="BT62" s="24" t="s">
        <v>81</v>
      </c>
      <c r="BV62" s="24" t="s">
        <v>74</v>
      </c>
      <c r="BW62" s="24" t="s">
        <v>104</v>
      </c>
      <c r="BX62" s="24" t="s">
        <v>95</v>
      </c>
      <c r="CL62" s="24" t="s">
        <v>19</v>
      </c>
    </row>
    <row r="63" spans="1:91" s="3" customFormat="1" ht="23.25" customHeight="1">
      <c r="A63" s="79" t="s">
        <v>82</v>
      </c>
      <c r="B63" s="44"/>
      <c r="C63" s="14"/>
      <c r="D63" s="14"/>
      <c r="E63" s="196" t="s">
        <v>105</v>
      </c>
      <c r="F63" s="196"/>
      <c r="G63" s="196"/>
      <c r="H63" s="196"/>
      <c r="I63" s="196"/>
      <c r="J63" s="14"/>
      <c r="K63" s="196" t="s">
        <v>106</v>
      </c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219">
        <f>'SO 21-06 - Propustek v ev...'!J32</f>
        <v>0</v>
      </c>
      <c r="AH63" s="220"/>
      <c r="AI63" s="220"/>
      <c r="AJ63" s="220"/>
      <c r="AK63" s="220"/>
      <c r="AL63" s="220"/>
      <c r="AM63" s="220"/>
      <c r="AN63" s="219">
        <f t="shared" si="0"/>
        <v>0</v>
      </c>
      <c r="AO63" s="220"/>
      <c r="AP63" s="220"/>
      <c r="AQ63" s="80" t="s">
        <v>85</v>
      </c>
      <c r="AR63" s="44"/>
      <c r="AS63" s="81">
        <v>0</v>
      </c>
      <c r="AT63" s="82">
        <f t="shared" si="1"/>
        <v>0</v>
      </c>
      <c r="AU63" s="83">
        <f>'SO 21-06 - Propustek v ev...'!P95</f>
        <v>0</v>
      </c>
      <c r="AV63" s="82">
        <f>'SO 21-06 - Propustek v ev...'!J35</f>
        <v>0</v>
      </c>
      <c r="AW63" s="82">
        <f>'SO 21-06 - Propustek v ev...'!J36</f>
        <v>0</v>
      </c>
      <c r="AX63" s="82">
        <f>'SO 21-06 - Propustek v ev...'!J37</f>
        <v>0</v>
      </c>
      <c r="AY63" s="82">
        <f>'SO 21-06 - Propustek v ev...'!J38</f>
        <v>0</v>
      </c>
      <c r="AZ63" s="82">
        <f>'SO 21-06 - Propustek v ev...'!F35</f>
        <v>0</v>
      </c>
      <c r="BA63" s="82">
        <f>'SO 21-06 - Propustek v ev...'!F36</f>
        <v>0</v>
      </c>
      <c r="BB63" s="82">
        <f>'SO 21-06 - Propustek v ev...'!F37</f>
        <v>0</v>
      </c>
      <c r="BC63" s="82">
        <f>'SO 21-06 - Propustek v ev...'!F38</f>
        <v>0</v>
      </c>
      <c r="BD63" s="84">
        <f>'SO 21-06 - Propustek v ev...'!F39</f>
        <v>0</v>
      </c>
      <c r="BT63" s="24" t="s">
        <v>81</v>
      </c>
      <c r="BV63" s="24" t="s">
        <v>74</v>
      </c>
      <c r="BW63" s="24" t="s">
        <v>107</v>
      </c>
      <c r="BX63" s="24" t="s">
        <v>95</v>
      </c>
      <c r="CL63" s="24" t="s">
        <v>19</v>
      </c>
    </row>
    <row r="64" spans="1:91" s="3" customFormat="1" ht="23.25" customHeight="1">
      <c r="A64" s="79" t="s">
        <v>82</v>
      </c>
      <c r="B64" s="44"/>
      <c r="C64" s="14"/>
      <c r="D64" s="14"/>
      <c r="E64" s="196" t="s">
        <v>108</v>
      </c>
      <c r="F64" s="196"/>
      <c r="G64" s="196"/>
      <c r="H64" s="196"/>
      <c r="I64" s="196"/>
      <c r="J64" s="14"/>
      <c r="K64" s="196" t="s">
        <v>109</v>
      </c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219">
        <f>'ON 2 -  NEOCEŇOVAT - Mate...'!J32</f>
        <v>0</v>
      </c>
      <c r="AH64" s="220"/>
      <c r="AI64" s="220"/>
      <c r="AJ64" s="220"/>
      <c r="AK64" s="220"/>
      <c r="AL64" s="220"/>
      <c r="AM64" s="220"/>
      <c r="AN64" s="219">
        <f t="shared" si="0"/>
        <v>0</v>
      </c>
      <c r="AO64" s="220"/>
      <c r="AP64" s="220"/>
      <c r="AQ64" s="80" t="s">
        <v>85</v>
      </c>
      <c r="AR64" s="44"/>
      <c r="AS64" s="81">
        <v>0</v>
      </c>
      <c r="AT64" s="82">
        <f t="shared" si="1"/>
        <v>0</v>
      </c>
      <c r="AU64" s="83">
        <f>'ON 2 -  NEOCEŇOVAT - Mate...'!P87</f>
        <v>0</v>
      </c>
      <c r="AV64" s="82">
        <f>'ON 2 -  NEOCEŇOVAT - Mate...'!J35</f>
        <v>0</v>
      </c>
      <c r="AW64" s="82">
        <f>'ON 2 -  NEOCEŇOVAT - Mate...'!J36</f>
        <v>0</v>
      </c>
      <c r="AX64" s="82">
        <f>'ON 2 -  NEOCEŇOVAT - Mate...'!J37</f>
        <v>0</v>
      </c>
      <c r="AY64" s="82">
        <f>'ON 2 -  NEOCEŇOVAT - Mate...'!J38</f>
        <v>0</v>
      </c>
      <c r="AZ64" s="82">
        <f>'ON 2 -  NEOCEŇOVAT - Mate...'!F35</f>
        <v>0</v>
      </c>
      <c r="BA64" s="82">
        <f>'ON 2 -  NEOCEŇOVAT - Mate...'!F36</f>
        <v>0</v>
      </c>
      <c r="BB64" s="82">
        <f>'ON 2 -  NEOCEŇOVAT - Mate...'!F37</f>
        <v>0</v>
      </c>
      <c r="BC64" s="82">
        <f>'ON 2 -  NEOCEŇOVAT - Mate...'!F38</f>
        <v>0</v>
      </c>
      <c r="BD64" s="84">
        <f>'ON 2 -  NEOCEŇOVAT - Mate...'!F39</f>
        <v>0</v>
      </c>
      <c r="BT64" s="24" t="s">
        <v>81</v>
      </c>
      <c r="BV64" s="24" t="s">
        <v>74</v>
      </c>
      <c r="BW64" s="24" t="s">
        <v>110</v>
      </c>
      <c r="BX64" s="24" t="s">
        <v>95</v>
      </c>
      <c r="CL64" s="24" t="s">
        <v>19</v>
      </c>
    </row>
    <row r="65" spans="1:91" s="6" customFormat="1" ht="16.5" customHeight="1">
      <c r="A65" s="79" t="s">
        <v>82</v>
      </c>
      <c r="B65" s="70"/>
      <c r="C65" s="71"/>
      <c r="D65" s="195" t="s">
        <v>111</v>
      </c>
      <c r="E65" s="195"/>
      <c r="F65" s="195"/>
      <c r="G65" s="195"/>
      <c r="H65" s="195"/>
      <c r="I65" s="72"/>
      <c r="J65" s="195" t="s">
        <v>112</v>
      </c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227">
        <f>'VON - Vedlejší a ostatní ...'!J30</f>
        <v>0</v>
      </c>
      <c r="AH65" s="222"/>
      <c r="AI65" s="222"/>
      <c r="AJ65" s="222"/>
      <c r="AK65" s="222"/>
      <c r="AL65" s="222"/>
      <c r="AM65" s="222"/>
      <c r="AN65" s="227">
        <f t="shared" si="0"/>
        <v>0</v>
      </c>
      <c r="AO65" s="222"/>
      <c r="AP65" s="222"/>
      <c r="AQ65" s="73" t="s">
        <v>78</v>
      </c>
      <c r="AR65" s="70"/>
      <c r="AS65" s="85">
        <v>0</v>
      </c>
      <c r="AT65" s="86">
        <f t="shared" si="1"/>
        <v>0</v>
      </c>
      <c r="AU65" s="87">
        <f>'VON - Vedlejší a ostatní ...'!P82</f>
        <v>0</v>
      </c>
      <c r="AV65" s="86">
        <f>'VON - Vedlejší a ostatní ...'!J33</f>
        <v>0</v>
      </c>
      <c r="AW65" s="86">
        <f>'VON - Vedlejší a ostatní ...'!J34</f>
        <v>0</v>
      </c>
      <c r="AX65" s="86">
        <f>'VON - Vedlejší a ostatní ...'!J35</f>
        <v>0</v>
      </c>
      <c r="AY65" s="86">
        <f>'VON - Vedlejší a ostatní ...'!J36</f>
        <v>0</v>
      </c>
      <c r="AZ65" s="86">
        <f>'VON - Vedlejší a ostatní ...'!F33</f>
        <v>0</v>
      </c>
      <c r="BA65" s="86">
        <f>'VON - Vedlejší a ostatní ...'!F34</f>
        <v>0</v>
      </c>
      <c r="BB65" s="86">
        <f>'VON - Vedlejší a ostatní ...'!F35</f>
        <v>0</v>
      </c>
      <c r="BC65" s="86">
        <f>'VON - Vedlejší a ostatní ...'!F36</f>
        <v>0</v>
      </c>
      <c r="BD65" s="88">
        <f>'VON - Vedlejší a ostatní ...'!F37</f>
        <v>0</v>
      </c>
      <c r="BT65" s="78" t="s">
        <v>79</v>
      </c>
      <c r="BV65" s="78" t="s">
        <v>74</v>
      </c>
      <c r="BW65" s="78" t="s">
        <v>113</v>
      </c>
      <c r="BX65" s="78" t="s">
        <v>5</v>
      </c>
      <c r="CL65" s="78" t="s">
        <v>19</v>
      </c>
      <c r="CM65" s="78" t="s">
        <v>81</v>
      </c>
    </row>
    <row r="66" spans="1:91" s="1" customFormat="1" ht="30" customHeight="1">
      <c r="B66" s="31"/>
      <c r="AR66" s="31"/>
    </row>
    <row r="67" spans="1:91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31"/>
    </row>
  </sheetData>
  <sheetProtection algorithmName="SHA-512" hashValue="vZVqohlxPTqKxbwXOWVV0GqvPu7+c9vxMGqkNPaJ6RebAl9w9MG7aof2CjR2lIMzLvyc2x0id12qmg2moYoNfQ==" saltValue="0wxbWhOdeR1vwz/1IGfSA6IUfYLMZIX2l/tWavXJc+1jJ3ZHhnxm3gonl7iKb1QWBafLt5qGV2Fb4O1LieKisg==" spinCount="100000" sheet="1" objects="1" scenarios="1" formatColumns="0" formatRows="0"/>
  <mergeCells count="82">
    <mergeCell ref="AS49:AT51"/>
    <mergeCell ref="AN65:AP65"/>
    <mergeCell ref="AG65:AM65"/>
    <mergeCell ref="AG54:AM54"/>
    <mergeCell ref="AN54:AP54"/>
    <mergeCell ref="AM50:AP50"/>
    <mergeCell ref="AN63:AP63"/>
    <mergeCell ref="AN64:AP64"/>
    <mergeCell ref="AN62:AP62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K35:AO35"/>
    <mergeCell ref="X35:AB35"/>
    <mergeCell ref="AR2:BE2"/>
    <mergeCell ref="AG64:AM64"/>
    <mergeCell ref="AG57:AM57"/>
    <mergeCell ref="AG58:AM58"/>
    <mergeCell ref="AG56:AM56"/>
    <mergeCell ref="AG59:AM59"/>
    <mergeCell ref="AG52:AM52"/>
    <mergeCell ref="AG55:AM55"/>
    <mergeCell ref="AG62:AM62"/>
    <mergeCell ref="AG60:AM60"/>
    <mergeCell ref="AG63:AM63"/>
    <mergeCell ref="AG61:AM61"/>
    <mergeCell ref="AM47:AN47"/>
    <mergeCell ref="AM49:AP49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L45:AJ45"/>
    <mergeCell ref="D65:H65"/>
    <mergeCell ref="J65:AF65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60:AF60"/>
    <mergeCell ref="K61:AF61"/>
    <mergeCell ref="K62:AF62"/>
    <mergeCell ref="K63:AF63"/>
    <mergeCell ref="K57:AF57"/>
    <mergeCell ref="K58:AF58"/>
    <mergeCell ref="C52:G52"/>
    <mergeCell ref="D59:H59"/>
    <mergeCell ref="D55:H55"/>
    <mergeCell ref="E57:I57"/>
    <mergeCell ref="E64:I64"/>
    <mergeCell ref="E58:I58"/>
    <mergeCell ref="E63:I63"/>
    <mergeCell ref="E62:I62"/>
    <mergeCell ref="E61:I61"/>
    <mergeCell ref="E60:I60"/>
    <mergeCell ref="E56:I56"/>
    <mergeCell ref="I52:AF52"/>
    <mergeCell ref="J55:AF55"/>
    <mergeCell ref="J59:AF59"/>
    <mergeCell ref="K56:AF56"/>
    <mergeCell ref="K64:AF64"/>
  </mergeCells>
  <hyperlinks>
    <hyperlink ref="A56" location="'PS 01 - Úprava zabezpečov...'!C2" display="/" xr:uid="{00000000-0004-0000-0000-000000000000}"/>
    <hyperlink ref="A57" location="'SO 01 - Železniční svršek...'!C2" display="/" xr:uid="{00000000-0004-0000-0000-000001000000}"/>
    <hyperlink ref="A58" location="'ON 1 - NEOCEŇOVAT - Mater...'!C2" display="/" xr:uid="{00000000-0004-0000-0000-000002000000}"/>
    <hyperlink ref="A60" location="'SO 10-01 - Železniční svr...'!C2" display="/" xr:uid="{00000000-0004-0000-0000-000003000000}"/>
    <hyperlink ref="A61" location="'SO 10-01.1 - Následná úpr...'!C2" display="/" xr:uid="{00000000-0004-0000-0000-000004000000}"/>
    <hyperlink ref="A62" location="'SO 11-01 - Železniční spodek'!C2" display="/" xr:uid="{00000000-0004-0000-0000-000005000000}"/>
    <hyperlink ref="A63" location="'SO 21-06 - Propustek v ev...'!C2" display="/" xr:uid="{00000000-0004-0000-0000-000006000000}"/>
    <hyperlink ref="A64" location="'ON 2 -  NEOCEŇOVAT - Mate...'!C2" display="/" xr:uid="{00000000-0004-0000-0000-000007000000}"/>
    <hyperlink ref="A65" location="'VON - Vedlejší a ostatní 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116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118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ROUND((SUM(BE85:BE176)),  2)</f>
        <v>0</v>
      </c>
      <c r="I35" s="92">
        <v>0.21</v>
      </c>
      <c r="J35" s="82">
        <f>ROUND(((SUM(BE85:BE176))*I35),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ROUND((SUM(BF85:BF176)),  2)</f>
        <v>0</v>
      </c>
      <c r="I36" s="92">
        <v>0.15</v>
      </c>
      <c r="J36" s="82">
        <f>ROUND(((SUM(BF85:BF176))*I36),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ROUND((SUM(BG85:BG176)),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ROUND((SUM(BH85:BH176)),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ROUND((SUM(BI85:BI176)),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116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PS 01 - Úprava zabezpečovacího zařízení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J85</f>
        <v>0</v>
      </c>
      <c r="L63" s="31"/>
      <c r="AU63" s="16" t="s">
        <v>125</v>
      </c>
    </row>
    <row r="64" spans="2:47" s="1" customFormat="1" ht="21.75" hidden="1" customHeight="1">
      <c r="B64" s="31"/>
      <c r="L64" s="31"/>
    </row>
    <row r="65" spans="2:12" s="1" customFormat="1" ht="6.95" hidden="1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6" spans="2:12" ht="11.25" hidden="1"/>
    <row r="67" spans="2:12" ht="11.25" hidden="1"/>
    <row r="68" spans="2:12" ht="11.25" hidden="1"/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126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16.5" customHeight="1">
      <c r="B73" s="31"/>
      <c r="E73" s="234" t="str">
        <f>E7</f>
        <v>Oprava kolejí a výhybek v žst. Teplice nad Metují</v>
      </c>
      <c r="F73" s="235"/>
      <c r="G73" s="235"/>
      <c r="H73" s="235"/>
      <c r="L73" s="31"/>
    </row>
    <row r="74" spans="2:12" ht="12" customHeight="1">
      <c r="B74" s="19"/>
      <c r="C74" s="26" t="s">
        <v>115</v>
      </c>
      <c r="L74" s="19"/>
    </row>
    <row r="75" spans="2:12" s="1" customFormat="1" ht="16.5" customHeight="1">
      <c r="B75" s="31"/>
      <c r="E75" s="234" t="s">
        <v>116</v>
      </c>
      <c r="F75" s="236"/>
      <c r="G75" s="236"/>
      <c r="H75" s="236"/>
      <c r="L75" s="31"/>
    </row>
    <row r="76" spans="2:12" s="1" customFormat="1" ht="12" customHeight="1">
      <c r="B76" s="31"/>
      <c r="C76" s="26" t="s">
        <v>117</v>
      </c>
      <c r="L76" s="31"/>
    </row>
    <row r="77" spans="2:12" s="1" customFormat="1" ht="16.5" customHeight="1">
      <c r="B77" s="31"/>
      <c r="E77" s="198" t="str">
        <f>E11</f>
        <v>PS 01 - Úprava zabezpečovacího zařízení</v>
      </c>
      <c r="F77" s="236"/>
      <c r="G77" s="236"/>
      <c r="H77" s="236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žst. Teplice nad Metují</v>
      </c>
      <c r="I79" s="26" t="s">
        <v>23</v>
      </c>
      <c r="J79" s="48" t="str">
        <f>IF(J14="","",J14)</f>
        <v>7. 10. 2022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>Správa železnic, s.o.</v>
      </c>
      <c r="I81" s="26" t="s">
        <v>31</v>
      </c>
      <c r="J81" s="29" t="str">
        <f>E23</f>
        <v>Prodin, a.s.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34</v>
      </c>
      <c r="J82" s="29" t="str">
        <f>E26</f>
        <v>ST Hradec Králové</v>
      </c>
      <c r="L82" s="31"/>
    </row>
    <row r="83" spans="2:65" s="1" customFormat="1" ht="10.35" customHeight="1">
      <c r="B83" s="31"/>
      <c r="L83" s="31"/>
    </row>
    <row r="84" spans="2:65" s="8" customFormat="1" ht="29.25" customHeight="1">
      <c r="B84" s="102"/>
      <c r="C84" s="103" t="s">
        <v>127</v>
      </c>
      <c r="D84" s="104" t="s">
        <v>57</v>
      </c>
      <c r="E84" s="104" t="s">
        <v>53</v>
      </c>
      <c r="F84" s="104" t="s">
        <v>54</v>
      </c>
      <c r="G84" s="104" t="s">
        <v>128</v>
      </c>
      <c r="H84" s="104" t="s">
        <v>129</v>
      </c>
      <c r="I84" s="104" t="s">
        <v>130</v>
      </c>
      <c r="J84" s="104" t="s">
        <v>124</v>
      </c>
      <c r="K84" s="105" t="s">
        <v>131</v>
      </c>
      <c r="L84" s="102"/>
      <c r="M84" s="55" t="s">
        <v>19</v>
      </c>
      <c r="N84" s="56" t="s">
        <v>42</v>
      </c>
      <c r="O84" s="56" t="s">
        <v>132</v>
      </c>
      <c r="P84" s="56" t="s">
        <v>133</v>
      </c>
      <c r="Q84" s="56" t="s">
        <v>134</v>
      </c>
      <c r="R84" s="56" t="s">
        <v>135</v>
      </c>
      <c r="S84" s="56" t="s">
        <v>136</v>
      </c>
      <c r="T84" s="57" t="s">
        <v>137</v>
      </c>
    </row>
    <row r="85" spans="2:65" s="1" customFormat="1" ht="22.9" customHeight="1">
      <c r="B85" s="31"/>
      <c r="C85" s="60" t="s">
        <v>138</v>
      </c>
      <c r="J85" s="106">
        <f>BK85</f>
        <v>0</v>
      </c>
      <c r="L85" s="31"/>
      <c r="M85" s="58"/>
      <c r="N85" s="49"/>
      <c r="O85" s="49"/>
      <c r="P85" s="107">
        <f>SUM(P86:P176)</f>
        <v>0</v>
      </c>
      <c r="Q85" s="49"/>
      <c r="R85" s="107">
        <f>SUM(R86:R176)</f>
        <v>0</v>
      </c>
      <c r="S85" s="49"/>
      <c r="T85" s="108">
        <f>SUM(T86:T176)</f>
        <v>0</v>
      </c>
      <c r="AT85" s="16" t="s">
        <v>71</v>
      </c>
      <c r="AU85" s="16" t="s">
        <v>125</v>
      </c>
      <c r="BK85" s="109">
        <f>SUM(BK86:BK176)</f>
        <v>0</v>
      </c>
    </row>
    <row r="86" spans="2:65" s="1" customFormat="1" ht="24.2" customHeight="1">
      <c r="B86" s="31"/>
      <c r="C86" s="110" t="s">
        <v>79</v>
      </c>
      <c r="D86" s="110" t="s">
        <v>139</v>
      </c>
      <c r="E86" s="111" t="s">
        <v>140</v>
      </c>
      <c r="F86" s="112" t="s">
        <v>141</v>
      </c>
      <c r="G86" s="113" t="s">
        <v>142</v>
      </c>
      <c r="H86" s="114">
        <v>300</v>
      </c>
      <c r="I86" s="115"/>
      <c r="J86" s="116">
        <f>ROUND(I86*H86,2)</f>
        <v>0</v>
      </c>
      <c r="K86" s="112" t="s">
        <v>19</v>
      </c>
      <c r="L86" s="31"/>
      <c r="M86" s="117" t="s">
        <v>19</v>
      </c>
      <c r="N86" s="118" t="s">
        <v>43</v>
      </c>
      <c r="P86" s="119">
        <f>O86*H86</f>
        <v>0</v>
      </c>
      <c r="Q86" s="119">
        <v>0</v>
      </c>
      <c r="R86" s="119">
        <f>Q86*H86</f>
        <v>0</v>
      </c>
      <c r="S86" s="119">
        <v>0</v>
      </c>
      <c r="T86" s="120">
        <f>S86*H86</f>
        <v>0</v>
      </c>
      <c r="AR86" s="121" t="s">
        <v>143</v>
      </c>
      <c r="AT86" s="121" t="s">
        <v>139</v>
      </c>
      <c r="AU86" s="121" t="s">
        <v>72</v>
      </c>
      <c r="AY86" s="16" t="s">
        <v>144</v>
      </c>
      <c r="BE86" s="122">
        <f>IF(N86="základní",J86,0)</f>
        <v>0</v>
      </c>
      <c r="BF86" s="122">
        <f>IF(N86="snížená",J86,0)</f>
        <v>0</v>
      </c>
      <c r="BG86" s="122">
        <f>IF(N86="zákl. přenesená",J86,0)</f>
        <v>0</v>
      </c>
      <c r="BH86" s="122">
        <f>IF(N86="sníž. přenesená",J86,0)</f>
        <v>0</v>
      </c>
      <c r="BI86" s="122">
        <f>IF(N86="nulová",J86,0)</f>
        <v>0</v>
      </c>
      <c r="BJ86" s="16" t="s">
        <v>79</v>
      </c>
      <c r="BK86" s="122">
        <f>ROUND(I86*H86,2)</f>
        <v>0</v>
      </c>
      <c r="BL86" s="16" t="s">
        <v>143</v>
      </c>
      <c r="BM86" s="121" t="s">
        <v>81</v>
      </c>
    </row>
    <row r="87" spans="2:65" s="1" customFormat="1" ht="48.75">
      <c r="B87" s="31"/>
      <c r="D87" s="123" t="s">
        <v>145</v>
      </c>
      <c r="F87" s="124" t="s">
        <v>146</v>
      </c>
      <c r="I87" s="125"/>
      <c r="L87" s="31"/>
      <c r="M87" s="126"/>
      <c r="T87" s="52"/>
      <c r="AT87" s="16" t="s">
        <v>145</v>
      </c>
      <c r="AU87" s="16" t="s">
        <v>72</v>
      </c>
    </row>
    <row r="88" spans="2:65" s="1" customFormat="1" ht="24.2" customHeight="1">
      <c r="B88" s="31"/>
      <c r="C88" s="110" t="s">
        <v>81</v>
      </c>
      <c r="D88" s="110" t="s">
        <v>139</v>
      </c>
      <c r="E88" s="111" t="s">
        <v>147</v>
      </c>
      <c r="F88" s="112" t="s">
        <v>148</v>
      </c>
      <c r="G88" s="113" t="s">
        <v>142</v>
      </c>
      <c r="H88" s="114">
        <v>300</v>
      </c>
      <c r="I88" s="115"/>
      <c r="J88" s="116">
        <f>ROUND(I88*H88,2)</f>
        <v>0</v>
      </c>
      <c r="K88" s="112" t="s">
        <v>19</v>
      </c>
      <c r="L88" s="31"/>
      <c r="M88" s="117" t="s">
        <v>19</v>
      </c>
      <c r="N88" s="118" t="s">
        <v>43</v>
      </c>
      <c r="P88" s="119">
        <f>O88*H88</f>
        <v>0</v>
      </c>
      <c r="Q88" s="119">
        <v>0</v>
      </c>
      <c r="R88" s="119">
        <f>Q88*H88</f>
        <v>0</v>
      </c>
      <c r="S88" s="119">
        <v>0</v>
      </c>
      <c r="T88" s="120">
        <f>S88*H88</f>
        <v>0</v>
      </c>
      <c r="AR88" s="121" t="s">
        <v>143</v>
      </c>
      <c r="AT88" s="121" t="s">
        <v>139</v>
      </c>
      <c r="AU88" s="121" t="s">
        <v>72</v>
      </c>
      <c r="AY88" s="16" t="s">
        <v>144</v>
      </c>
      <c r="BE88" s="122">
        <f>IF(N88="základní",J88,0)</f>
        <v>0</v>
      </c>
      <c r="BF88" s="122">
        <f>IF(N88="snížená",J88,0)</f>
        <v>0</v>
      </c>
      <c r="BG88" s="122">
        <f>IF(N88="zákl. přenesená",J88,0)</f>
        <v>0</v>
      </c>
      <c r="BH88" s="122">
        <f>IF(N88="sníž. přenesená",J88,0)</f>
        <v>0</v>
      </c>
      <c r="BI88" s="122">
        <f>IF(N88="nulová",J88,0)</f>
        <v>0</v>
      </c>
      <c r="BJ88" s="16" t="s">
        <v>79</v>
      </c>
      <c r="BK88" s="122">
        <f>ROUND(I88*H88,2)</f>
        <v>0</v>
      </c>
      <c r="BL88" s="16" t="s">
        <v>143</v>
      </c>
      <c r="BM88" s="121" t="s">
        <v>143</v>
      </c>
    </row>
    <row r="89" spans="2:65" s="1" customFormat="1" ht="39">
      <c r="B89" s="31"/>
      <c r="D89" s="123" t="s">
        <v>145</v>
      </c>
      <c r="F89" s="124" t="s">
        <v>149</v>
      </c>
      <c r="I89" s="125"/>
      <c r="L89" s="31"/>
      <c r="M89" s="126"/>
      <c r="T89" s="52"/>
      <c r="AT89" s="16" t="s">
        <v>145</v>
      </c>
      <c r="AU89" s="16" t="s">
        <v>72</v>
      </c>
    </row>
    <row r="90" spans="2:65" s="1" customFormat="1" ht="24.2" customHeight="1">
      <c r="B90" s="31"/>
      <c r="C90" s="110" t="s">
        <v>150</v>
      </c>
      <c r="D90" s="110" t="s">
        <v>139</v>
      </c>
      <c r="E90" s="111" t="s">
        <v>151</v>
      </c>
      <c r="F90" s="112" t="s">
        <v>152</v>
      </c>
      <c r="G90" s="113" t="s">
        <v>153</v>
      </c>
      <c r="H90" s="114">
        <v>4</v>
      </c>
      <c r="I90" s="115"/>
      <c r="J90" s="116">
        <f>ROUND(I90*H90,2)</f>
        <v>0</v>
      </c>
      <c r="K90" s="112" t="s">
        <v>154</v>
      </c>
      <c r="L90" s="31"/>
      <c r="M90" s="117" t="s">
        <v>19</v>
      </c>
      <c r="N90" s="118" t="s">
        <v>43</v>
      </c>
      <c r="P90" s="119">
        <f>O90*H90</f>
        <v>0</v>
      </c>
      <c r="Q90" s="119">
        <v>0</v>
      </c>
      <c r="R90" s="119">
        <f>Q90*H90</f>
        <v>0</v>
      </c>
      <c r="S90" s="119">
        <v>0</v>
      </c>
      <c r="T90" s="120">
        <f>S90*H90</f>
        <v>0</v>
      </c>
      <c r="AR90" s="121" t="s">
        <v>143</v>
      </c>
      <c r="AT90" s="121" t="s">
        <v>139</v>
      </c>
      <c r="AU90" s="121" t="s">
        <v>72</v>
      </c>
      <c r="AY90" s="16" t="s">
        <v>144</v>
      </c>
      <c r="BE90" s="122">
        <f>IF(N90="základní",J90,0)</f>
        <v>0</v>
      </c>
      <c r="BF90" s="122">
        <f>IF(N90="snížená",J90,0)</f>
        <v>0</v>
      </c>
      <c r="BG90" s="122">
        <f>IF(N90="zákl. přenesená",J90,0)</f>
        <v>0</v>
      </c>
      <c r="BH90" s="122">
        <f>IF(N90="sníž. přenesená",J90,0)</f>
        <v>0</v>
      </c>
      <c r="BI90" s="122">
        <f>IF(N90="nulová",J90,0)</f>
        <v>0</v>
      </c>
      <c r="BJ90" s="16" t="s">
        <v>79</v>
      </c>
      <c r="BK90" s="122">
        <f>ROUND(I90*H90,2)</f>
        <v>0</v>
      </c>
      <c r="BL90" s="16" t="s">
        <v>143</v>
      </c>
      <c r="BM90" s="121" t="s">
        <v>155</v>
      </c>
    </row>
    <row r="91" spans="2:65" s="1" customFormat="1" ht="48.75">
      <c r="B91" s="31"/>
      <c r="D91" s="123" t="s">
        <v>145</v>
      </c>
      <c r="F91" s="124" t="s">
        <v>156</v>
      </c>
      <c r="I91" s="125"/>
      <c r="L91" s="31"/>
      <c r="M91" s="126"/>
      <c r="T91" s="52"/>
      <c r="AT91" s="16" t="s">
        <v>145</v>
      </c>
      <c r="AU91" s="16" t="s">
        <v>72</v>
      </c>
    </row>
    <row r="92" spans="2:65" s="1" customFormat="1" ht="37.9" customHeight="1">
      <c r="B92" s="31"/>
      <c r="C92" s="110" t="s">
        <v>143</v>
      </c>
      <c r="D92" s="110" t="s">
        <v>139</v>
      </c>
      <c r="E92" s="111" t="s">
        <v>157</v>
      </c>
      <c r="F92" s="112" t="s">
        <v>158</v>
      </c>
      <c r="G92" s="113" t="s">
        <v>153</v>
      </c>
      <c r="H92" s="114">
        <v>1</v>
      </c>
      <c r="I92" s="115"/>
      <c r="J92" s="116">
        <f>ROUND(I92*H92,2)</f>
        <v>0</v>
      </c>
      <c r="K92" s="112" t="s">
        <v>154</v>
      </c>
      <c r="L92" s="31"/>
      <c r="M92" s="117" t="s">
        <v>19</v>
      </c>
      <c r="N92" s="118" t="s">
        <v>43</v>
      </c>
      <c r="P92" s="119">
        <f>O92*H92</f>
        <v>0</v>
      </c>
      <c r="Q92" s="119">
        <v>0</v>
      </c>
      <c r="R92" s="119">
        <f>Q92*H92</f>
        <v>0</v>
      </c>
      <c r="S92" s="119">
        <v>0</v>
      </c>
      <c r="T92" s="120">
        <f>S92*H92</f>
        <v>0</v>
      </c>
      <c r="AR92" s="121" t="s">
        <v>143</v>
      </c>
      <c r="AT92" s="121" t="s">
        <v>139</v>
      </c>
      <c r="AU92" s="121" t="s">
        <v>72</v>
      </c>
      <c r="AY92" s="16" t="s">
        <v>144</v>
      </c>
      <c r="BE92" s="122">
        <f>IF(N92="základní",J92,0)</f>
        <v>0</v>
      </c>
      <c r="BF92" s="122">
        <f>IF(N92="snížená",J92,0)</f>
        <v>0</v>
      </c>
      <c r="BG92" s="122">
        <f>IF(N92="zákl. přenesená",J92,0)</f>
        <v>0</v>
      </c>
      <c r="BH92" s="122">
        <f>IF(N92="sníž. přenesená",J92,0)</f>
        <v>0</v>
      </c>
      <c r="BI92" s="122">
        <f>IF(N92="nulová",J92,0)</f>
        <v>0</v>
      </c>
      <c r="BJ92" s="16" t="s">
        <v>79</v>
      </c>
      <c r="BK92" s="122">
        <f>ROUND(I92*H92,2)</f>
        <v>0</v>
      </c>
      <c r="BL92" s="16" t="s">
        <v>143</v>
      </c>
      <c r="BM92" s="121" t="s">
        <v>159</v>
      </c>
    </row>
    <row r="93" spans="2:65" s="1" customFormat="1" ht="29.25">
      <c r="B93" s="31"/>
      <c r="D93" s="123" t="s">
        <v>145</v>
      </c>
      <c r="F93" s="124" t="s">
        <v>160</v>
      </c>
      <c r="I93" s="125"/>
      <c r="L93" s="31"/>
      <c r="M93" s="126"/>
      <c r="T93" s="52"/>
      <c r="AT93" s="16" t="s">
        <v>145</v>
      </c>
      <c r="AU93" s="16" t="s">
        <v>72</v>
      </c>
    </row>
    <row r="94" spans="2:65" s="1" customFormat="1" ht="16.5" customHeight="1">
      <c r="B94" s="31"/>
      <c r="C94" s="110" t="s">
        <v>161</v>
      </c>
      <c r="D94" s="110" t="s">
        <v>139</v>
      </c>
      <c r="E94" s="111" t="s">
        <v>162</v>
      </c>
      <c r="F94" s="112" t="s">
        <v>163</v>
      </c>
      <c r="G94" s="113" t="s">
        <v>153</v>
      </c>
      <c r="H94" s="114">
        <v>6</v>
      </c>
      <c r="I94" s="115"/>
      <c r="J94" s="116">
        <f>ROUND(I94*H94,2)</f>
        <v>0</v>
      </c>
      <c r="K94" s="112" t="s">
        <v>154</v>
      </c>
      <c r="L94" s="31"/>
      <c r="M94" s="117" t="s">
        <v>19</v>
      </c>
      <c r="N94" s="118" t="s">
        <v>43</v>
      </c>
      <c r="P94" s="119">
        <f>O94*H94</f>
        <v>0</v>
      </c>
      <c r="Q94" s="119">
        <v>0</v>
      </c>
      <c r="R94" s="119">
        <f>Q94*H94</f>
        <v>0</v>
      </c>
      <c r="S94" s="119">
        <v>0</v>
      </c>
      <c r="T94" s="120">
        <f>S94*H94</f>
        <v>0</v>
      </c>
      <c r="AR94" s="121" t="s">
        <v>143</v>
      </c>
      <c r="AT94" s="121" t="s">
        <v>139</v>
      </c>
      <c r="AU94" s="121" t="s">
        <v>72</v>
      </c>
      <c r="AY94" s="16" t="s">
        <v>144</v>
      </c>
      <c r="BE94" s="122">
        <f>IF(N94="základní",J94,0)</f>
        <v>0</v>
      </c>
      <c r="BF94" s="122">
        <f>IF(N94="snížená",J94,0)</f>
        <v>0</v>
      </c>
      <c r="BG94" s="122">
        <f>IF(N94="zákl. přenesená",J94,0)</f>
        <v>0</v>
      </c>
      <c r="BH94" s="122">
        <f>IF(N94="sníž. přenesená",J94,0)</f>
        <v>0</v>
      </c>
      <c r="BI94" s="122">
        <f>IF(N94="nulová",J94,0)</f>
        <v>0</v>
      </c>
      <c r="BJ94" s="16" t="s">
        <v>79</v>
      </c>
      <c r="BK94" s="122">
        <f>ROUND(I94*H94,2)</f>
        <v>0</v>
      </c>
      <c r="BL94" s="16" t="s">
        <v>143</v>
      </c>
      <c r="BM94" s="121" t="s">
        <v>164</v>
      </c>
    </row>
    <row r="95" spans="2:65" s="1" customFormat="1" ht="39">
      <c r="B95" s="31"/>
      <c r="D95" s="123" t="s">
        <v>145</v>
      </c>
      <c r="F95" s="124" t="s">
        <v>165</v>
      </c>
      <c r="I95" s="125"/>
      <c r="L95" s="31"/>
      <c r="M95" s="126"/>
      <c r="T95" s="52"/>
      <c r="AT95" s="16" t="s">
        <v>145</v>
      </c>
      <c r="AU95" s="16" t="s">
        <v>72</v>
      </c>
    </row>
    <row r="96" spans="2:65" s="1" customFormat="1" ht="24.2" customHeight="1">
      <c r="B96" s="31"/>
      <c r="C96" s="110" t="s">
        <v>155</v>
      </c>
      <c r="D96" s="110" t="s">
        <v>139</v>
      </c>
      <c r="E96" s="111" t="s">
        <v>166</v>
      </c>
      <c r="F96" s="112" t="s">
        <v>167</v>
      </c>
      <c r="G96" s="113" t="s">
        <v>153</v>
      </c>
      <c r="H96" s="114">
        <v>5</v>
      </c>
      <c r="I96" s="115"/>
      <c r="J96" s="116">
        <f>ROUND(I96*H96,2)</f>
        <v>0</v>
      </c>
      <c r="K96" s="112" t="s">
        <v>154</v>
      </c>
      <c r="L96" s="31"/>
      <c r="M96" s="117" t="s">
        <v>19</v>
      </c>
      <c r="N96" s="118" t="s">
        <v>43</v>
      </c>
      <c r="P96" s="119">
        <f>O96*H96</f>
        <v>0</v>
      </c>
      <c r="Q96" s="119">
        <v>0</v>
      </c>
      <c r="R96" s="119">
        <f>Q96*H96</f>
        <v>0</v>
      </c>
      <c r="S96" s="119">
        <v>0</v>
      </c>
      <c r="T96" s="120">
        <f>S96*H96</f>
        <v>0</v>
      </c>
      <c r="AR96" s="121" t="s">
        <v>143</v>
      </c>
      <c r="AT96" s="121" t="s">
        <v>139</v>
      </c>
      <c r="AU96" s="121" t="s">
        <v>72</v>
      </c>
      <c r="AY96" s="16" t="s">
        <v>144</v>
      </c>
      <c r="BE96" s="122">
        <f>IF(N96="základní",J96,0)</f>
        <v>0</v>
      </c>
      <c r="BF96" s="122">
        <f>IF(N96="snížená",J96,0)</f>
        <v>0</v>
      </c>
      <c r="BG96" s="122">
        <f>IF(N96="zákl. přenesená",J96,0)</f>
        <v>0</v>
      </c>
      <c r="BH96" s="122">
        <f>IF(N96="sníž. přenesená",J96,0)</f>
        <v>0</v>
      </c>
      <c r="BI96" s="122">
        <f>IF(N96="nulová",J96,0)</f>
        <v>0</v>
      </c>
      <c r="BJ96" s="16" t="s">
        <v>79</v>
      </c>
      <c r="BK96" s="122">
        <f>ROUND(I96*H96,2)</f>
        <v>0</v>
      </c>
      <c r="BL96" s="16" t="s">
        <v>143</v>
      </c>
      <c r="BM96" s="121" t="s">
        <v>168</v>
      </c>
    </row>
    <row r="97" spans="2:65" s="1" customFormat="1" ht="58.5">
      <c r="B97" s="31"/>
      <c r="D97" s="123" t="s">
        <v>145</v>
      </c>
      <c r="F97" s="124" t="s">
        <v>169</v>
      </c>
      <c r="I97" s="125"/>
      <c r="L97" s="31"/>
      <c r="M97" s="126"/>
      <c r="T97" s="52"/>
      <c r="AT97" s="16" t="s">
        <v>145</v>
      </c>
      <c r="AU97" s="16" t="s">
        <v>72</v>
      </c>
    </row>
    <row r="98" spans="2:65" s="1" customFormat="1" ht="24.2" customHeight="1">
      <c r="B98" s="31"/>
      <c r="C98" s="110" t="s">
        <v>170</v>
      </c>
      <c r="D98" s="110" t="s">
        <v>139</v>
      </c>
      <c r="E98" s="111" t="s">
        <v>171</v>
      </c>
      <c r="F98" s="112" t="s">
        <v>172</v>
      </c>
      <c r="G98" s="113" t="s">
        <v>153</v>
      </c>
      <c r="H98" s="114">
        <v>5</v>
      </c>
      <c r="I98" s="115"/>
      <c r="J98" s="116">
        <f>ROUND(I98*H98,2)</f>
        <v>0</v>
      </c>
      <c r="K98" s="112" t="s">
        <v>19</v>
      </c>
      <c r="L98" s="31"/>
      <c r="M98" s="117" t="s">
        <v>19</v>
      </c>
      <c r="N98" s="118" t="s">
        <v>43</v>
      </c>
      <c r="P98" s="119">
        <f>O98*H98</f>
        <v>0</v>
      </c>
      <c r="Q98" s="119">
        <v>0</v>
      </c>
      <c r="R98" s="119">
        <f>Q98*H98</f>
        <v>0</v>
      </c>
      <c r="S98" s="119">
        <v>0</v>
      </c>
      <c r="T98" s="120">
        <f>S98*H98</f>
        <v>0</v>
      </c>
      <c r="AR98" s="121" t="s">
        <v>143</v>
      </c>
      <c r="AT98" s="121" t="s">
        <v>139</v>
      </c>
      <c r="AU98" s="121" t="s">
        <v>72</v>
      </c>
      <c r="AY98" s="16" t="s">
        <v>144</v>
      </c>
      <c r="BE98" s="122">
        <f>IF(N98="základní",J98,0)</f>
        <v>0</v>
      </c>
      <c r="BF98" s="122">
        <f>IF(N98="snížená",J98,0)</f>
        <v>0</v>
      </c>
      <c r="BG98" s="122">
        <f>IF(N98="zákl. přenesená",J98,0)</f>
        <v>0</v>
      </c>
      <c r="BH98" s="122">
        <f>IF(N98="sníž. přenesená",J98,0)</f>
        <v>0</v>
      </c>
      <c r="BI98" s="122">
        <f>IF(N98="nulová",J98,0)</f>
        <v>0</v>
      </c>
      <c r="BJ98" s="16" t="s">
        <v>79</v>
      </c>
      <c r="BK98" s="122">
        <f>ROUND(I98*H98,2)</f>
        <v>0</v>
      </c>
      <c r="BL98" s="16" t="s">
        <v>143</v>
      </c>
      <c r="BM98" s="121" t="s">
        <v>173</v>
      </c>
    </row>
    <row r="99" spans="2:65" s="1" customFormat="1" ht="58.5">
      <c r="B99" s="31"/>
      <c r="D99" s="123" t="s">
        <v>145</v>
      </c>
      <c r="F99" s="124" t="s">
        <v>174</v>
      </c>
      <c r="I99" s="125"/>
      <c r="L99" s="31"/>
      <c r="M99" s="126"/>
      <c r="T99" s="52"/>
      <c r="AT99" s="16" t="s">
        <v>145</v>
      </c>
      <c r="AU99" s="16" t="s">
        <v>72</v>
      </c>
    </row>
    <row r="100" spans="2:65" s="1" customFormat="1" ht="33" customHeight="1">
      <c r="B100" s="31"/>
      <c r="C100" s="110" t="s">
        <v>159</v>
      </c>
      <c r="D100" s="110" t="s">
        <v>139</v>
      </c>
      <c r="E100" s="111" t="s">
        <v>175</v>
      </c>
      <c r="F100" s="112" t="s">
        <v>176</v>
      </c>
      <c r="G100" s="113" t="s">
        <v>153</v>
      </c>
      <c r="H100" s="114">
        <v>4</v>
      </c>
      <c r="I100" s="115"/>
      <c r="J100" s="116">
        <f>ROUND(I100*H100,2)</f>
        <v>0</v>
      </c>
      <c r="K100" s="112" t="s">
        <v>154</v>
      </c>
      <c r="L100" s="31"/>
      <c r="M100" s="117" t="s">
        <v>19</v>
      </c>
      <c r="N100" s="118" t="s">
        <v>43</v>
      </c>
      <c r="P100" s="119">
        <f>O100*H100</f>
        <v>0</v>
      </c>
      <c r="Q100" s="119">
        <v>0</v>
      </c>
      <c r="R100" s="119">
        <f>Q100*H100</f>
        <v>0</v>
      </c>
      <c r="S100" s="119">
        <v>0</v>
      </c>
      <c r="T100" s="120">
        <f>S100*H100</f>
        <v>0</v>
      </c>
      <c r="AR100" s="121" t="s">
        <v>143</v>
      </c>
      <c r="AT100" s="121" t="s">
        <v>139</v>
      </c>
      <c r="AU100" s="121" t="s">
        <v>72</v>
      </c>
      <c r="AY100" s="16" t="s">
        <v>144</v>
      </c>
      <c r="BE100" s="122">
        <f>IF(N100="základní",J100,0)</f>
        <v>0</v>
      </c>
      <c r="BF100" s="122">
        <f>IF(N100="snížená",J100,0)</f>
        <v>0</v>
      </c>
      <c r="BG100" s="122">
        <f>IF(N100="zákl. přenesená",J100,0)</f>
        <v>0</v>
      </c>
      <c r="BH100" s="122">
        <f>IF(N100="sníž. přenesená",J100,0)</f>
        <v>0</v>
      </c>
      <c r="BI100" s="122">
        <f>IF(N100="nulová",J100,0)</f>
        <v>0</v>
      </c>
      <c r="BJ100" s="16" t="s">
        <v>79</v>
      </c>
      <c r="BK100" s="122">
        <f>ROUND(I100*H100,2)</f>
        <v>0</v>
      </c>
      <c r="BL100" s="16" t="s">
        <v>143</v>
      </c>
      <c r="BM100" s="121" t="s">
        <v>177</v>
      </c>
    </row>
    <row r="101" spans="2:65" s="1" customFormat="1" ht="58.5">
      <c r="B101" s="31"/>
      <c r="D101" s="123" t="s">
        <v>145</v>
      </c>
      <c r="F101" s="124" t="s">
        <v>178</v>
      </c>
      <c r="I101" s="125"/>
      <c r="L101" s="31"/>
      <c r="M101" s="126"/>
      <c r="T101" s="52"/>
      <c r="AT101" s="16" t="s">
        <v>145</v>
      </c>
      <c r="AU101" s="16" t="s">
        <v>72</v>
      </c>
    </row>
    <row r="102" spans="2:65" s="1" customFormat="1" ht="24.2" customHeight="1">
      <c r="B102" s="31"/>
      <c r="C102" s="110" t="s">
        <v>179</v>
      </c>
      <c r="D102" s="110" t="s">
        <v>139</v>
      </c>
      <c r="E102" s="111" t="s">
        <v>180</v>
      </c>
      <c r="F102" s="112" t="s">
        <v>181</v>
      </c>
      <c r="G102" s="113" t="s">
        <v>153</v>
      </c>
      <c r="H102" s="114">
        <v>1</v>
      </c>
      <c r="I102" s="115"/>
      <c r="J102" s="116">
        <f>ROUND(I102*H102,2)</f>
        <v>0</v>
      </c>
      <c r="K102" s="112" t="s">
        <v>154</v>
      </c>
      <c r="L102" s="31"/>
      <c r="M102" s="117" t="s">
        <v>19</v>
      </c>
      <c r="N102" s="118" t="s">
        <v>43</v>
      </c>
      <c r="P102" s="119">
        <f>O102*H102</f>
        <v>0</v>
      </c>
      <c r="Q102" s="119">
        <v>0</v>
      </c>
      <c r="R102" s="119">
        <f>Q102*H102</f>
        <v>0</v>
      </c>
      <c r="S102" s="119">
        <v>0</v>
      </c>
      <c r="T102" s="120">
        <f>S102*H102</f>
        <v>0</v>
      </c>
      <c r="AR102" s="121" t="s">
        <v>143</v>
      </c>
      <c r="AT102" s="121" t="s">
        <v>139</v>
      </c>
      <c r="AU102" s="121" t="s">
        <v>72</v>
      </c>
      <c r="AY102" s="16" t="s">
        <v>144</v>
      </c>
      <c r="BE102" s="122">
        <f>IF(N102="základní",J102,0)</f>
        <v>0</v>
      </c>
      <c r="BF102" s="122">
        <f>IF(N102="snížená",J102,0)</f>
        <v>0</v>
      </c>
      <c r="BG102" s="122">
        <f>IF(N102="zákl. přenesená",J102,0)</f>
        <v>0</v>
      </c>
      <c r="BH102" s="122">
        <f>IF(N102="sníž. přenesená",J102,0)</f>
        <v>0</v>
      </c>
      <c r="BI102" s="122">
        <f>IF(N102="nulová",J102,0)</f>
        <v>0</v>
      </c>
      <c r="BJ102" s="16" t="s">
        <v>79</v>
      </c>
      <c r="BK102" s="122">
        <f>ROUND(I102*H102,2)</f>
        <v>0</v>
      </c>
      <c r="BL102" s="16" t="s">
        <v>143</v>
      </c>
      <c r="BM102" s="121" t="s">
        <v>182</v>
      </c>
    </row>
    <row r="103" spans="2:65" s="1" customFormat="1" ht="68.25">
      <c r="B103" s="31"/>
      <c r="D103" s="123" t="s">
        <v>145</v>
      </c>
      <c r="F103" s="124" t="s">
        <v>183</v>
      </c>
      <c r="I103" s="125"/>
      <c r="L103" s="31"/>
      <c r="M103" s="126"/>
      <c r="T103" s="52"/>
      <c r="AT103" s="16" t="s">
        <v>145</v>
      </c>
      <c r="AU103" s="16" t="s">
        <v>72</v>
      </c>
    </row>
    <row r="104" spans="2:65" s="1" customFormat="1" ht="16.5" customHeight="1">
      <c r="B104" s="31"/>
      <c r="C104" s="110" t="s">
        <v>164</v>
      </c>
      <c r="D104" s="110" t="s">
        <v>139</v>
      </c>
      <c r="E104" s="111" t="s">
        <v>184</v>
      </c>
      <c r="F104" s="112" t="s">
        <v>185</v>
      </c>
      <c r="G104" s="113" t="s">
        <v>153</v>
      </c>
      <c r="H104" s="114">
        <v>1</v>
      </c>
      <c r="I104" s="115"/>
      <c r="J104" s="116">
        <f>ROUND(I104*H104,2)</f>
        <v>0</v>
      </c>
      <c r="K104" s="112" t="s">
        <v>154</v>
      </c>
      <c r="L104" s="31"/>
      <c r="M104" s="117" t="s">
        <v>19</v>
      </c>
      <c r="N104" s="118" t="s">
        <v>43</v>
      </c>
      <c r="P104" s="119">
        <f>O104*H104</f>
        <v>0</v>
      </c>
      <c r="Q104" s="119">
        <v>0</v>
      </c>
      <c r="R104" s="119">
        <f>Q104*H104</f>
        <v>0</v>
      </c>
      <c r="S104" s="119">
        <v>0</v>
      </c>
      <c r="T104" s="120">
        <f>S104*H104</f>
        <v>0</v>
      </c>
      <c r="AR104" s="121" t="s">
        <v>143</v>
      </c>
      <c r="AT104" s="121" t="s">
        <v>139</v>
      </c>
      <c r="AU104" s="121" t="s">
        <v>72</v>
      </c>
      <c r="AY104" s="16" t="s">
        <v>144</v>
      </c>
      <c r="BE104" s="122">
        <f>IF(N104="základní",J104,0)</f>
        <v>0</v>
      </c>
      <c r="BF104" s="122">
        <f>IF(N104="snížená",J104,0)</f>
        <v>0</v>
      </c>
      <c r="BG104" s="122">
        <f>IF(N104="zákl. přenesená",J104,0)</f>
        <v>0</v>
      </c>
      <c r="BH104" s="122">
        <f>IF(N104="sníž. přenesená",J104,0)</f>
        <v>0</v>
      </c>
      <c r="BI104" s="122">
        <f>IF(N104="nulová",J104,0)</f>
        <v>0</v>
      </c>
      <c r="BJ104" s="16" t="s">
        <v>79</v>
      </c>
      <c r="BK104" s="122">
        <f>ROUND(I104*H104,2)</f>
        <v>0</v>
      </c>
      <c r="BL104" s="16" t="s">
        <v>143</v>
      </c>
      <c r="BM104" s="121" t="s">
        <v>186</v>
      </c>
    </row>
    <row r="105" spans="2:65" s="1" customFormat="1" ht="58.5">
      <c r="B105" s="31"/>
      <c r="D105" s="123" t="s">
        <v>145</v>
      </c>
      <c r="F105" s="124" t="s">
        <v>187</v>
      </c>
      <c r="I105" s="125"/>
      <c r="L105" s="31"/>
      <c r="M105" s="126"/>
      <c r="T105" s="52"/>
      <c r="AT105" s="16" t="s">
        <v>145</v>
      </c>
      <c r="AU105" s="16" t="s">
        <v>72</v>
      </c>
    </row>
    <row r="106" spans="2:65" s="1" customFormat="1" ht="21.75" customHeight="1">
      <c r="B106" s="31"/>
      <c r="C106" s="110" t="s">
        <v>188</v>
      </c>
      <c r="D106" s="110" t="s">
        <v>139</v>
      </c>
      <c r="E106" s="111" t="s">
        <v>189</v>
      </c>
      <c r="F106" s="112" t="s">
        <v>190</v>
      </c>
      <c r="G106" s="113" t="s">
        <v>153</v>
      </c>
      <c r="H106" s="114">
        <v>1</v>
      </c>
      <c r="I106" s="115"/>
      <c r="J106" s="116">
        <f>ROUND(I106*H106,2)</f>
        <v>0</v>
      </c>
      <c r="K106" s="112" t="s">
        <v>154</v>
      </c>
      <c r="L106" s="31"/>
      <c r="M106" s="117" t="s">
        <v>19</v>
      </c>
      <c r="N106" s="118" t="s">
        <v>43</v>
      </c>
      <c r="P106" s="119">
        <f>O106*H106</f>
        <v>0</v>
      </c>
      <c r="Q106" s="119">
        <v>0</v>
      </c>
      <c r="R106" s="119">
        <f>Q106*H106</f>
        <v>0</v>
      </c>
      <c r="S106" s="119">
        <v>0</v>
      </c>
      <c r="T106" s="120">
        <f>S106*H106</f>
        <v>0</v>
      </c>
      <c r="AR106" s="121" t="s">
        <v>143</v>
      </c>
      <c r="AT106" s="121" t="s">
        <v>139</v>
      </c>
      <c r="AU106" s="121" t="s">
        <v>72</v>
      </c>
      <c r="AY106" s="16" t="s">
        <v>144</v>
      </c>
      <c r="BE106" s="122">
        <f>IF(N106="základní",J106,0)</f>
        <v>0</v>
      </c>
      <c r="BF106" s="122">
        <f>IF(N106="snížená",J106,0)</f>
        <v>0</v>
      </c>
      <c r="BG106" s="122">
        <f>IF(N106="zákl. přenesená",J106,0)</f>
        <v>0</v>
      </c>
      <c r="BH106" s="122">
        <f>IF(N106="sníž. přenesená",J106,0)</f>
        <v>0</v>
      </c>
      <c r="BI106" s="122">
        <f>IF(N106="nulová",J106,0)</f>
        <v>0</v>
      </c>
      <c r="BJ106" s="16" t="s">
        <v>79</v>
      </c>
      <c r="BK106" s="122">
        <f>ROUND(I106*H106,2)</f>
        <v>0</v>
      </c>
      <c r="BL106" s="16" t="s">
        <v>143</v>
      </c>
      <c r="BM106" s="121" t="s">
        <v>191</v>
      </c>
    </row>
    <row r="107" spans="2:65" s="1" customFormat="1" ht="58.5">
      <c r="B107" s="31"/>
      <c r="D107" s="123" t="s">
        <v>145</v>
      </c>
      <c r="F107" s="124" t="s">
        <v>192</v>
      </c>
      <c r="I107" s="125"/>
      <c r="L107" s="31"/>
      <c r="M107" s="126"/>
      <c r="T107" s="52"/>
      <c r="AT107" s="16" t="s">
        <v>145</v>
      </c>
      <c r="AU107" s="16" t="s">
        <v>72</v>
      </c>
    </row>
    <row r="108" spans="2:65" s="1" customFormat="1" ht="16.5" customHeight="1">
      <c r="B108" s="31"/>
      <c r="C108" s="110" t="s">
        <v>168</v>
      </c>
      <c r="D108" s="110" t="s">
        <v>139</v>
      </c>
      <c r="E108" s="111" t="s">
        <v>193</v>
      </c>
      <c r="F108" s="112" t="s">
        <v>194</v>
      </c>
      <c r="G108" s="113" t="s">
        <v>153</v>
      </c>
      <c r="H108" s="114">
        <v>5</v>
      </c>
      <c r="I108" s="115"/>
      <c r="J108" s="116">
        <f>ROUND(I108*H108,2)</f>
        <v>0</v>
      </c>
      <c r="K108" s="112" t="s">
        <v>154</v>
      </c>
      <c r="L108" s="31"/>
      <c r="M108" s="117" t="s">
        <v>19</v>
      </c>
      <c r="N108" s="118" t="s">
        <v>43</v>
      </c>
      <c r="P108" s="119">
        <f>O108*H108</f>
        <v>0</v>
      </c>
      <c r="Q108" s="119">
        <v>0</v>
      </c>
      <c r="R108" s="119">
        <f>Q108*H108</f>
        <v>0</v>
      </c>
      <c r="S108" s="119">
        <v>0</v>
      </c>
      <c r="T108" s="120">
        <f>S108*H108</f>
        <v>0</v>
      </c>
      <c r="AR108" s="121" t="s">
        <v>143</v>
      </c>
      <c r="AT108" s="121" t="s">
        <v>139</v>
      </c>
      <c r="AU108" s="121" t="s">
        <v>72</v>
      </c>
      <c r="AY108" s="16" t="s">
        <v>144</v>
      </c>
      <c r="BE108" s="122">
        <f>IF(N108="základní",J108,0)</f>
        <v>0</v>
      </c>
      <c r="BF108" s="122">
        <f>IF(N108="snížená",J108,0)</f>
        <v>0</v>
      </c>
      <c r="BG108" s="122">
        <f>IF(N108="zákl. přenesená",J108,0)</f>
        <v>0</v>
      </c>
      <c r="BH108" s="122">
        <f>IF(N108="sníž. přenesená",J108,0)</f>
        <v>0</v>
      </c>
      <c r="BI108" s="122">
        <f>IF(N108="nulová",J108,0)</f>
        <v>0</v>
      </c>
      <c r="BJ108" s="16" t="s">
        <v>79</v>
      </c>
      <c r="BK108" s="122">
        <f>ROUND(I108*H108,2)</f>
        <v>0</v>
      </c>
      <c r="BL108" s="16" t="s">
        <v>143</v>
      </c>
      <c r="BM108" s="121" t="s">
        <v>195</v>
      </c>
    </row>
    <row r="109" spans="2:65" s="1" customFormat="1" ht="29.25">
      <c r="B109" s="31"/>
      <c r="D109" s="123" t="s">
        <v>145</v>
      </c>
      <c r="F109" s="124" t="s">
        <v>196</v>
      </c>
      <c r="I109" s="125"/>
      <c r="L109" s="31"/>
      <c r="M109" s="126"/>
      <c r="T109" s="52"/>
      <c r="AT109" s="16" t="s">
        <v>145</v>
      </c>
      <c r="AU109" s="16" t="s">
        <v>72</v>
      </c>
    </row>
    <row r="110" spans="2:65" s="1" customFormat="1" ht="37.9" customHeight="1">
      <c r="B110" s="31"/>
      <c r="C110" s="110" t="s">
        <v>197</v>
      </c>
      <c r="D110" s="110" t="s">
        <v>139</v>
      </c>
      <c r="E110" s="111" t="s">
        <v>198</v>
      </c>
      <c r="F110" s="112" t="s">
        <v>199</v>
      </c>
      <c r="G110" s="113" t="s">
        <v>153</v>
      </c>
      <c r="H110" s="114">
        <v>3</v>
      </c>
      <c r="I110" s="115"/>
      <c r="J110" s="116">
        <f>ROUND(I110*H110,2)</f>
        <v>0</v>
      </c>
      <c r="K110" s="112" t="s">
        <v>154</v>
      </c>
      <c r="L110" s="31"/>
      <c r="M110" s="117" t="s">
        <v>19</v>
      </c>
      <c r="N110" s="118" t="s">
        <v>43</v>
      </c>
      <c r="P110" s="119">
        <f>O110*H110</f>
        <v>0</v>
      </c>
      <c r="Q110" s="119">
        <v>0</v>
      </c>
      <c r="R110" s="119">
        <f>Q110*H110</f>
        <v>0</v>
      </c>
      <c r="S110" s="119">
        <v>0</v>
      </c>
      <c r="T110" s="120">
        <f>S110*H110</f>
        <v>0</v>
      </c>
      <c r="AR110" s="121" t="s">
        <v>143</v>
      </c>
      <c r="AT110" s="121" t="s">
        <v>139</v>
      </c>
      <c r="AU110" s="121" t="s">
        <v>72</v>
      </c>
      <c r="AY110" s="16" t="s">
        <v>144</v>
      </c>
      <c r="BE110" s="122">
        <f>IF(N110="základní",J110,0)</f>
        <v>0</v>
      </c>
      <c r="BF110" s="122">
        <f>IF(N110="snížená",J110,0)</f>
        <v>0</v>
      </c>
      <c r="BG110" s="122">
        <f>IF(N110="zákl. přenesená",J110,0)</f>
        <v>0</v>
      </c>
      <c r="BH110" s="122">
        <f>IF(N110="sníž. přenesená",J110,0)</f>
        <v>0</v>
      </c>
      <c r="BI110" s="122">
        <f>IF(N110="nulová",J110,0)</f>
        <v>0</v>
      </c>
      <c r="BJ110" s="16" t="s">
        <v>79</v>
      </c>
      <c r="BK110" s="122">
        <f>ROUND(I110*H110,2)</f>
        <v>0</v>
      </c>
      <c r="BL110" s="16" t="s">
        <v>143</v>
      </c>
      <c r="BM110" s="121" t="s">
        <v>200</v>
      </c>
    </row>
    <row r="111" spans="2:65" s="1" customFormat="1" ht="48.75">
      <c r="B111" s="31"/>
      <c r="D111" s="123" t="s">
        <v>145</v>
      </c>
      <c r="F111" s="124" t="s">
        <v>201</v>
      </c>
      <c r="I111" s="125"/>
      <c r="L111" s="31"/>
      <c r="M111" s="126"/>
      <c r="T111" s="52"/>
      <c r="AT111" s="16" t="s">
        <v>145</v>
      </c>
      <c r="AU111" s="16" t="s">
        <v>72</v>
      </c>
    </row>
    <row r="112" spans="2:65" s="1" customFormat="1" ht="16.5" customHeight="1">
      <c r="B112" s="31"/>
      <c r="C112" s="110" t="s">
        <v>173</v>
      </c>
      <c r="D112" s="110" t="s">
        <v>139</v>
      </c>
      <c r="E112" s="111" t="s">
        <v>202</v>
      </c>
      <c r="F112" s="112" t="s">
        <v>203</v>
      </c>
      <c r="G112" s="113" t="s">
        <v>142</v>
      </c>
      <c r="H112" s="114">
        <v>300</v>
      </c>
      <c r="I112" s="115"/>
      <c r="J112" s="116">
        <f>ROUND(I112*H112,2)</f>
        <v>0</v>
      </c>
      <c r="K112" s="112" t="s">
        <v>19</v>
      </c>
      <c r="L112" s="31"/>
      <c r="M112" s="117" t="s">
        <v>19</v>
      </c>
      <c r="N112" s="118" t="s">
        <v>43</v>
      </c>
      <c r="P112" s="119">
        <f>O112*H112</f>
        <v>0</v>
      </c>
      <c r="Q112" s="119">
        <v>0</v>
      </c>
      <c r="R112" s="119">
        <f>Q112*H112</f>
        <v>0</v>
      </c>
      <c r="S112" s="119">
        <v>0</v>
      </c>
      <c r="T112" s="120">
        <f>S112*H112</f>
        <v>0</v>
      </c>
      <c r="AR112" s="121" t="s">
        <v>143</v>
      </c>
      <c r="AT112" s="121" t="s">
        <v>139</v>
      </c>
      <c r="AU112" s="121" t="s">
        <v>72</v>
      </c>
      <c r="AY112" s="16" t="s">
        <v>144</v>
      </c>
      <c r="BE112" s="122">
        <f>IF(N112="základní",J112,0)</f>
        <v>0</v>
      </c>
      <c r="BF112" s="122">
        <f>IF(N112="snížená",J112,0)</f>
        <v>0</v>
      </c>
      <c r="BG112" s="122">
        <f>IF(N112="zákl. přenesená",J112,0)</f>
        <v>0</v>
      </c>
      <c r="BH112" s="122">
        <f>IF(N112="sníž. přenesená",J112,0)</f>
        <v>0</v>
      </c>
      <c r="BI112" s="122">
        <f>IF(N112="nulová",J112,0)</f>
        <v>0</v>
      </c>
      <c r="BJ112" s="16" t="s">
        <v>79</v>
      </c>
      <c r="BK112" s="122">
        <f>ROUND(I112*H112,2)</f>
        <v>0</v>
      </c>
      <c r="BL112" s="16" t="s">
        <v>143</v>
      </c>
      <c r="BM112" s="121" t="s">
        <v>204</v>
      </c>
    </row>
    <row r="113" spans="2:65" s="1" customFormat="1" ht="19.5">
      <c r="B113" s="31"/>
      <c r="D113" s="123" t="s">
        <v>145</v>
      </c>
      <c r="F113" s="124" t="s">
        <v>205</v>
      </c>
      <c r="I113" s="125"/>
      <c r="L113" s="31"/>
      <c r="M113" s="126"/>
      <c r="T113" s="52"/>
      <c r="AT113" s="16" t="s">
        <v>145</v>
      </c>
      <c r="AU113" s="16" t="s">
        <v>72</v>
      </c>
    </row>
    <row r="114" spans="2:65" s="1" customFormat="1" ht="24.2" customHeight="1">
      <c r="B114" s="31"/>
      <c r="C114" s="110" t="s">
        <v>8</v>
      </c>
      <c r="D114" s="110" t="s">
        <v>139</v>
      </c>
      <c r="E114" s="111" t="s">
        <v>206</v>
      </c>
      <c r="F114" s="112" t="s">
        <v>207</v>
      </c>
      <c r="G114" s="113" t="s">
        <v>142</v>
      </c>
      <c r="H114" s="114">
        <v>200</v>
      </c>
      <c r="I114" s="115"/>
      <c r="J114" s="116">
        <f>ROUND(I114*H114,2)</f>
        <v>0</v>
      </c>
      <c r="K114" s="112" t="s">
        <v>19</v>
      </c>
      <c r="L114" s="31"/>
      <c r="M114" s="117" t="s">
        <v>19</v>
      </c>
      <c r="N114" s="118" t="s">
        <v>43</v>
      </c>
      <c r="P114" s="119">
        <f>O114*H114</f>
        <v>0</v>
      </c>
      <c r="Q114" s="119">
        <v>0</v>
      </c>
      <c r="R114" s="119">
        <f>Q114*H114</f>
        <v>0</v>
      </c>
      <c r="S114" s="119">
        <v>0</v>
      </c>
      <c r="T114" s="120">
        <f>S114*H114</f>
        <v>0</v>
      </c>
      <c r="AR114" s="121" t="s">
        <v>143</v>
      </c>
      <c r="AT114" s="121" t="s">
        <v>139</v>
      </c>
      <c r="AU114" s="121" t="s">
        <v>72</v>
      </c>
      <c r="AY114" s="16" t="s">
        <v>144</v>
      </c>
      <c r="BE114" s="122">
        <f>IF(N114="základní",J114,0)</f>
        <v>0</v>
      </c>
      <c r="BF114" s="122">
        <f>IF(N114="snížená",J114,0)</f>
        <v>0</v>
      </c>
      <c r="BG114" s="122">
        <f>IF(N114="zákl. přenesená",J114,0)</f>
        <v>0</v>
      </c>
      <c r="BH114" s="122">
        <f>IF(N114="sníž. přenesená",J114,0)</f>
        <v>0</v>
      </c>
      <c r="BI114" s="122">
        <f>IF(N114="nulová",J114,0)</f>
        <v>0</v>
      </c>
      <c r="BJ114" s="16" t="s">
        <v>79</v>
      </c>
      <c r="BK114" s="122">
        <f>ROUND(I114*H114,2)</f>
        <v>0</v>
      </c>
      <c r="BL114" s="16" t="s">
        <v>143</v>
      </c>
      <c r="BM114" s="121" t="s">
        <v>208</v>
      </c>
    </row>
    <row r="115" spans="2:65" s="1" customFormat="1" ht="68.25">
      <c r="B115" s="31"/>
      <c r="D115" s="123" t="s">
        <v>145</v>
      </c>
      <c r="F115" s="124" t="s">
        <v>209</v>
      </c>
      <c r="I115" s="125"/>
      <c r="L115" s="31"/>
      <c r="M115" s="126"/>
      <c r="T115" s="52"/>
      <c r="AT115" s="16" t="s">
        <v>145</v>
      </c>
      <c r="AU115" s="16" t="s">
        <v>72</v>
      </c>
    </row>
    <row r="116" spans="2:65" s="1" customFormat="1" ht="37.9" customHeight="1">
      <c r="B116" s="31"/>
      <c r="C116" s="110" t="s">
        <v>177</v>
      </c>
      <c r="D116" s="110" t="s">
        <v>139</v>
      </c>
      <c r="E116" s="111" t="s">
        <v>210</v>
      </c>
      <c r="F116" s="112" t="s">
        <v>211</v>
      </c>
      <c r="G116" s="113" t="s">
        <v>142</v>
      </c>
      <c r="H116" s="114">
        <v>1500</v>
      </c>
      <c r="I116" s="115"/>
      <c r="J116" s="116">
        <f>ROUND(I116*H116,2)</f>
        <v>0</v>
      </c>
      <c r="K116" s="112" t="s">
        <v>19</v>
      </c>
      <c r="L116" s="31"/>
      <c r="M116" s="117" t="s">
        <v>19</v>
      </c>
      <c r="N116" s="118" t="s">
        <v>43</v>
      </c>
      <c r="P116" s="119">
        <f>O116*H116</f>
        <v>0</v>
      </c>
      <c r="Q116" s="119">
        <v>0</v>
      </c>
      <c r="R116" s="119">
        <f>Q116*H116</f>
        <v>0</v>
      </c>
      <c r="S116" s="119">
        <v>0</v>
      </c>
      <c r="T116" s="120">
        <f>S116*H116</f>
        <v>0</v>
      </c>
      <c r="AR116" s="121" t="s">
        <v>143</v>
      </c>
      <c r="AT116" s="121" t="s">
        <v>139</v>
      </c>
      <c r="AU116" s="121" t="s">
        <v>72</v>
      </c>
      <c r="AY116" s="16" t="s">
        <v>144</v>
      </c>
      <c r="BE116" s="122">
        <f>IF(N116="základní",J116,0)</f>
        <v>0</v>
      </c>
      <c r="BF116" s="122">
        <f>IF(N116="snížená",J116,0)</f>
        <v>0</v>
      </c>
      <c r="BG116" s="122">
        <f>IF(N116="zákl. přenesená",J116,0)</f>
        <v>0</v>
      </c>
      <c r="BH116" s="122">
        <f>IF(N116="sníž. přenesená",J116,0)</f>
        <v>0</v>
      </c>
      <c r="BI116" s="122">
        <f>IF(N116="nulová",J116,0)</f>
        <v>0</v>
      </c>
      <c r="BJ116" s="16" t="s">
        <v>79</v>
      </c>
      <c r="BK116" s="122">
        <f>ROUND(I116*H116,2)</f>
        <v>0</v>
      </c>
      <c r="BL116" s="16" t="s">
        <v>143</v>
      </c>
      <c r="BM116" s="121" t="s">
        <v>212</v>
      </c>
    </row>
    <row r="117" spans="2:65" s="1" customFormat="1" ht="24.2" customHeight="1">
      <c r="B117" s="31"/>
      <c r="C117" s="110" t="s">
        <v>213</v>
      </c>
      <c r="D117" s="110" t="s">
        <v>139</v>
      </c>
      <c r="E117" s="111" t="s">
        <v>214</v>
      </c>
      <c r="F117" s="112" t="s">
        <v>215</v>
      </c>
      <c r="G117" s="113" t="s">
        <v>153</v>
      </c>
      <c r="H117" s="114">
        <v>1</v>
      </c>
      <c r="I117" s="115"/>
      <c r="J117" s="116">
        <f>ROUND(I117*H117,2)</f>
        <v>0</v>
      </c>
      <c r="K117" s="112" t="s">
        <v>154</v>
      </c>
      <c r="L117" s="31"/>
      <c r="M117" s="117" t="s">
        <v>19</v>
      </c>
      <c r="N117" s="118" t="s">
        <v>43</v>
      </c>
      <c r="P117" s="119">
        <f>O117*H117</f>
        <v>0</v>
      </c>
      <c r="Q117" s="119">
        <v>0</v>
      </c>
      <c r="R117" s="119">
        <f>Q117*H117</f>
        <v>0</v>
      </c>
      <c r="S117" s="119">
        <v>0</v>
      </c>
      <c r="T117" s="120">
        <f>S117*H117</f>
        <v>0</v>
      </c>
      <c r="AR117" s="121" t="s">
        <v>143</v>
      </c>
      <c r="AT117" s="121" t="s">
        <v>139</v>
      </c>
      <c r="AU117" s="121" t="s">
        <v>72</v>
      </c>
      <c r="AY117" s="16" t="s">
        <v>144</v>
      </c>
      <c r="BE117" s="122">
        <f>IF(N117="základní",J117,0)</f>
        <v>0</v>
      </c>
      <c r="BF117" s="122">
        <f>IF(N117="snížená",J117,0)</f>
        <v>0</v>
      </c>
      <c r="BG117" s="122">
        <f>IF(N117="zákl. přenesená",J117,0)</f>
        <v>0</v>
      </c>
      <c r="BH117" s="122">
        <f>IF(N117="sníž. přenesená",J117,0)</f>
        <v>0</v>
      </c>
      <c r="BI117" s="122">
        <f>IF(N117="nulová",J117,0)</f>
        <v>0</v>
      </c>
      <c r="BJ117" s="16" t="s">
        <v>79</v>
      </c>
      <c r="BK117" s="122">
        <f>ROUND(I117*H117,2)</f>
        <v>0</v>
      </c>
      <c r="BL117" s="16" t="s">
        <v>143</v>
      </c>
      <c r="BM117" s="121" t="s">
        <v>216</v>
      </c>
    </row>
    <row r="118" spans="2:65" s="1" customFormat="1" ht="29.25">
      <c r="B118" s="31"/>
      <c r="D118" s="123" t="s">
        <v>145</v>
      </c>
      <c r="F118" s="124" t="s">
        <v>217</v>
      </c>
      <c r="I118" s="125"/>
      <c r="L118" s="31"/>
      <c r="M118" s="126"/>
      <c r="T118" s="52"/>
      <c r="AT118" s="16" t="s">
        <v>145</v>
      </c>
      <c r="AU118" s="16" t="s">
        <v>72</v>
      </c>
    </row>
    <row r="119" spans="2:65" s="1" customFormat="1" ht="24.2" customHeight="1">
      <c r="B119" s="31"/>
      <c r="C119" s="110" t="s">
        <v>182</v>
      </c>
      <c r="D119" s="110" t="s">
        <v>139</v>
      </c>
      <c r="E119" s="111" t="s">
        <v>218</v>
      </c>
      <c r="F119" s="112" t="s">
        <v>219</v>
      </c>
      <c r="G119" s="113" t="s">
        <v>153</v>
      </c>
      <c r="H119" s="114">
        <v>4</v>
      </c>
      <c r="I119" s="115"/>
      <c r="J119" s="116">
        <f>ROUND(I119*H119,2)</f>
        <v>0</v>
      </c>
      <c r="K119" s="112" t="s">
        <v>154</v>
      </c>
      <c r="L119" s="31"/>
      <c r="M119" s="117" t="s">
        <v>19</v>
      </c>
      <c r="N119" s="118" t="s">
        <v>43</v>
      </c>
      <c r="P119" s="119">
        <f>O119*H119</f>
        <v>0</v>
      </c>
      <c r="Q119" s="119">
        <v>0</v>
      </c>
      <c r="R119" s="119">
        <f>Q119*H119</f>
        <v>0</v>
      </c>
      <c r="S119" s="119">
        <v>0</v>
      </c>
      <c r="T119" s="120">
        <f>S119*H119</f>
        <v>0</v>
      </c>
      <c r="AR119" s="121" t="s">
        <v>143</v>
      </c>
      <c r="AT119" s="121" t="s">
        <v>139</v>
      </c>
      <c r="AU119" s="121" t="s">
        <v>72</v>
      </c>
      <c r="AY119" s="16" t="s">
        <v>144</v>
      </c>
      <c r="BE119" s="122">
        <f>IF(N119="základní",J119,0)</f>
        <v>0</v>
      </c>
      <c r="BF119" s="122">
        <f>IF(N119="snížená",J119,0)</f>
        <v>0</v>
      </c>
      <c r="BG119" s="122">
        <f>IF(N119="zákl. přenesená",J119,0)</f>
        <v>0</v>
      </c>
      <c r="BH119" s="122">
        <f>IF(N119="sníž. přenesená",J119,0)</f>
        <v>0</v>
      </c>
      <c r="BI119" s="122">
        <f>IF(N119="nulová",J119,0)</f>
        <v>0</v>
      </c>
      <c r="BJ119" s="16" t="s">
        <v>79</v>
      </c>
      <c r="BK119" s="122">
        <f>ROUND(I119*H119,2)</f>
        <v>0</v>
      </c>
      <c r="BL119" s="16" t="s">
        <v>143</v>
      </c>
      <c r="BM119" s="121" t="s">
        <v>220</v>
      </c>
    </row>
    <row r="120" spans="2:65" s="1" customFormat="1" ht="29.25">
      <c r="B120" s="31"/>
      <c r="D120" s="123" t="s">
        <v>145</v>
      </c>
      <c r="F120" s="124" t="s">
        <v>221</v>
      </c>
      <c r="I120" s="125"/>
      <c r="L120" s="31"/>
      <c r="M120" s="126"/>
      <c r="T120" s="52"/>
      <c r="AT120" s="16" t="s">
        <v>145</v>
      </c>
      <c r="AU120" s="16" t="s">
        <v>72</v>
      </c>
    </row>
    <row r="121" spans="2:65" s="1" customFormat="1" ht="24.2" customHeight="1">
      <c r="B121" s="31"/>
      <c r="C121" s="110" t="s">
        <v>222</v>
      </c>
      <c r="D121" s="110" t="s">
        <v>139</v>
      </c>
      <c r="E121" s="111" t="s">
        <v>223</v>
      </c>
      <c r="F121" s="112" t="s">
        <v>224</v>
      </c>
      <c r="G121" s="113" t="s">
        <v>153</v>
      </c>
      <c r="H121" s="114">
        <v>6</v>
      </c>
      <c r="I121" s="115"/>
      <c r="J121" s="116">
        <f>ROUND(I121*H121,2)</f>
        <v>0</v>
      </c>
      <c r="K121" s="112" t="s">
        <v>154</v>
      </c>
      <c r="L121" s="31"/>
      <c r="M121" s="117" t="s">
        <v>19</v>
      </c>
      <c r="N121" s="118" t="s">
        <v>43</v>
      </c>
      <c r="P121" s="119">
        <f>O121*H121</f>
        <v>0</v>
      </c>
      <c r="Q121" s="119">
        <v>0</v>
      </c>
      <c r="R121" s="119">
        <f>Q121*H121</f>
        <v>0</v>
      </c>
      <c r="S121" s="119">
        <v>0</v>
      </c>
      <c r="T121" s="120">
        <f>S121*H121</f>
        <v>0</v>
      </c>
      <c r="AR121" s="121" t="s">
        <v>143</v>
      </c>
      <c r="AT121" s="121" t="s">
        <v>139</v>
      </c>
      <c r="AU121" s="121" t="s">
        <v>72</v>
      </c>
      <c r="AY121" s="16" t="s">
        <v>144</v>
      </c>
      <c r="BE121" s="122">
        <f>IF(N121="základní",J121,0)</f>
        <v>0</v>
      </c>
      <c r="BF121" s="122">
        <f>IF(N121="snížená",J121,0)</f>
        <v>0</v>
      </c>
      <c r="BG121" s="122">
        <f>IF(N121="zákl. přenesená",J121,0)</f>
        <v>0</v>
      </c>
      <c r="BH121" s="122">
        <f>IF(N121="sníž. přenesená",J121,0)</f>
        <v>0</v>
      </c>
      <c r="BI121" s="122">
        <f>IF(N121="nulová",J121,0)</f>
        <v>0</v>
      </c>
      <c r="BJ121" s="16" t="s">
        <v>79</v>
      </c>
      <c r="BK121" s="122">
        <f>ROUND(I121*H121,2)</f>
        <v>0</v>
      </c>
      <c r="BL121" s="16" t="s">
        <v>143</v>
      </c>
      <c r="BM121" s="121" t="s">
        <v>225</v>
      </c>
    </row>
    <row r="122" spans="2:65" s="1" customFormat="1" ht="19.5">
      <c r="B122" s="31"/>
      <c r="D122" s="123" t="s">
        <v>145</v>
      </c>
      <c r="F122" s="124" t="s">
        <v>226</v>
      </c>
      <c r="I122" s="125"/>
      <c r="L122" s="31"/>
      <c r="M122" s="126"/>
      <c r="T122" s="52"/>
      <c r="AT122" s="16" t="s">
        <v>145</v>
      </c>
      <c r="AU122" s="16" t="s">
        <v>72</v>
      </c>
    </row>
    <row r="123" spans="2:65" s="1" customFormat="1" ht="16.5" customHeight="1">
      <c r="B123" s="31"/>
      <c r="C123" s="110" t="s">
        <v>186</v>
      </c>
      <c r="D123" s="110" t="s">
        <v>139</v>
      </c>
      <c r="E123" s="111" t="s">
        <v>227</v>
      </c>
      <c r="F123" s="112" t="s">
        <v>228</v>
      </c>
      <c r="G123" s="113" t="s">
        <v>153</v>
      </c>
      <c r="H123" s="114">
        <v>1</v>
      </c>
      <c r="I123" s="115"/>
      <c r="J123" s="116">
        <f>ROUND(I123*H123,2)</f>
        <v>0</v>
      </c>
      <c r="K123" s="112" t="s">
        <v>154</v>
      </c>
      <c r="L123" s="31"/>
      <c r="M123" s="117" t="s">
        <v>19</v>
      </c>
      <c r="N123" s="118" t="s">
        <v>43</v>
      </c>
      <c r="P123" s="119">
        <f>O123*H123</f>
        <v>0</v>
      </c>
      <c r="Q123" s="119">
        <v>0</v>
      </c>
      <c r="R123" s="119">
        <f>Q123*H123</f>
        <v>0</v>
      </c>
      <c r="S123" s="119">
        <v>0</v>
      </c>
      <c r="T123" s="120">
        <f>S123*H123</f>
        <v>0</v>
      </c>
      <c r="AR123" s="121" t="s">
        <v>143</v>
      </c>
      <c r="AT123" s="121" t="s">
        <v>139</v>
      </c>
      <c r="AU123" s="121" t="s">
        <v>72</v>
      </c>
      <c r="AY123" s="16" t="s">
        <v>144</v>
      </c>
      <c r="BE123" s="122">
        <f>IF(N123="základní",J123,0)</f>
        <v>0</v>
      </c>
      <c r="BF123" s="122">
        <f>IF(N123="snížená",J123,0)</f>
        <v>0</v>
      </c>
      <c r="BG123" s="122">
        <f>IF(N123="zákl. přenesená",J123,0)</f>
        <v>0</v>
      </c>
      <c r="BH123" s="122">
        <f>IF(N123="sníž. přenesená",J123,0)</f>
        <v>0</v>
      </c>
      <c r="BI123" s="122">
        <f>IF(N123="nulová",J123,0)</f>
        <v>0</v>
      </c>
      <c r="BJ123" s="16" t="s">
        <v>79</v>
      </c>
      <c r="BK123" s="122">
        <f>ROUND(I123*H123,2)</f>
        <v>0</v>
      </c>
      <c r="BL123" s="16" t="s">
        <v>143</v>
      </c>
      <c r="BM123" s="121" t="s">
        <v>229</v>
      </c>
    </row>
    <row r="124" spans="2:65" s="1" customFormat="1" ht="19.5">
      <c r="B124" s="31"/>
      <c r="D124" s="123" t="s">
        <v>145</v>
      </c>
      <c r="F124" s="124" t="s">
        <v>230</v>
      </c>
      <c r="I124" s="125"/>
      <c r="L124" s="31"/>
      <c r="M124" s="126"/>
      <c r="T124" s="52"/>
      <c r="AT124" s="16" t="s">
        <v>145</v>
      </c>
      <c r="AU124" s="16" t="s">
        <v>72</v>
      </c>
    </row>
    <row r="125" spans="2:65" s="1" customFormat="1" ht="21.75" customHeight="1">
      <c r="B125" s="31"/>
      <c r="C125" s="110" t="s">
        <v>7</v>
      </c>
      <c r="D125" s="110" t="s">
        <v>139</v>
      </c>
      <c r="E125" s="111" t="s">
        <v>231</v>
      </c>
      <c r="F125" s="112" t="s">
        <v>232</v>
      </c>
      <c r="G125" s="113" t="s">
        <v>153</v>
      </c>
      <c r="H125" s="114">
        <v>1</v>
      </c>
      <c r="I125" s="115"/>
      <c r="J125" s="116">
        <f>ROUND(I125*H125,2)</f>
        <v>0</v>
      </c>
      <c r="K125" s="112" t="s">
        <v>154</v>
      </c>
      <c r="L125" s="31"/>
      <c r="M125" s="117" t="s">
        <v>19</v>
      </c>
      <c r="N125" s="118" t="s">
        <v>43</v>
      </c>
      <c r="P125" s="119">
        <f>O125*H125</f>
        <v>0</v>
      </c>
      <c r="Q125" s="119">
        <v>0</v>
      </c>
      <c r="R125" s="119">
        <f>Q125*H125</f>
        <v>0</v>
      </c>
      <c r="S125" s="119">
        <v>0</v>
      </c>
      <c r="T125" s="120">
        <f>S125*H125</f>
        <v>0</v>
      </c>
      <c r="AR125" s="121" t="s">
        <v>143</v>
      </c>
      <c r="AT125" s="121" t="s">
        <v>139</v>
      </c>
      <c r="AU125" s="121" t="s">
        <v>72</v>
      </c>
      <c r="AY125" s="16" t="s">
        <v>144</v>
      </c>
      <c r="BE125" s="122">
        <f>IF(N125="základní",J125,0)</f>
        <v>0</v>
      </c>
      <c r="BF125" s="122">
        <f>IF(N125="snížená",J125,0)</f>
        <v>0</v>
      </c>
      <c r="BG125" s="122">
        <f>IF(N125="zákl. přenesená",J125,0)</f>
        <v>0</v>
      </c>
      <c r="BH125" s="122">
        <f>IF(N125="sníž. přenesená",J125,0)</f>
        <v>0</v>
      </c>
      <c r="BI125" s="122">
        <f>IF(N125="nulová",J125,0)</f>
        <v>0</v>
      </c>
      <c r="BJ125" s="16" t="s">
        <v>79</v>
      </c>
      <c r="BK125" s="122">
        <f>ROUND(I125*H125,2)</f>
        <v>0</v>
      </c>
      <c r="BL125" s="16" t="s">
        <v>143</v>
      </c>
      <c r="BM125" s="121" t="s">
        <v>233</v>
      </c>
    </row>
    <row r="126" spans="2:65" s="1" customFormat="1" ht="19.5">
      <c r="B126" s="31"/>
      <c r="D126" s="123" t="s">
        <v>145</v>
      </c>
      <c r="F126" s="124" t="s">
        <v>234</v>
      </c>
      <c r="I126" s="125"/>
      <c r="L126" s="31"/>
      <c r="M126" s="126"/>
      <c r="T126" s="52"/>
      <c r="AT126" s="16" t="s">
        <v>145</v>
      </c>
      <c r="AU126" s="16" t="s">
        <v>72</v>
      </c>
    </row>
    <row r="127" spans="2:65" s="1" customFormat="1" ht="24.2" customHeight="1">
      <c r="B127" s="31"/>
      <c r="C127" s="110" t="s">
        <v>191</v>
      </c>
      <c r="D127" s="110" t="s">
        <v>139</v>
      </c>
      <c r="E127" s="111" t="s">
        <v>235</v>
      </c>
      <c r="F127" s="112" t="s">
        <v>236</v>
      </c>
      <c r="G127" s="113" t="s">
        <v>153</v>
      </c>
      <c r="H127" s="114">
        <v>1</v>
      </c>
      <c r="I127" s="115"/>
      <c r="J127" s="116">
        <f>ROUND(I127*H127,2)</f>
        <v>0</v>
      </c>
      <c r="K127" s="112" t="s">
        <v>154</v>
      </c>
      <c r="L127" s="31"/>
      <c r="M127" s="117" t="s">
        <v>19</v>
      </c>
      <c r="N127" s="118" t="s">
        <v>43</v>
      </c>
      <c r="P127" s="119">
        <f>O127*H127</f>
        <v>0</v>
      </c>
      <c r="Q127" s="119">
        <v>0</v>
      </c>
      <c r="R127" s="119">
        <f>Q127*H127</f>
        <v>0</v>
      </c>
      <c r="S127" s="119">
        <v>0</v>
      </c>
      <c r="T127" s="120">
        <f>S127*H127</f>
        <v>0</v>
      </c>
      <c r="AR127" s="121" t="s">
        <v>143</v>
      </c>
      <c r="AT127" s="121" t="s">
        <v>139</v>
      </c>
      <c r="AU127" s="121" t="s">
        <v>72</v>
      </c>
      <c r="AY127" s="16" t="s">
        <v>144</v>
      </c>
      <c r="BE127" s="122">
        <f>IF(N127="základní",J127,0)</f>
        <v>0</v>
      </c>
      <c r="BF127" s="122">
        <f>IF(N127="snížená",J127,0)</f>
        <v>0</v>
      </c>
      <c r="BG127" s="122">
        <f>IF(N127="zákl. přenesená",J127,0)</f>
        <v>0</v>
      </c>
      <c r="BH127" s="122">
        <f>IF(N127="sníž. přenesená",J127,0)</f>
        <v>0</v>
      </c>
      <c r="BI127" s="122">
        <f>IF(N127="nulová",J127,0)</f>
        <v>0</v>
      </c>
      <c r="BJ127" s="16" t="s">
        <v>79</v>
      </c>
      <c r="BK127" s="122">
        <f>ROUND(I127*H127,2)</f>
        <v>0</v>
      </c>
      <c r="BL127" s="16" t="s">
        <v>143</v>
      </c>
      <c r="BM127" s="121" t="s">
        <v>237</v>
      </c>
    </row>
    <row r="128" spans="2:65" s="1" customFormat="1" ht="19.5">
      <c r="B128" s="31"/>
      <c r="D128" s="123" t="s">
        <v>145</v>
      </c>
      <c r="F128" s="124" t="s">
        <v>238</v>
      </c>
      <c r="I128" s="125"/>
      <c r="L128" s="31"/>
      <c r="M128" s="126"/>
      <c r="T128" s="52"/>
      <c r="AT128" s="16" t="s">
        <v>145</v>
      </c>
      <c r="AU128" s="16" t="s">
        <v>72</v>
      </c>
    </row>
    <row r="129" spans="2:65" s="1" customFormat="1" ht="24.2" customHeight="1">
      <c r="B129" s="31"/>
      <c r="C129" s="110" t="s">
        <v>239</v>
      </c>
      <c r="D129" s="110" t="s">
        <v>139</v>
      </c>
      <c r="E129" s="111" t="s">
        <v>240</v>
      </c>
      <c r="F129" s="112" t="s">
        <v>241</v>
      </c>
      <c r="G129" s="113" t="s">
        <v>153</v>
      </c>
      <c r="H129" s="114">
        <v>15</v>
      </c>
      <c r="I129" s="115"/>
      <c r="J129" s="116">
        <f>ROUND(I129*H129,2)</f>
        <v>0</v>
      </c>
      <c r="K129" s="112" t="s">
        <v>154</v>
      </c>
      <c r="L129" s="31"/>
      <c r="M129" s="117" t="s">
        <v>19</v>
      </c>
      <c r="N129" s="118" t="s">
        <v>43</v>
      </c>
      <c r="P129" s="119">
        <f>O129*H129</f>
        <v>0</v>
      </c>
      <c r="Q129" s="119">
        <v>0</v>
      </c>
      <c r="R129" s="119">
        <f>Q129*H129</f>
        <v>0</v>
      </c>
      <c r="S129" s="119">
        <v>0</v>
      </c>
      <c r="T129" s="120">
        <f>S129*H129</f>
        <v>0</v>
      </c>
      <c r="AR129" s="121" t="s">
        <v>143</v>
      </c>
      <c r="AT129" s="121" t="s">
        <v>139</v>
      </c>
      <c r="AU129" s="121" t="s">
        <v>72</v>
      </c>
      <c r="AY129" s="16" t="s">
        <v>144</v>
      </c>
      <c r="BE129" s="122">
        <f>IF(N129="základní",J129,0)</f>
        <v>0</v>
      </c>
      <c r="BF129" s="122">
        <f>IF(N129="snížená",J129,0)</f>
        <v>0</v>
      </c>
      <c r="BG129" s="122">
        <f>IF(N129="zákl. přenesená",J129,0)</f>
        <v>0</v>
      </c>
      <c r="BH129" s="122">
        <f>IF(N129="sníž. přenesená",J129,0)</f>
        <v>0</v>
      </c>
      <c r="BI129" s="122">
        <f>IF(N129="nulová",J129,0)</f>
        <v>0</v>
      </c>
      <c r="BJ129" s="16" t="s">
        <v>79</v>
      </c>
      <c r="BK129" s="122">
        <f>ROUND(I129*H129,2)</f>
        <v>0</v>
      </c>
      <c r="BL129" s="16" t="s">
        <v>143</v>
      </c>
      <c r="BM129" s="121" t="s">
        <v>242</v>
      </c>
    </row>
    <row r="130" spans="2:65" s="1" customFormat="1" ht="19.5">
      <c r="B130" s="31"/>
      <c r="D130" s="123" t="s">
        <v>145</v>
      </c>
      <c r="F130" s="124" t="s">
        <v>243</v>
      </c>
      <c r="I130" s="125"/>
      <c r="L130" s="31"/>
      <c r="M130" s="126"/>
      <c r="T130" s="52"/>
      <c r="AT130" s="16" t="s">
        <v>145</v>
      </c>
      <c r="AU130" s="16" t="s">
        <v>72</v>
      </c>
    </row>
    <row r="131" spans="2:65" s="1" customFormat="1" ht="16.5" customHeight="1">
      <c r="B131" s="31"/>
      <c r="C131" s="110" t="s">
        <v>195</v>
      </c>
      <c r="D131" s="110" t="s">
        <v>139</v>
      </c>
      <c r="E131" s="111" t="s">
        <v>244</v>
      </c>
      <c r="F131" s="112" t="s">
        <v>245</v>
      </c>
      <c r="G131" s="113" t="s">
        <v>153</v>
      </c>
      <c r="H131" s="114">
        <v>5</v>
      </c>
      <c r="I131" s="115"/>
      <c r="J131" s="116">
        <f>ROUND(I131*H131,2)</f>
        <v>0</v>
      </c>
      <c r="K131" s="112" t="s">
        <v>19</v>
      </c>
      <c r="L131" s="31"/>
      <c r="M131" s="117" t="s">
        <v>19</v>
      </c>
      <c r="N131" s="118" t="s">
        <v>43</v>
      </c>
      <c r="P131" s="119">
        <f>O131*H131</f>
        <v>0</v>
      </c>
      <c r="Q131" s="119">
        <v>0</v>
      </c>
      <c r="R131" s="119">
        <f>Q131*H131</f>
        <v>0</v>
      </c>
      <c r="S131" s="119">
        <v>0</v>
      </c>
      <c r="T131" s="120">
        <f>S131*H131</f>
        <v>0</v>
      </c>
      <c r="AR131" s="121" t="s">
        <v>143</v>
      </c>
      <c r="AT131" s="121" t="s">
        <v>139</v>
      </c>
      <c r="AU131" s="121" t="s">
        <v>72</v>
      </c>
      <c r="AY131" s="16" t="s">
        <v>144</v>
      </c>
      <c r="BE131" s="122">
        <f>IF(N131="základní",J131,0)</f>
        <v>0</v>
      </c>
      <c r="BF131" s="122">
        <f>IF(N131="snížená",J131,0)</f>
        <v>0</v>
      </c>
      <c r="BG131" s="122">
        <f>IF(N131="zákl. přenesená",J131,0)</f>
        <v>0</v>
      </c>
      <c r="BH131" s="122">
        <f>IF(N131="sníž. přenesená",J131,0)</f>
        <v>0</v>
      </c>
      <c r="BI131" s="122">
        <f>IF(N131="nulová",J131,0)</f>
        <v>0</v>
      </c>
      <c r="BJ131" s="16" t="s">
        <v>79</v>
      </c>
      <c r="BK131" s="122">
        <f>ROUND(I131*H131,2)</f>
        <v>0</v>
      </c>
      <c r="BL131" s="16" t="s">
        <v>143</v>
      </c>
      <c r="BM131" s="121" t="s">
        <v>246</v>
      </c>
    </row>
    <row r="132" spans="2:65" s="1" customFormat="1" ht="19.5">
      <c r="B132" s="31"/>
      <c r="D132" s="123" t="s">
        <v>145</v>
      </c>
      <c r="F132" s="124" t="s">
        <v>247</v>
      </c>
      <c r="I132" s="125"/>
      <c r="L132" s="31"/>
      <c r="M132" s="126"/>
      <c r="T132" s="52"/>
      <c r="AT132" s="16" t="s">
        <v>145</v>
      </c>
      <c r="AU132" s="16" t="s">
        <v>72</v>
      </c>
    </row>
    <row r="133" spans="2:65" s="1" customFormat="1" ht="24.2" customHeight="1">
      <c r="B133" s="31"/>
      <c r="C133" s="110" t="s">
        <v>248</v>
      </c>
      <c r="D133" s="110" t="s">
        <v>139</v>
      </c>
      <c r="E133" s="111" t="s">
        <v>249</v>
      </c>
      <c r="F133" s="112" t="s">
        <v>250</v>
      </c>
      <c r="G133" s="113" t="s">
        <v>153</v>
      </c>
      <c r="H133" s="114">
        <v>4</v>
      </c>
      <c r="I133" s="115"/>
      <c r="J133" s="116">
        <f>ROUND(I133*H133,2)</f>
        <v>0</v>
      </c>
      <c r="K133" s="112" t="s">
        <v>154</v>
      </c>
      <c r="L133" s="31"/>
      <c r="M133" s="117" t="s">
        <v>19</v>
      </c>
      <c r="N133" s="118" t="s">
        <v>43</v>
      </c>
      <c r="P133" s="119">
        <f>O133*H133</f>
        <v>0</v>
      </c>
      <c r="Q133" s="119">
        <v>0</v>
      </c>
      <c r="R133" s="119">
        <f>Q133*H133</f>
        <v>0</v>
      </c>
      <c r="S133" s="119">
        <v>0</v>
      </c>
      <c r="T133" s="120">
        <f>S133*H133</f>
        <v>0</v>
      </c>
      <c r="AR133" s="121" t="s">
        <v>143</v>
      </c>
      <c r="AT133" s="121" t="s">
        <v>139</v>
      </c>
      <c r="AU133" s="121" t="s">
        <v>72</v>
      </c>
      <c r="AY133" s="16" t="s">
        <v>144</v>
      </c>
      <c r="BE133" s="122">
        <f>IF(N133="základní",J133,0)</f>
        <v>0</v>
      </c>
      <c r="BF133" s="122">
        <f>IF(N133="snížená",J133,0)</f>
        <v>0</v>
      </c>
      <c r="BG133" s="122">
        <f>IF(N133="zákl. přenesená",J133,0)</f>
        <v>0</v>
      </c>
      <c r="BH133" s="122">
        <f>IF(N133="sníž. přenesená",J133,0)</f>
        <v>0</v>
      </c>
      <c r="BI133" s="122">
        <f>IF(N133="nulová",J133,0)</f>
        <v>0</v>
      </c>
      <c r="BJ133" s="16" t="s">
        <v>79</v>
      </c>
      <c r="BK133" s="122">
        <f>ROUND(I133*H133,2)</f>
        <v>0</v>
      </c>
      <c r="BL133" s="16" t="s">
        <v>143</v>
      </c>
      <c r="BM133" s="121" t="s">
        <v>251</v>
      </c>
    </row>
    <row r="134" spans="2:65" s="1" customFormat="1" ht="29.25">
      <c r="B134" s="31"/>
      <c r="D134" s="123" t="s">
        <v>145</v>
      </c>
      <c r="F134" s="124" t="s">
        <v>252</v>
      </c>
      <c r="I134" s="125"/>
      <c r="L134" s="31"/>
      <c r="M134" s="126"/>
      <c r="T134" s="52"/>
      <c r="AT134" s="16" t="s">
        <v>145</v>
      </c>
      <c r="AU134" s="16" t="s">
        <v>72</v>
      </c>
    </row>
    <row r="135" spans="2:65" s="1" customFormat="1" ht="33" customHeight="1">
      <c r="B135" s="31"/>
      <c r="C135" s="127" t="s">
        <v>200</v>
      </c>
      <c r="D135" s="127" t="s">
        <v>253</v>
      </c>
      <c r="E135" s="128" t="s">
        <v>254</v>
      </c>
      <c r="F135" s="129" t="s">
        <v>255</v>
      </c>
      <c r="G135" s="130" t="s">
        <v>153</v>
      </c>
      <c r="H135" s="131">
        <v>4</v>
      </c>
      <c r="I135" s="132"/>
      <c r="J135" s="133">
        <f>ROUND(I135*H135,2)</f>
        <v>0</v>
      </c>
      <c r="K135" s="129" t="s">
        <v>154</v>
      </c>
      <c r="L135" s="134"/>
      <c r="M135" s="135" t="s">
        <v>19</v>
      </c>
      <c r="N135" s="136" t="s">
        <v>43</v>
      </c>
      <c r="P135" s="119">
        <f>O135*H135</f>
        <v>0</v>
      </c>
      <c r="Q135" s="119">
        <v>0</v>
      </c>
      <c r="R135" s="119">
        <f>Q135*H135</f>
        <v>0</v>
      </c>
      <c r="S135" s="119">
        <v>0</v>
      </c>
      <c r="T135" s="120">
        <f>S135*H135</f>
        <v>0</v>
      </c>
      <c r="AR135" s="121" t="s">
        <v>159</v>
      </c>
      <c r="AT135" s="121" t="s">
        <v>253</v>
      </c>
      <c r="AU135" s="121" t="s">
        <v>72</v>
      </c>
      <c r="AY135" s="16" t="s">
        <v>144</v>
      </c>
      <c r="BE135" s="122">
        <f>IF(N135="základní",J135,0)</f>
        <v>0</v>
      </c>
      <c r="BF135" s="122">
        <f>IF(N135="snížená",J135,0)</f>
        <v>0</v>
      </c>
      <c r="BG135" s="122">
        <f>IF(N135="zákl. přenesená",J135,0)</f>
        <v>0</v>
      </c>
      <c r="BH135" s="122">
        <f>IF(N135="sníž. přenesená",J135,0)</f>
        <v>0</v>
      </c>
      <c r="BI135" s="122">
        <f>IF(N135="nulová",J135,0)</f>
        <v>0</v>
      </c>
      <c r="BJ135" s="16" t="s">
        <v>79</v>
      </c>
      <c r="BK135" s="122">
        <f>ROUND(I135*H135,2)</f>
        <v>0</v>
      </c>
      <c r="BL135" s="16" t="s">
        <v>143</v>
      </c>
      <c r="BM135" s="121" t="s">
        <v>256</v>
      </c>
    </row>
    <row r="136" spans="2:65" s="1" customFormat="1" ht="29.25">
      <c r="B136" s="31"/>
      <c r="D136" s="123" t="s">
        <v>145</v>
      </c>
      <c r="F136" s="124" t="s">
        <v>257</v>
      </c>
      <c r="I136" s="125"/>
      <c r="L136" s="31"/>
      <c r="M136" s="126"/>
      <c r="T136" s="52"/>
      <c r="AT136" s="16" t="s">
        <v>145</v>
      </c>
      <c r="AU136" s="16" t="s">
        <v>72</v>
      </c>
    </row>
    <row r="137" spans="2:65" s="1" customFormat="1" ht="24.2" customHeight="1">
      <c r="B137" s="31"/>
      <c r="C137" s="127" t="s">
        <v>258</v>
      </c>
      <c r="D137" s="127" t="s">
        <v>253</v>
      </c>
      <c r="E137" s="128" t="s">
        <v>259</v>
      </c>
      <c r="F137" s="129" t="s">
        <v>260</v>
      </c>
      <c r="G137" s="130" t="s">
        <v>153</v>
      </c>
      <c r="H137" s="131">
        <v>3</v>
      </c>
      <c r="I137" s="132"/>
      <c r="J137" s="133">
        <f>ROUND(I137*H137,2)</f>
        <v>0</v>
      </c>
      <c r="K137" s="129" t="s">
        <v>154</v>
      </c>
      <c r="L137" s="134"/>
      <c r="M137" s="135" t="s">
        <v>19</v>
      </c>
      <c r="N137" s="136" t="s">
        <v>43</v>
      </c>
      <c r="P137" s="119">
        <f>O137*H137</f>
        <v>0</v>
      </c>
      <c r="Q137" s="119">
        <v>0</v>
      </c>
      <c r="R137" s="119">
        <f>Q137*H137</f>
        <v>0</v>
      </c>
      <c r="S137" s="119">
        <v>0</v>
      </c>
      <c r="T137" s="120">
        <f>S137*H137</f>
        <v>0</v>
      </c>
      <c r="AR137" s="121" t="s">
        <v>159</v>
      </c>
      <c r="AT137" s="121" t="s">
        <v>253</v>
      </c>
      <c r="AU137" s="121" t="s">
        <v>72</v>
      </c>
      <c r="AY137" s="16" t="s">
        <v>144</v>
      </c>
      <c r="BE137" s="122">
        <f>IF(N137="základní",J137,0)</f>
        <v>0</v>
      </c>
      <c r="BF137" s="122">
        <f>IF(N137="snížená",J137,0)</f>
        <v>0</v>
      </c>
      <c r="BG137" s="122">
        <f>IF(N137="zákl. přenesená",J137,0)</f>
        <v>0</v>
      </c>
      <c r="BH137" s="122">
        <f>IF(N137="sníž. přenesená",J137,0)</f>
        <v>0</v>
      </c>
      <c r="BI137" s="122">
        <f>IF(N137="nulová",J137,0)</f>
        <v>0</v>
      </c>
      <c r="BJ137" s="16" t="s">
        <v>79</v>
      </c>
      <c r="BK137" s="122">
        <f>ROUND(I137*H137,2)</f>
        <v>0</v>
      </c>
      <c r="BL137" s="16" t="s">
        <v>143</v>
      </c>
      <c r="BM137" s="121" t="s">
        <v>261</v>
      </c>
    </row>
    <row r="138" spans="2:65" s="1" customFormat="1" ht="29.25">
      <c r="B138" s="31"/>
      <c r="D138" s="123" t="s">
        <v>145</v>
      </c>
      <c r="F138" s="124" t="s">
        <v>262</v>
      </c>
      <c r="I138" s="125"/>
      <c r="L138" s="31"/>
      <c r="M138" s="126"/>
      <c r="T138" s="52"/>
      <c r="AT138" s="16" t="s">
        <v>145</v>
      </c>
      <c r="AU138" s="16" t="s">
        <v>72</v>
      </c>
    </row>
    <row r="139" spans="2:65" s="1" customFormat="1" ht="24.2" customHeight="1">
      <c r="B139" s="31"/>
      <c r="C139" s="127" t="s">
        <v>204</v>
      </c>
      <c r="D139" s="127" t="s">
        <v>253</v>
      </c>
      <c r="E139" s="128" t="s">
        <v>263</v>
      </c>
      <c r="F139" s="129" t="s">
        <v>264</v>
      </c>
      <c r="G139" s="130" t="s">
        <v>153</v>
      </c>
      <c r="H139" s="131">
        <v>3</v>
      </c>
      <c r="I139" s="132"/>
      <c r="J139" s="133">
        <f>ROUND(I139*H139,2)</f>
        <v>0</v>
      </c>
      <c r="K139" s="129" t="s">
        <v>154</v>
      </c>
      <c r="L139" s="134"/>
      <c r="M139" s="135" t="s">
        <v>19</v>
      </c>
      <c r="N139" s="136" t="s">
        <v>43</v>
      </c>
      <c r="P139" s="119">
        <f>O139*H139</f>
        <v>0</v>
      </c>
      <c r="Q139" s="119">
        <v>0</v>
      </c>
      <c r="R139" s="119">
        <f>Q139*H139</f>
        <v>0</v>
      </c>
      <c r="S139" s="119">
        <v>0</v>
      </c>
      <c r="T139" s="120">
        <f>S139*H139</f>
        <v>0</v>
      </c>
      <c r="AR139" s="121" t="s">
        <v>159</v>
      </c>
      <c r="AT139" s="121" t="s">
        <v>253</v>
      </c>
      <c r="AU139" s="121" t="s">
        <v>72</v>
      </c>
      <c r="AY139" s="16" t="s">
        <v>144</v>
      </c>
      <c r="BE139" s="122">
        <f>IF(N139="základní",J139,0)</f>
        <v>0</v>
      </c>
      <c r="BF139" s="122">
        <f>IF(N139="snížená",J139,0)</f>
        <v>0</v>
      </c>
      <c r="BG139" s="122">
        <f>IF(N139="zákl. přenesená",J139,0)</f>
        <v>0</v>
      </c>
      <c r="BH139" s="122">
        <f>IF(N139="sníž. přenesená",J139,0)</f>
        <v>0</v>
      </c>
      <c r="BI139" s="122">
        <f>IF(N139="nulová",J139,0)</f>
        <v>0</v>
      </c>
      <c r="BJ139" s="16" t="s">
        <v>79</v>
      </c>
      <c r="BK139" s="122">
        <f>ROUND(I139*H139,2)</f>
        <v>0</v>
      </c>
      <c r="BL139" s="16" t="s">
        <v>143</v>
      </c>
      <c r="BM139" s="121" t="s">
        <v>265</v>
      </c>
    </row>
    <row r="140" spans="2:65" s="1" customFormat="1" ht="29.25">
      <c r="B140" s="31"/>
      <c r="D140" s="123" t="s">
        <v>145</v>
      </c>
      <c r="F140" s="124" t="s">
        <v>266</v>
      </c>
      <c r="I140" s="125"/>
      <c r="L140" s="31"/>
      <c r="M140" s="126"/>
      <c r="T140" s="52"/>
      <c r="AT140" s="16" t="s">
        <v>145</v>
      </c>
      <c r="AU140" s="16" t="s">
        <v>72</v>
      </c>
    </row>
    <row r="141" spans="2:65" s="1" customFormat="1" ht="24.2" customHeight="1">
      <c r="B141" s="31"/>
      <c r="C141" s="127" t="s">
        <v>267</v>
      </c>
      <c r="D141" s="127" t="s">
        <v>253</v>
      </c>
      <c r="E141" s="128" t="s">
        <v>268</v>
      </c>
      <c r="F141" s="129" t="s">
        <v>269</v>
      </c>
      <c r="G141" s="130" t="s">
        <v>153</v>
      </c>
      <c r="H141" s="131">
        <v>1</v>
      </c>
      <c r="I141" s="132"/>
      <c r="J141" s="133">
        <f>ROUND(I141*H141,2)</f>
        <v>0</v>
      </c>
      <c r="K141" s="129" t="s">
        <v>154</v>
      </c>
      <c r="L141" s="134"/>
      <c r="M141" s="135" t="s">
        <v>19</v>
      </c>
      <c r="N141" s="136" t="s">
        <v>43</v>
      </c>
      <c r="P141" s="119">
        <f>O141*H141</f>
        <v>0</v>
      </c>
      <c r="Q141" s="119">
        <v>0</v>
      </c>
      <c r="R141" s="119">
        <f>Q141*H141</f>
        <v>0</v>
      </c>
      <c r="S141" s="119">
        <v>0</v>
      </c>
      <c r="T141" s="120">
        <f>S141*H141</f>
        <v>0</v>
      </c>
      <c r="AR141" s="121" t="s">
        <v>159</v>
      </c>
      <c r="AT141" s="121" t="s">
        <v>253</v>
      </c>
      <c r="AU141" s="121" t="s">
        <v>72</v>
      </c>
      <c r="AY141" s="16" t="s">
        <v>144</v>
      </c>
      <c r="BE141" s="122">
        <f>IF(N141="základní",J141,0)</f>
        <v>0</v>
      </c>
      <c r="BF141" s="122">
        <f>IF(N141="snížená",J141,0)</f>
        <v>0</v>
      </c>
      <c r="BG141" s="122">
        <f>IF(N141="zákl. přenesená",J141,0)</f>
        <v>0</v>
      </c>
      <c r="BH141" s="122">
        <f>IF(N141="sníž. přenesená",J141,0)</f>
        <v>0</v>
      </c>
      <c r="BI141" s="122">
        <f>IF(N141="nulová",J141,0)</f>
        <v>0</v>
      </c>
      <c r="BJ141" s="16" t="s">
        <v>79</v>
      </c>
      <c r="BK141" s="122">
        <f>ROUND(I141*H141,2)</f>
        <v>0</v>
      </c>
      <c r="BL141" s="16" t="s">
        <v>143</v>
      </c>
      <c r="BM141" s="121" t="s">
        <v>270</v>
      </c>
    </row>
    <row r="142" spans="2:65" s="1" customFormat="1" ht="29.25">
      <c r="B142" s="31"/>
      <c r="D142" s="123" t="s">
        <v>145</v>
      </c>
      <c r="F142" s="124" t="s">
        <v>271</v>
      </c>
      <c r="I142" s="125"/>
      <c r="L142" s="31"/>
      <c r="M142" s="126"/>
      <c r="T142" s="52"/>
      <c r="AT142" s="16" t="s">
        <v>145</v>
      </c>
      <c r="AU142" s="16" t="s">
        <v>72</v>
      </c>
    </row>
    <row r="143" spans="2:65" s="1" customFormat="1" ht="24.2" customHeight="1">
      <c r="B143" s="31"/>
      <c r="C143" s="127" t="s">
        <v>208</v>
      </c>
      <c r="D143" s="127" t="s">
        <v>253</v>
      </c>
      <c r="E143" s="128" t="s">
        <v>272</v>
      </c>
      <c r="F143" s="129" t="s">
        <v>273</v>
      </c>
      <c r="G143" s="130" t="s">
        <v>153</v>
      </c>
      <c r="H143" s="131">
        <v>1</v>
      </c>
      <c r="I143" s="132"/>
      <c r="J143" s="133">
        <f>ROUND(I143*H143,2)</f>
        <v>0</v>
      </c>
      <c r="K143" s="129" t="s">
        <v>154</v>
      </c>
      <c r="L143" s="134"/>
      <c r="M143" s="135" t="s">
        <v>19</v>
      </c>
      <c r="N143" s="136" t="s">
        <v>43</v>
      </c>
      <c r="P143" s="119">
        <f>O143*H143</f>
        <v>0</v>
      </c>
      <c r="Q143" s="119">
        <v>0</v>
      </c>
      <c r="R143" s="119">
        <f>Q143*H143</f>
        <v>0</v>
      </c>
      <c r="S143" s="119">
        <v>0</v>
      </c>
      <c r="T143" s="120">
        <f>S143*H143</f>
        <v>0</v>
      </c>
      <c r="AR143" s="121" t="s">
        <v>159</v>
      </c>
      <c r="AT143" s="121" t="s">
        <v>253</v>
      </c>
      <c r="AU143" s="121" t="s">
        <v>72</v>
      </c>
      <c r="AY143" s="16" t="s">
        <v>144</v>
      </c>
      <c r="BE143" s="122">
        <f>IF(N143="základní",J143,0)</f>
        <v>0</v>
      </c>
      <c r="BF143" s="122">
        <f>IF(N143="snížená",J143,0)</f>
        <v>0</v>
      </c>
      <c r="BG143" s="122">
        <f>IF(N143="zákl. přenesená",J143,0)</f>
        <v>0</v>
      </c>
      <c r="BH143" s="122">
        <f>IF(N143="sníž. přenesená",J143,0)</f>
        <v>0</v>
      </c>
      <c r="BI143" s="122">
        <f>IF(N143="nulová",J143,0)</f>
        <v>0</v>
      </c>
      <c r="BJ143" s="16" t="s">
        <v>79</v>
      </c>
      <c r="BK143" s="122">
        <f>ROUND(I143*H143,2)</f>
        <v>0</v>
      </c>
      <c r="BL143" s="16" t="s">
        <v>143</v>
      </c>
      <c r="BM143" s="121" t="s">
        <v>274</v>
      </c>
    </row>
    <row r="144" spans="2:65" s="1" customFormat="1" ht="29.25">
      <c r="B144" s="31"/>
      <c r="D144" s="123" t="s">
        <v>145</v>
      </c>
      <c r="F144" s="124" t="s">
        <v>275</v>
      </c>
      <c r="I144" s="125"/>
      <c r="L144" s="31"/>
      <c r="M144" s="126"/>
      <c r="T144" s="52"/>
      <c r="AT144" s="16" t="s">
        <v>145</v>
      </c>
      <c r="AU144" s="16" t="s">
        <v>72</v>
      </c>
    </row>
    <row r="145" spans="2:65" s="1" customFormat="1" ht="21.75" customHeight="1">
      <c r="B145" s="31"/>
      <c r="C145" s="127" t="s">
        <v>276</v>
      </c>
      <c r="D145" s="127" t="s">
        <v>253</v>
      </c>
      <c r="E145" s="128" t="s">
        <v>277</v>
      </c>
      <c r="F145" s="129" t="s">
        <v>278</v>
      </c>
      <c r="G145" s="130" t="s">
        <v>153</v>
      </c>
      <c r="H145" s="131">
        <v>3</v>
      </c>
      <c r="I145" s="132"/>
      <c r="J145" s="133">
        <f>ROUND(I145*H145,2)</f>
        <v>0</v>
      </c>
      <c r="K145" s="129" t="s">
        <v>154</v>
      </c>
      <c r="L145" s="134"/>
      <c r="M145" s="135" t="s">
        <v>19</v>
      </c>
      <c r="N145" s="136" t="s">
        <v>43</v>
      </c>
      <c r="P145" s="119">
        <f>O145*H145</f>
        <v>0</v>
      </c>
      <c r="Q145" s="119">
        <v>0</v>
      </c>
      <c r="R145" s="119">
        <f>Q145*H145</f>
        <v>0</v>
      </c>
      <c r="S145" s="119">
        <v>0</v>
      </c>
      <c r="T145" s="120">
        <f>S145*H145</f>
        <v>0</v>
      </c>
      <c r="AR145" s="121" t="s">
        <v>159</v>
      </c>
      <c r="AT145" s="121" t="s">
        <v>253</v>
      </c>
      <c r="AU145" s="121" t="s">
        <v>72</v>
      </c>
      <c r="AY145" s="16" t="s">
        <v>144</v>
      </c>
      <c r="BE145" s="122">
        <f>IF(N145="základní",J145,0)</f>
        <v>0</v>
      </c>
      <c r="BF145" s="122">
        <f>IF(N145="snížená",J145,0)</f>
        <v>0</v>
      </c>
      <c r="BG145" s="122">
        <f>IF(N145="zákl. přenesená",J145,0)</f>
        <v>0</v>
      </c>
      <c r="BH145" s="122">
        <f>IF(N145="sníž. přenesená",J145,0)</f>
        <v>0</v>
      </c>
      <c r="BI145" s="122">
        <f>IF(N145="nulová",J145,0)</f>
        <v>0</v>
      </c>
      <c r="BJ145" s="16" t="s">
        <v>79</v>
      </c>
      <c r="BK145" s="122">
        <f>ROUND(I145*H145,2)</f>
        <v>0</v>
      </c>
      <c r="BL145" s="16" t="s">
        <v>143</v>
      </c>
      <c r="BM145" s="121" t="s">
        <v>279</v>
      </c>
    </row>
    <row r="146" spans="2:65" s="1" customFormat="1" ht="19.5">
      <c r="B146" s="31"/>
      <c r="D146" s="123" t="s">
        <v>145</v>
      </c>
      <c r="F146" s="124" t="s">
        <v>280</v>
      </c>
      <c r="I146" s="125"/>
      <c r="L146" s="31"/>
      <c r="M146" s="126"/>
      <c r="T146" s="52"/>
      <c r="AT146" s="16" t="s">
        <v>145</v>
      </c>
      <c r="AU146" s="16" t="s">
        <v>72</v>
      </c>
    </row>
    <row r="147" spans="2:65" s="1" customFormat="1" ht="37.9" customHeight="1">
      <c r="B147" s="31"/>
      <c r="C147" s="127" t="s">
        <v>212</v>
      </c>
      <c r="D147" s="127" t="s">
        <v>253</v>
      </c>
      <c r="E147" s="128" t="s">
        <v>281</v>
      </c>
      <c r="F147" s="129" t="s">
        <v>282</v>
      </c>
      <c r="G147" s="130" t="s">
        <v>153</v>
      </c>
      <c r="H147" s="131">
        <v>150</v>
      </c>
      <c r="I147" s="132"/>
      <c r="J147" s="133">
        <f>ROUND(I147*H147,2)</f>
        <v>0</v>
      </c>
      <c r="K147" s="129" t="s">
        <v>154</v>
      </c>
      <c r="L147" s="134"/>
      <c r="M147" s="135" t="s">
        <v>19</v>
      </c>
      <c r="N147" s="136" t="s">
        <v>43</v>
      </c>
      <c r="P147" s="119">
        <f>O147*H147</f>
        <v>0</v>
      </c>
      <c r="Q147" s="119">
        <v>0</v>
      </c>
      <c r="R147" s="119">
        <f>Q147*H147</f>
        <v>0</v>
      </c>
      <c r="S147" s="119">
        <v>0</v>
      </c>
      <c r="T147" s="120">
        <f>S147*H147</f>
        <v>0</v>
      </c>
      <c r="AR147" s="121" t="s">
        <v>159</v>
      </c>
      <c r="AT147" s="121" t="s">
        <v>253</v>
      </c>
      <c r="AU147" s="121" t="s">
        <v>72</v>
      </c>
      <c r="AY147" s="16" t="s">
        <v>144</v>
      </c>
      <c r="BE147" s="122">
        <f>IF(N147="základní",J147,0)</f>
        <v>0</v>
      </c>
      <c r="BF147" s="122">
        <f>IF(N147="snížená",J147,0)</f>
        <v>0</v>
      </c>
      <c r="BG147" s="122">
        <f>IF(N147="zákl. přenesená",J147,0)</f>
        <v>0</v>
      </c>
      <c r="BH147" s="122">
        <f>IF(N147="sníž. přenesená",J147,0)</f>
        <v>0</v>
      </c>
      <c r="BI147" s="122">
        <f>IF(N147="nulová",J147,0)</f>
        <v>0</v>
      </c>
      <c r="BJ147" s="16" t="s">
        <v>79</v>
      </c>
      <c r="BK147" s="122">
        <f>ROUND(I147*H147,2)</f>
        <v>0</v>
      </c>
      <c r="BL147" s="16" t="s">
        <v>143</v>
      </c>
      <c r="BM147" s="121" t="s">
        <v>283</v>
      </c>
    </row>
    <row r="148" spans="2:65" s="1" customFormat="1" ht="29.25">
      <c r="B148" s="31"/>
      <c r="D148" s="123" t="s">
        <v>145</v>
      </c>
      <c r="F148" s="124" t="s">
        <v>284</v>
      </c>
      <c r="I148" s="125"/>
      <c r="L148" s="31"/>
      <c r="M148" s="126"/>
      <c r="T148" s="52"/>
      <c r="AT148" s="16" t="s">
        <v>145</v>
      </c>
      <c r="AU148" s="16" t="s">
        <v>72</v>
      </c>
    </row>
    <row r="149" spans="2:65" s="1" customFormat="1" ht="37.9" customHeight="1">
      <c r="B149" s="31"/>
      <c r="C149" s="127" t="s">
        <v>285</v>
      </c>
      <c r="D149" s="127" t="s">
        <v>253</v>
      </c>
      <c r="E149" s="128" t="s">
        <v>286</v>
      </c>
      <c r="F149" s="129" t="s">
        <v>287</v>
      </c>
      <c r="G149" s="130" t="s">
        <v>153</v>
      </c>
      <c r="H149" s="131">
        <v>150</v>
      </c>
      <c r="I149" s="132"/>
      <c r="J149" s="133">
        <f>ROUND(I149*H149,2)</f>
        <v>0</v>
      </c>
      <c r="K149" s="129" t="s">
        <v>288</v>
      </c>
      <c r="L149" s="134"/>
      <c r="M149" s="135" t="s">
        <v>19</v>
      </c>
      <c r="N149" s="136" t="s">
        <v>43</v>
      </c>
      <c r="P149" s="119">
        <f>O149*H149</f>
        <v>0</v>
      </c>
      <c r="Q149" s="119">
        <v>0</v>
      </c>
      <c r="R149" s="119">
        <f>Q149*H149</f>
        <v>0</v>
      </c>
      <c r="S149" s="119">
        <v>0</v>
      </c>
      <c r="T149" s="120">
        <f>S149*H149</f>
        <v>0</v>
      </c>
      <c r="AR149" s="121" t="s">
        <v>159</v>
      </c>
      <c r="AT149" s="121" t="s">
        <v>253</v>
      </c>
      <c r="AU149" s="121" t="s">
        <v>72</v>
      </c>
      <c r="AY149" s="16" t="s">
        <v>144</v>
      </c>
      <c r="BE149" s="122">
        <f>IF(N149="základní",J149,0)</f>
        <v>0</v>
      </c>
      <c r="BF149" s="122">
        <f>IF(N149="snížená",J149,0)</f>
        <v>0</v>
      </c>
      <c r="BG149" s="122">
        <f>IF(N149="zákl. přenesená",J149,0)</f>
        <v>0</v>
      </c>
      <c r="BH149" s="122">
        <f>IF(N149="sníž. přenesená",J149,0)</f>
        <v>0</v>
      </c>
      <c r="BI149" s="122">
        <f>IF(N149="nulová",J149,0)</f>
        <v>0</v>
      </c>
      <c r="BJ149" s="16" t="s">
        <v>79</v>
      </c>
      <c r="BK149" s="122">
        <f>ROUND(I149*H149,2)</f>
        <v>0</v>
      </c>
      <c r="BL149" s="16" t="s">
        <v>143</v>
      </c>
      <c r="BM149" s="121" t="s">
        <v>289</v>
      </c>
    </row>
    <row r="150" spans="2:65" s="1" customFormat="1" ht="29.25">
      <c r="B150" s="31"/>
      <c r="D150" s="123" t="s">
        <v>145</v>
      </c>
      <c r="F150" s="124" t="s">
        <v>290</v>
      </c>
      <c r="I150" s="125"/>
      <c r="L150" s="31"/>
      <c r="M150" s="126"/>
      <c r="T150" s="52"/>
      <c r="AT150" s="16" t="s">
        <v>145</v>
      </c>
      <c r="AU150" s="16" t="s">
        <v>72</v>
      </c>
    </row>
    <row r="151" spans="2:65" s="1" customFormat="1" ht="33" customHeight="1">
      <c r="B151" s="31"/>
      <c r="C151" s="127" t="s">
        <v>216</v>
      </c>
      <c r="D151" s="127" t="s">
        <v>253</v>
      </c>
      <c r="E151" s="128" t="s">
        <v>291</v>
      </c>
      <c r="F151" s="129" t="s">
        <v>292</v>
      </c>
      <c r="G151" s="130" t="s">
        <v>142</v>
      </c>
      <c r="H151" s="131">
        <v>30</v>
      </c>
      <c r="I151" s="132"/>
      <c r="J151" s="133">
        <f>ROUND(I151*H151,2)</f>
        <v>0</v>
      </c>
      <c r="K151" s="129" t="s">
        <v>154</v>
      </c>
      <c r="L151" s="134"/>
      <c r="M151" s="135" t="s">
        <v>19</v>
      </c>
      <c r="N151" s="136" t="s">
        <v>43</v>
      </c>
      <c r="P151" s="119">
        <f>O151*H151</f>
        <v>0</v>
      </c>
      <c r="Q151" s="119">
        <v>0</v>
      </c>
      <c r="R151" s="119">
        <f>Q151*H151</f>
        <v>0</v>
      </c>
      <c r="S151" s="119">
        <v>0</v>
      </c>
      <c r="T151" s="120">
        <f>S151*H151</f>
        <v>0</v>
      </c>
      <c r="AR151" s="121" t="s">
        <v>159</v>
      </c>
      <c r="AT151" s="121" t="s">
        <v>253</v>
      </c>
      <c r="AU151" s="121" t="s">
        <v>72</v>
      </c>
      <c r="AY151" s="16" t="s">
        <v>144</v>
      </c>
      <c r="BE151" s="122">
        <f>IF(N151="základní",J151,0)</f>
        <v>0</v>
      </c>
      <c r="BF151" s="122">
        <f>IF(N151="snížená",J151,0)</f>
        <v>0</v>
      </c>
      <c r="BG151" s="122">
        <f>IF(N151="zákl. přenesená",J151,0)</f>
        <v>0</v>
      </c>
      <c r="BH151" s="122">
        <f>IF(N151="sníž. přenesená",J151,0)</f>
        <v>0</v>
      </c>
      <c r="BI151" s="122">
        <f>IF(N151="nulová",J151,0)</f>
        <v>0</v>
      </c>
      <c r="BJ151" s="16" t="s">
        <v>79</v>
      </c>
      <c r="BK151" s="122">
        <f>ROUND(I151*H151,2)</f>
        <v>0</v>
      </c>
      <c r="BL151" s="16" t="s">
        <v>143</v>
      </c>
      <c r="BM151" s="121" t="s">
        <v>293</v>
      </c>
    </row>
    <row r="152" spans="2:65" s="1" customFormat="1" ht="29.25">
      <c r="B152" s="31"/>
      <c r="D152" s="123" t="s">
        <v>145</v>
      </c>
      <c r="F152" s="124" t="s">
        <v>294</v>
      </c>
      <c r="I152" s="125"/>
      <c r="L152" s="31"/>
      <c r="M152" s="126"/>
      <c r="T152" s="52"/>
      <c r="AT152" s="16" t="s">
        <v>145</v>
      </c>
      <c r="AU152" s="16" t="s">
        <v>72</v>
      </c>
    </row>
    <row r="153" spans="2:65" s="1" customFormat="1" ht="49.15" customHeight="1">
      <c r="B153" s="31"/>
      <c r="C153" s="127" t="s">
        <v>295</v>
      </c>
      <c r="D153" s="127" t="s">
        <v>253</v>
      </c>
      <c r="E153" s="128" t="s">
        <v>296</v>
      </c>
      <c r="F153" s="129" t="s">
        <v>297</v>
      </c>
      <c r="G153" s="130" t="s">
        <v>153</v>
      </c>
      <c r="H153" s="131">
        <v>3</v>
      </c>
      <c r="I153" s="132"/>
      <c r="J153" s="133">
        <f>ROUND(I153*H153,2)</f>
        <v>0</v>
      </c>
      <c r="K153" s="129" t="s">
        <v>154</v>
      </c>
      <c r="L153" s="134"/>
      <c r="M153" s="135" t="s">
        <v>19</v>
      </c>
      <c r="N153" s="136" t="s">
        <v>43</v>
      </c>
      <c r="P153" s="119">
        <f>O153*H153</f>
        <v>0</v>
      </c>
      <c r="Q153" s="119">
        <v>0</v>
      </c>
      <c r="R153" s="119">
        <f>Q153*H153</f>
        <v>0</v>
      </c>
      <c r="S153" s="119">
        <v>0</v>
      </c>
      <c r="T153" s="120">
        <f>S153*H153</f>
        <v>0</v>
      </c>
      <c r="AR153" s="121" t="s">
        <v>159</v>
      </c>
      <c r="AT153" s="121" t="s">
        <v>253</v>
      </c>
      <c r="AU153" s="121" t="s">
        <v>72</v>
      </c>
      <c r="AY153" s="16" t="s">
        <v>144</v>
      </c>
      <c r="BE153" s="122">
        <f>IF(N153="základní",J153,0)</f>
        <v>0</v>
      </c>
      <c r="BF153" s="122">
        <f>IF(N153="snížená",J153,0)</f>
        <v>0</v>
      </c>
      <c r="BG153" s="122">
        <f>IF(N153="zákl. přenesená",J153,0)</f>
        <v>0</v>
      </c>
      <c r="BH153" s="122">
        <f>IF(N153="sníž. přenesená",J153,0)</f>
        <v>0</v>
      </c>
      <c r="BI153" s="122">
        <f>IF(N153="nulová",J153,0)</f>
        <v>0</v>
      </c>
      <c r="BJ153" s="16" t="s">
        <v>79</v>
      </c>
      <c r="BK153" s="122">
        <f>ROUND(I153*H153,2)</f>
        <v>0</v>
      </c>
      <c r="BL153" s="16" t="s">
        <v>143</v>
      </c>
      <c r="BM153" s="121" t="s">
        <v>298</v>
      </c>
    </row>
    <row r="154" spans="2:65" s="1" customFormat="1" ht="39">
      <c r="B154" s="31"/>
      <c r="D154" s="123" t="s">
        <v>145</v>
      </c>
      <c r="F154" s="124" t="s">
        <v>299</v>
      </c>
      <c r="I154" s="125"/>
      <c r="L154" s="31"/>
      <c r="M154" s="126"/>
      <c r="T154" s="52"/>
      <c r="AT154" s="16" t="s">
        <v>145</v>
      </c>
      <c r="AU154" s="16" t="s">
        <v>72</v>
      </c>
    </row>
    <row r="155" spans="2:65" s="1" customFormat="1" ht="24.2" customHeight="1">
      <c r="B155" s="31"/>
      <c r="C155" s="127" t="s">
        <v>220</v>
      </c>
      <c r="D155" s="127" t="s">
        <v>253</v>
      </c>
      <c r="E155" s="128" t="s">
        <v>300</v>
      </c>
      <c r="F155" s="129" t="s">
        <v>301</v>
      </c>
      <c r="G155" s="130" t="s">
        <v>153</v>
      </c>
      <c r="H155" s="131">
        <v>5</v>
      </c>
      <c r="I155" s="132"/>
      <c r="J155" s="133">
        <f>ROUND(I155*H155,2)</f>
        <v>0</v>
      </c>
      <c r="K155" s="129" t="s">
        <v>154</v>
      </c>
      <c r="L155" s="134"/>
      <c r="M155" s="135" t="s">
        <v>19</v>
      </c>
      <c r="N155" s="136" t="s">
        <v>43</v>
      </c>
      <c r="P155" s="119">
        <f>O155*H155</f>
        <v>0</v>
      </c>
      <c r="Q155" s="119">
        <v>0</v>
      </c>
      <c r="R155" s="119">
        <f>Q155*H155</f>
        <v>0</v>
      </c>
      <c r="S155" s="119">
        <v>0</v>
      </c>
      <c r="T155" s="120">
        <f>S155*H155</f>
        <v>0</v>
      </c>
      <c r="AR155" s="121" t="s">
        <v>159</v>
      </c>
      <c r="AT155" s="121" t="s">
        <v>253</v>
      </c>
      <c r="AU155" s="121" t="s">
        <v>72</v>
      </c>
      <c r="AY155" s="16" t="s">
        <v>144</v>
      </c>
      <c r="BE155" s="122">
        <f>IF(N155="základní",J155,0)</f>
        <v>0</v>
      </c>
      <c r="BF155" s="122">
        <f>IF(N155="snížená",J155,0)</f>
        <v>0</v>
      </c>
      <c r="BG155" s="122">
        <f>IF(N155="zákl. přenesená",J155,0)</f>
        <v>0</v>
      </c>
      <c r="BH155" s="122">
        <f>IF(N155="sníž. přenesená",J155,0)</f>
        <v>0</v>
      </c>
      <c r="BI155" s="122">
        <f>IF(N155="nulová",J155,0)</f>
        <v>0</v>
      </c>
      <c r="BJ155" s="16" t="s">
        <v>79</v>
      </c>
      <c r="BK155" s="122">
        <f>ROUND(I155*H155,2)</f>
        <v>0</v>
      </c>
      <c r="BL155" s="16" t="s">
        <v>143</v>
      </c>
      <c r="BM155" s="121" t="s">
        <v>302</v>
      </c>
    </row>
    <row r="156" spans="2:65" s="1" customFormat="1" ht="29.25">
      <c r="B156" s="31"/>
      <c r="D156" s="123" t="s">
        <v>145</v>
      </c>
      <c r="F156" s="124" t="s">
        <v>303</v>
      </c>
      <c r="I156" s="125"/>
      <c r="L156" s="31"/>
      <c r="M156" s="126"/>
      <c r="T156" s="52"/>
      <c r="AT156" s="16" t="s">
        <v>145</v>
      </c>
      <c r="AU156" s="16" t="s">
        <v>72</v>
      </c>
    </row>
    <row r="157" spans="2:65" s="1" customFormat="1" ht="24.2" customHeight="1">
      <c r="B157" s="31"/>
      <c r="C157" s="110" t="s">
        <v>304</v>
      </c>
      <c r="D157" s="110" t="s">
        <v>139</v>
      </c>
      <c r="E157" s="111" t="s">
        <v>305</v>
      </c>
      <c r="F157" s="112" t="s">
        <v>306</v>
      </c>
      <c r="G157" s="113" t="s">
        <v>307</v>
      </c>
      <c r="H157" s="114">
        <v>5</v>
      </c>
      <c r="I157" s="115"/>
      <c r="J157" s="116">
        <f>ROUND(I157*H157,2)</f>
        <v>0</v>
      </c>
      <c r="K157" s="112" t="s">
        <v>19</v>
      </c>
      <c r="L157" s="31"/>
      <c r="M157" s="117" t="s">
        <v>19</v>
      </c>
      <c r="N157" s="118" t="s">
        <v>43</v>
      </c>
      <c r="P157" s="119">
        <f>O157*H157</f>
        <v>0</v>
      </c>
      <c r="Q157" s="119">
        <v>0</v>
      </c>
      <c r="R157" s="119">
        <f>Q157*H157</f>
        <v>0</v>
      </c>
      <c r="S157" s="119">
        <v>0</v>
      </c>
      <c r="T157" s="120">
        <f>S157*H157</f>
        <v>0</v>
      </c>
      <c r="AR157" s="121" t="s">
        <v>143</v>
      </c>
      <c r="AT157" s="121" t="s">
        <v>139</v>
      </c>
      <c r="AU157" s="121" t="s">
        <v>72</v>
      </c>
      <c r="AY157" s="16" t="s">
        <v>144</v>
      </c>
      <c r="BE157" s="122">
        <f>IF(N157="základní",J157,0)</f>
        <v>0</v>
      </c>
      <c r="BF157" s="122">
        <f>IF(N157="snížená",J157,0)</f>
        <v>0</v>
      </c>
      <c r="BG157" s="122">
        <f>IF(N157="zákl. přenesená",J157,0)</f>
        <v>0</v>
      </c>
      <c r="BH157" s="122">
        <f>IF(N157="sníž. přenesená",J157,0)</f>
        <v>0</v>
      </c>
      <c r="BI157" s="122">
        <f>IF(N157="nulová",J157,0)</f>
        <v>0</v>
      </c>
      <c r="BJ157" s="16" t="s">
        <v>79</v>
      </c>
      <c r="BK157" s="122">
        <f>ROUND(I157*H157,2)</f>
        <v>0</v>
      </c>
      <c r="BL157" s="16" t="s">
        <v>143</v>
      </c>
      <c r="BM157" s="121" t="s">
        <v>308</v>
      </c>
    </row>
    <row r="158" spans="2:65" s="1" customFormat="1" ht="29.25">
      <c r="B158" s="31"/>
      <c r="D158" s="123" t="s">
        <v>145</v>
      </c>
      <c r="F158" s="124" t="s">
        <v>309</v>
      </c>
      <c r="I158" s="125"/>
      <c r="L158" s="31"/>
      <c r="M158" s="126"/>
      <c r="T158" s="52"/>
      <c r="AT158" s="16" t="s">
        <v>145</v>
      </c>
      <c r="AU158" s="16" t="s">
        <v>72</v>
      </c>
    </row>
    <row r="159" spans="2:65" s="1" customFormat="1" ht="24.2" customHeight="1">
      <c r="B159" s="31"/>
      <c r="C159" s="110" t="s">
        <v>225</v>
      </c>
      <c r="D159" s="110" t="s">
        <v>139</v>
      </c>
      <c r="E159" s="111" t="s">
        <v>310</v>
      </c>
      <c r="F159" s="112" t="s">
        <v>311</v>
      </c>
      <c r="G159" s="113" t="s">
        <v>307</v>
      </c>
      <c r="H159" s="114">
        <v>1</v>
      </c>
      <c r="I159" s="115"/>
      <c r="J159" s="116">
        <f>ROUND(I159*H159,2)</f>
        <v>0</v>
      </c>
      <c r="K159" s="112" t="s">
        <v>154</v>
      </c>
      <c r="L159" s="31"/>
      <c r="M159" s="117" t="s">
        <v>19</v>
      </c>
      <c r="N159" s="118" t="s">
        <v>43</v>
      </c>
      <c r="P159" s="119">
        <f>O159*H159</f>
        <v>0</v>
      </c>
      <c r="Q159" s="119">
        <v>0</v>
      </c>
      <c r="R159" s="119">
        <f>Q159*H159</f>
        <v>0</v>
      </c>
      <c r="S159" s="119">
        <v>0</v>
      </c>
      <c r="T159" s="120">
        <f>S159*H159</f>
        <v>0</v>
      </c>
      <c r="AR159" s="121" t="s">
        <v>143</v>
      </c>
      <c r="AT159" s="121" t="s">
        <v>139</v>
      </c>
      <c r="AU159" s="121" t="s">
        <v>72</v>
      </c>
      <c r="AY159" s="16" t="s">
        <v>144</v>
      </c>
      <c r="BE159" s="122">
        <f>IF(N159="základní",J159,0)</f>
        <v>0</v>
      </c>
      <c r="BF159" s="122">
        <f>IF(N159="snížená",J159,0)</f>
        <v>0</v>
      </c>
      <c r="BG159" s="122">
        <f>IF(N159="zákl. přenesená",J159,0)</f>
        <v>0</v>
      </c>
      <c r="BH159" s="122">
        <f>IF(N159="sníž. přenesená",J159,0)</f>
        <v>0</v>
      </c>
      <c r="BI159" s="122">
        <f>IF(N159="nulová",J159,0)</f>
        <v>0</v>
      </c>
      <c r="BJ159" s="16" t="s">
        <v>79</v>
      </c>
      <c r="BK159" s="122">
        <f>ROUND(I159*H159,2)</f>
        <v>0</v>
      </c>
      <c r="BL159" s="16" t="s">
        <v>143</v>
      </c>
      <c r="BM159" s="121" t="s">
        <v>312</v>
      </c>
    </row>
    <row r="160" spans="2:65" s="1" customFormat="1" ht="29.25">
      <c r="B160" s="31"/>
      <c r="D160" s="123" t="s">
        <v>145</v>
      </c>
      <c r="F160" s="124" t="s">
        <v>313</v>
      </c>
      <c r="I160" s="125"/>
      <c r="L160" s="31"/>
      <c r="M160" s="126"/>
      <c r="T160" s="52"/>
      <c r="AT160" s="16" t="s">
        <v>145</v>
      </c>
      <c r="AU160" s="16" t="s">
        <v>72</v>
      </c>
    </row>
    <row r="161" spans="2:65" s="1" customFormat="1" ht="24.2" customHeight="1">
      <c r="B161" s="31"/>
      <c r="C161" s="110" t="s">
        <v>314</v>
      </c>
      <c r="D161" s="110" t="s">
        <v>139</v>
      </c>
      <c r="E161" s="111" t="s">
        <v>315</v>
      </c>
      <c r="F161" s="112" t="s">
        <v>316</v>
      </c>
      <c r="G161" s="113" t="s">
        <v>317</v>
      </c>
      <c r="H161" s="114">
        <v>16</v>
      </c>
      <c r="I161" s="115"/>
      <c r="J161" s="116">
        <f>ROUND(I161*H161,2)</f>
        <v>0</v>
      </c>
      <c r="K161" s="112" t="s">
        <v>154</v>
      </c>
      <c r="L161" s="31"/>
      <c r="M161" s="117" t="s">
        <v>19</v>
      </c>
      <c r="N161" s="118" t="s">
        <v>43</v>
      </c>
      <c r="P161" s="119">
        <f>O161*H161</f>
        <v>0</v>
      </c>
      <c r="Q161" s="119">
        <v>0</v>
      </c>
      <c r="R161" s="119">
        <f>Q161*H161</f>
        <v>0</v>
      </c>
      <c r="S161" s="119">
        <v>0</v>
      </c>
      <c r="T161" s="120">
        <f>S161*H161</f>
        <v>0</v>
      </c>
      <c r="AR161" s="121" t="s">
        <v>143</v>
      </c>
      <c r="AT161" s="121" t="s">
        <v>139</v>
      </c>
      <c r="AU161" s="121" t="s">
        <v>72</v>
      </c>
      <c r="AY161" s="16" t="s">
        <v>144</v>
      </c>
      <c r="BE161" s="122">
        <f>IF(N161="základní",J161,0)</f>
        <v>0</v>
      </c>
      <c r="BF161" s="122">
        <f>IF(N161="snížená",J161,0)</f>
        <v>0</v>
      </c>
      <c r="BG161" s="122">
        <f>IF(N161="zákl. přenesená",J161,0)</f>
        <v>0</v>
      </c>
      <c r="BH161" s="122">
        <f>IF(N161="sníž. přenesená",J161,0)</f>
        <v>0</v>
      </c>
      <c r="BI161" s="122">
        <f>IF(N161="nulová",J161,0)</f>
        <v>0</v>
      </c>
      <c r="BJ161" s="16" t="s">
        <v>79</v>
      </c>
      <c r="BK161" s="122">
        <f>ROUND(I161*H161,2)</f>
        <v>0</v>
      </c>
      <c r="BL161" s="16" t="s">
        <v>143</v>
      </c>
      <c r="BM161" s="121" t="s">
        <v>318</v>
      </c>
    </row>
    <row r="162" spans="2:65" s="1" customFormat="1" ht="19.5">
      <c r="B162" s="31"/>
      <c r="D162" s="123" t="s">
        <v>145</v>
      </c>
      <c r="F162" s="124" t="s">
        <v>319</v>
      </c>
      <c r="I162" s="125"/>
      <c r="L162" s="31"/>
      <c r="M162" s="126"/>
      <c r="T162" s="52"/>
      <c r="AT162" s="16" t="s">
        <v>145</v>
      </c>
      <c r="AU162" s="16" t="s">
        <v>72</v>
      </c>
    </row>
    <row r="163" spans="2:65" s="1" customFormat="1" ht="16.5" customHeight="1">
      <c r="B163" s="31"/>
      <c r="C163" s="110" t="s">
        <v>229</v>
      </c>
      <c r="D163" s="110" t="s">
        <v>139</v>
      </c>
      <c r="E163" s="111" t="s">
        <v>320</v>
      </c>
      <c r="F163" s="112" t="s">
        <v>321</v>
      </c>
      <c r="G163" s="113" t="s">
        <v>153</v>
      </c>
      <c r="H163" s="114">
        <v>2</v>
      </c>
      <c r="I163" s="115"/>
      <c r="J163" s="116">
        <f>ROUND(I163*H163,2)</f>
        <v>0</v>
      </c>
      <c r="K163" s="112" t="s">
        <v>19</v>
      </c>
      <c r="L163" s="31"/>
      <c r="M163" s="117" t="s">
        <v>19</v>
      </c>
      <c r="N163" s="118" t="s">
        <v>43</v>
      </c>
      <c r="P163" s="119">
        <f>O163*H163</f>
        <v>0</v>
      </c>
      <c r="Q163" s="119">
        <v>0</v>
      </c>
      <c r="R163" s="119">
        <f>Q163*H163</f>
        <v>0</v>
      </c>
      <c r="S163" s="119">
        <v>0</v>
      </c>
      <c r="T163" s="120">
        <f>S163*H163</f>
        <v>0</v>
      </c>
      <c r="AR163" s="121" t="s">
        <v>143</v>
      </c>
      <c r="AT163" s="121" t="s">
        <v>139</v>
      </c>
      <c r="AU163" s="121" t="s">
        <v>72</v>
      </c>
      <c r="AY163" s="16" t="s">
        <v>144</v>
      </c>
      <c r="BE163" s="122">
        <f>IF(N163="základní",J163,0)</f>
        <v>0</v>
      </c>
      <c r="BF163" s="122">
        <f>IF(N163="snížená",J163,0)</f>
        <v>0</v>
      </c>
      <c r="BG163" s="122">
        <f>IF(N163="zákl. přenesená",J163,0)</f>
        <v>0</v>
      </c>
      <c r="BH163" s="122">
        <f>IF(N163="sníž. přenesená",J163,0)</f>
        <v>0</v>
      </c>
      <c r="BI163" s="122">
        <f>IF(N163="nulová",J163,0)</f>
        <v>0</v>
      </c>
      <c r="BJ163" s="16" t="s">
        <v>79</v>
      </c>
      <c r="BK163" s="122">
        <f>ROUND(I163*H163,2)</f>
        <v>0</v>
      </c>
      <c r="BL163" s="16" t="s">
        <v>143</v>
      </c>
      <c r="BM163" s="121" t="s">
        <v>322</v>
      </c>
    </row>
    <row r="164" spans="2:65" s="1" customFormat="1" ht="19.5">
      <c r="B164" s="31"/>
      <c r="D164" s="123" t="s">
        <v>145</v>
      </c>
      <c r="F164" s="124" t="s">
        <v>323</v>
      </c>
      <c r="I164" s="125"/>
      <c r="L164" s="31"/>
      <c r="M164" s="126"/>
      <c r="T164" s="52"/>
      <c r="AT164" s="16" t="s">
        <v>145</v>
      </c>
      <c r="AU164" s="16" t="s">
        <v>72</v>
      </c>
    </row>
    <row r="165" spans="2:65" s="1" customFormat="1" ht="21.75" customHeight="1">
      <c r="B165" s="31"/>
      <c r="C165" s="110" t="s">
        <v>324</v>
      </c>
      <c r="D165" s="110" t="s">
        <v>139</v>
      </c>
      <c r="E165" s="111" t="s">
        <v>325</v>
      </c>
      <c r="F165" s="112" t="s">
        <v>326</v>
      </c>
      <c r="G165" s="113" t="s">
        <v>153</v>
      </c>
      <c r="H165" s="114">
        <v>5</v>
      </c>
      <c r="I165" s="115"/>
      <c r="J165" s="116">
        <f>ROUND(I165*H165,2)</f>
        <v>0</v>
      </c>
      <c r="K165" s="112" t="s">
        <v>154</v>
      </c>
      <c r="L165" s="31"/>
      <c r="M165" s="117" t="s">
        <v>19</v>
      </c>
      <c r="N165" s="118" t="s">
        <v>43</v>
      </c>
      <c r="P165" s="119">
        <f>O165*H165</f>
        <v>0</v>
      </c>
      <c r="Q165" s="119">
        <v>0</v>
      </c>
      <c r="R165" s="119">
        <f>Q165*H165</f>
        <v>0</v>
      </c>
      <c r="S165" s="119">
        <v>0</v>
      </c>
      <c r="T165" s="120">
        <f>S165*H165</f>
        <v>0</v>
      </c>
      <c r="AR165" s="121" t="s">
        <v>143</v>
      </c>
      <c r="AT165" s="121" t="s">
        <v>139</v>
      </c>
      <c r="AU165" s="121" t="s">
        <v>72</v>
      </c>
      <c r="AY165" s="16" t="s">
        <v>144</v>
      </c>
      <c r="BE165" s="122">
        <f>IF(N165="základní",J165,0)</f>
        <v>0</v>
      </c>
      <c r="BF165" s="122">
        <f>IF(N165="snížená",J165,0)</f>
        <v>0</v>
      </c>
      <c r="BG165" s="122">
        <f>IF(N165="zákl. přenesená",J165,0)</f>
        <v>0</v>
      </c>
      <c r="BH165" s="122">
        <f>IF(N165="sníž. přenesená",J165,0)</f>
        <v>0</v>
      </c>
      <c r="BI165" s="122">
        <f>IF(N165="nulová",J165,0)</f>
        <v>0</v>
      </c>
      <c r="BJ165" s="16" t="s">
        <v>79</v>
      </c>
      <c r="BK165" s="122">
        <f>ROUND(I165*H165,2)</f>
        <v>0</v>
      </c>
      <c r="BL165" s="16" t="s">
        <v>143</v>
      </c>
      <c r="BM165" s="121" t="s">
        <v>327</v>
      </c>
    </row>
    <row r="166" spans="2:65" s="1" customFormat="1" ht="68.25">
      <c r="B166" s="31"/>
      <c r="D166" s="123" t="s">
        <v>145</v>
      </c>
      <c r="F166" s="124" t="s">
        <v>328</v>
      </c>
      <c r="I166" s="125"/>
      <c r="L166" s="31"/>
      <c r="M166" s="126"/>
      <c r="T166" s="52"/>
      <c r="AT166" s="16" t="s">
        <v>145</v>
      </c>
      <c r="AU166" s="16" t="s">
        <v>72</v>
      </c>
    </row>
    <row r="167" spans="2:65" s="1" customFormat="1" ht="16.5" customHeight="1">
      <c r="B167" s="31"/>
      <c r="C167" s="110" t="s">
        <v>233</v>
      </c>
      <c r="D167" s="110" t="s">
        <v>139</v>
      </c>
      <c r="E167" s="111" t="s">
        <v>329</v>
      </c>
      <c r="F167" s="112" t="s">
        <v>330</v>
      </c>
      <c r="G167" s="113" t="s">
        <v>153</v>
      </c>
      <c r="H167" s="114">
        <v>5</v>
      </c>
      <c r="I167" s="115"/>
      <c r="J167" s="116">
        <f>ROUND(I167*H167,2)</f>
        <v>0</v>
      </c>
      <c r="K167" s="112" t="s">
        <v>19</v>
      </c>
      <c r="L167" s="31"/>
      <c r="M167" s="117" t="s">
        <v>19</v>
      </c>
      <c r="N167" s="118" t="s">
        <v>43</v>
      </c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AR167" s="121" t="s">
        <v>143</v>
      </c>
      <c r="AT167" s="121" t="s">
        <v>139</v>
      </c>
      <c r="AU167" s="121" t="s">
        <v>72</v>
      </c>
      <c r="AY167" s="16" t="s">
        <v>144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6" t="s">
        <v>79</v>
      </c>
      <c r="BK167" s="122">
        <f>ROUND(I167*H167,2)</f>
        <v>0</v>
      </c>
      <c r="BL167" s="16" t="s">
        <v>143</v>
      </c>
      <c r="BM167" s="121" t="s">
        <v>331</v>
      </c>
    </row>
    <row r="168" spans="2:65" s="1" customFormat="1" ht="48.75">
      <c r="B168" s="31"/>
      <c r="D168" s="123" t="s">
        <v>145</v>
      </c>
      <c r="F168" s="124" t="s">
        <v>332</v>
      </c>
      <c r="I168" s="125"/>
      <c r="L168" s="31"/>
      <c r="M168" s="126"/>
      <c r="T168" s="52"/>
      <c r="AT168" s="16" t="s">
        <v>145</v>
      </c>
      <c r="AU168" s="16" t="s">
        <v>72</v>
      </c>
    </row>
    <row r="169" spans="2:65" s="1" customFormat="1" ht="16.5" customHeight="1">
      <c r="B169" s="31"/>
      <c r="C169" s="110" t="s">
        <v>333</v>
      </c>
      <c r="D169" s="110" t="s">
        <v>139</v>
      </c>
      <c r="E169" s="111" t="s">
        <v>334</v>
      </c>
      <c r="F169" s="112" t="s">
        <v>335</v>
      </c>
      <c r="G169" s="113" t="s">
        <v>153</v>
      </c>
      <c r="H169" s="114">
        <v>1</v>
      </c>
      <c r="I169" s="115"/>
      <c r="J169" s="116">
        <f>ROUND(I169*H169,2)</f>
        <v>0</v>
      </c>
      <c r="K169" s="112" t="s">
        <v>154</v>
      </c>
      <c r="L169" s="31"/>
      <c r="M169" s="117" t="s">
        <v>19</v>
      </c>
      <c r="N169" s="118" t="s">
        <v>43</v>
      </c>
      <c r="P169" s="119">
        <f>O169*H169</f>
        <v>0</v>
      </c>
      <c r="Q169" s="119">
        <v>0</v>
      </c>
      <c r="R169" s="119">
        <f>Q169*H169</f>
        <v>0</v>
      </c>
      <c r="S169" s="119">
        <v>0</v>
      </c>
      <c r="T169" s="120">
        <f>S169*H169</f>
        <v>0</v>
      </c>
      <c r="AR169" s="121" t="s">
        <v>143</v>
      </c>
      <c r="AT169" s="121" t="s">
        <v>139</v>
      </c>
      <c r="AU169" s="121" t="s">
        <v>72</v>
      </c>
      <c r="AY169" s="16" t="s">
        <v>144</v>
      </c>
      <c r="BE169" s="122">
        <f>IF(N169="základní",J169,0)</f>
        <v>0</v>
      </c>
      <c r="BF169" s="122">
        <f>IF(N169="snížená",J169,0)</f>
        <v>0</v>
      </c>
      <c r="BG169" s="122">
        <f>IF(N169="zákl. přenesená",J169,0)</f>
        <v>0</v>
      </c>
      <c r="BH169" s="122">
        <f>IF(N169="sníž. přenesená",J169,0)</f>
        <v>0</v>
      </c>
      <c r="BI169" s="122">
        <f>IF(N169="nulová",J169,0)</f>
        <v>0</v>
      </c>
      <c r="BJ169" s="16" t="s">
        <v>79</v>
      </c>
      <c r="BK169" s="122">
        <f>ROUND(I169*H169,2)</f>
        <v>0</v>
      </c>
      <c r="BL169" s="16" t="s">
        <v>143</v>
      </c>
      <c r="BM169" s="121" t="s">
        <v>336</v>
      </c>
    </row>
    <row r="170" spans="2:65" s="1" customFormat="1" ht="39">
      <c r="B170" s="31"/>
      <c r="D170" s="123" t="s">
        <v>145</v>
      </c>
      <c r="F170" s="124" t="s">
        <v>337</v>
      </c>
      <c r="I170" s="125"/>
      <c r="L170" s="31"/>
      <c r="M170" s="126"/>
      <c r="T170" s="52"/>
      <c r="AT170" s="16" t="s">
        <v>145</v>
      </c>
      <c r="AU170" s="16" t="s">
        <v>72</v>
      </c>
    </row>
    <row r="171" spans="2:65" s="1" customFormat="1" ht="24.2" customHeight="1">
      <c r="B171" s="31"/>
      <c r="C171" s="110" t="s">
        <v>237</v>
      </c>
      <c r="D171" s="110" t="s">
        <v>139</v>
      </c>
      <c r="E171" s="111" t="s">
        <v>338</v>
      </c>
      <c r="F171" s="112" t="s">
        <v>339</v>
      </c>
      <c r="G171" s="113" t="s">
        <v>153</v>
      </c>
      <c r="H171" s="114">
        <v>8</v>
      </c>
      <c r="I171" s="115"/>
      <c r="J171" s="116">
        <f>ROUND(I171*H171,2)</f>
        <v>0</v>
      </c>
      <c r="K171" s="112" t="s">
        <v>154</v>
      </c>
      <c r="L171" s="31"/>
      <c r="M171" s="117" t="s">
        <v>19</v>
      </c>
      <c r="N171" s="118" t="s">
        <v>43</v>
      </c>
      <c r="P171" s="119">
        <f>O171*H171</f>
        <v>0</v>
      </c>
      <c r="Q171" s="119">
        <v>0</v>
      </c>
      <c r="R171" s="119">
        <f>Q171*H171</f>
        <v>0</v>
      </c>
      <c r="S171" s="119">
        <v>0</v>
      </c>
      <c r="T171" s="120">
        <f>S171*H171</f>
        <v>0</v>
      </c>
      <c r="AR171" s="121" t="s">
        <v>143</v>
      </c>
      <c r="AT171" s="121" t="s">
        <v>139</v>
      </c>
      <c r="AU171" s="121" t="s">
        <v>72</v>
      </c>
      <c r="AY171" s="16" t="s">
        <v>144</v>
      </c>
      <c r="BE171" s="122">
        <f>IF(N171="základní",J171,0)</f>
        <v>0</v>
      </c>
      <c r="BF171" s="122">
        <f>IF(N171="snížená",J171,0)</f>
        <v>0</v>
      </c>
      <c r="BG171" s="122">
        <f>IF(N171="zákl. přenesená",J171,0)</f>
        <v>0</v>
      </c>
      <c r="BH171" s="122">
        <f>IF(N171="sníž. přenesená",J171,0)</f>
        <v>0</v>
      </c>
      <c r="BI171" s="122">
        <f>IF(N171="nulová",J171,0)</f>
        <v>0</v>
      </c>
      <c r="BJ171" s="16" t="s">
        <v>79</v>
      </c>
      <c r="BK171" s="122">
        <f>ROUND(I171*H171,2)</f>
        <v>0</v>
      </c>
      <c r="BL171" s="16" t="s">
        <v>143</v>
      </c>
      <c r="BM171" s="121" t="s">
        <v>340</v>
      </c>
    </row>
    <row r="172" spans="2:65" s="1" customFormat="1" ht="97.5">
      <c r="B172" s="31"/>
      <c r="D172" s="123" t="s">
        <v>145</v>
      </c>
      <c r="F172" s="124" t="s">
        <v>341</v>
      </c>
      <c r="I172" s="125"/>
      <c r="L172" s="31"/>
      <c r="M172" s="126"/>
      <c r="T172" s="52"/>
      <c r="AT172" s="16" t="s">
        <v>145</v>
      </c>
      <c r="AU172" s="16" t="s">
        <v>72</v>
      </c>
    </row>
    <row r="173" spans="2:65" s="1" customFormat="1" ht="33" customHeight="1">
      <c r="B173" s="31"/>
      <c r="C173" s="110" t="s">
        <v>342</v>
      </c>
      <c r="D173" s="110" t="s">
        <v>139</v>
      </c>
      <c r="E173" s="111" t="s">
        <v>343</v>
      </c>
      <c r="F173" s="112" t="s">
        <v>344</v>
      </c>
      <c r="G173" s="113" t="s">
        <v>153</v>
      </c>
      <c r="H173" s="114">
        <v>3</v>
      </c>
      <c r="I173" s="115"/>
      <c r="J173" s="116">
        <f>ROUND(I173*H173,2)</f>
        <v>0</v>
      </c>
      <c r="K173" s="112" t="s">
        <v>19</v>
      </c>
      <c r="L173" s="31"/>
      <c r="M173" s="117" t="s">
        <v>19</v>
      </c>
      <c r="N173" s="118" t="s">
        <v>43</v>
      </c>
      <c r="P173" s="119">
        <f>O173*H173</f>
        <v>0</v>
      </c>
      <c r="Q173" s="119">
        <v>0</v>
      </c>
      <c r="R173" s="119">
        <f>Q173*H173</f>
        <v>0</v>
      </c>
      <c r="S173" s="119">
        <v>0</v>
      </c>
      <c r="T173" s="120">
        <f>S173*H173</f>
        <v>0</v>
      </c>
      <c r="AR173" s="121" t="s">
        <v>143</v>
      </c>
      <c r="AT173" s="121" t="s">
        <v>139</v>
      </c>
      <c r="AU173" s="121" t="s">
        <v>72</v>
      </c>
      <c r="AY173" s="16" t="s">
        <v>144</v>
      </c>
      <c r="BE173" s="122">
        <f>IF(N173="základní",J173,0)</f>
        <v>0</v>
      </c>
      <c r="BF173" s="122">
        <f>IF(N173="snížená",J173,0)</f>
        <v>0</v>
      </c>
      <c r="BG173" s="122">
        <f>IF(N173="zákl. přenesená",J173,0)</f>
        <v>0</v>
      </c>
      <c r="BH173" s="122">
        <f>IF(N173="sníž. přenesená",J173,0)</f>
        <v>0</v>
      </c>
      <c r="BI173" s="122">
        <f>IF(N173="nulová",J173,0)</f>
        <v>0</v>
      </c>
      <c r="BJ173" s="16" t="s">
        <v>79</v>
      </c>
      <c r="BK173" s="122">
        <f>ROUND(I173*H173,2)</f>
        <v>0</v>
      </c>
      <c r="BL173" s="16" t="s">
        <v>143</v>
      </c>
      <c r="BM173" s="121" t="s">
        <v>345</v>
      </c>
    </row>
    <row r="174" spans="2:65" s="1" customFormat="1" ht="33" customHeight="1">
      <c r="B174" s="31"/>
      <c r="C174" s="110" t="s">
        <v>242</v>
      </c>
      <c r="D174" s="110" t="s">
        <v>139</v>
      </c>
      <c r="E174" s="111" t="s">
        <v>346</v>
      </c>
      <c r="F174" s="112" t="s">
        <v>347</v>
      </c>
      <c r="G174" s="113" t="s">
        <v>153</v>
      </c>
      <c r="H174" s="114">
        <v>1</v>
      </c>
      <c r="I174" s="115"/>
      <c r="J174" s="116">
        <f>ROUND(I174*H174,2)</f>
        <v>0</v>
      </c>
      <c r="K174" s="112" t="s">
        <v>19</v>
      </c>
      <c r="L174" s="31"/>
      <c r="M174" s="117" t="s">
        <v>19</v>
      </c>
      <c r="N174" s="118" t="s">
        <v>43</v>
      </c>
      <c r="P174" s="119">
        <f>O174*H174</f>
        <v>0</v>
      </c>
      <c r="Q174" s="119">
        <v>0</v>
      </c>
      <c r="R174" s="119">
        <f>Q174*H174</f>
        <v>0</v>
      </c>
      <c r="S174" s="119">
        <v>0</v>
      </c>
      <c r="T174" s="120">
        <f>S174*H174</f>
        <v>0</v>
      </c>
      <c r="AR174" s="121" t="s">
        <v>143</v>
      </c>
      <c r="AT174" s="121" t="s">
        <v>139</v>
      </c>
      <c r="AU174" s="121" t="s">
        <v>72</v>
      </c>
      <c r="AY174" s="16" t="s">
        <v>144</v>
      </c>
      <c r="BE174" s="122">
        <f>IF(N174="základní",J174,0)</f>
        <v>0</v>
      </c>
      <c r="BF174" s="122">
        <f>IF(N174="snížená",J174,0)</f>
        <v>0</v>
      </c>
      <c r="BG174" s="122">
        <f>IF(N174="zákl. přenesená",J174,0)</f>
        <v>0</v>
      </c>
      <c r="BH174" s="122">
        <f>IF(N174="sníž. přenesená",J174,0)</f>
        <v>0</v>
      </c>
      <c r="BI174" s="122">
        <f>IF(N174="nulová",J174,0)</f>
        <v>0</v>
      </c>
      <c r="BJ174" s="16" t="s">
        <v>79</v>
      </c>
      <c r="BK174" s="122">
        <f>ROUND(I174*H174,2)</f>
        <v>0</v>
      </c>
      <c r="BL174" s="16" t="s">
        <v>143</v>
      </c>
      <c r="BM174" s="121" t="s">
        <v>348</v>
      </c>
    </row>
    <row r="175" spans="2:65" s="1" customFormat="1" ht="33" customHeight="1">
      <c r="B175" s="31"/>
      <c r="C175" s="127" t="s">
        <v>246</v>
      </c>
      <c r="D175" s="127" t="s">
        <v>253</v>
      </c>
      <c r="E175" s="128" t="s">
        <v>349</v>
      </c>
      <c r="F175" s="129" t="s">
        <v>350</v>
      </c>
      <c r="G175" s="130" t="s">
        <v>153</v>
      </c>
      <c r="H175" s="131">
        <v>4</v>
      </c>
      <c r="I175" s="132"/>
      <c r="J175" s="133">
        <f>ROUND(I175*H175,2)</f>
        <v>0</v>
      </c>
      <c r="K175" s="129" t="s">
        <v>154</v>
      </c>
      <c r="L175" s="134"/>
      <c r="M175" s="135" t="s">
        <v>19</v>
      </c>
      <c r="N175" s="136" t="s">
        <v>43</v>
      </c>
      <c r="P175" s="119">
        <f>O175*H175</f>
        <v>0</v>
      </c>
      <c r="Q175" s="119">
        <v>0</v>
      </c>
      <c r="R175" s="119">
        <f>Q175*H175</f>
        <v>0</v>
      </c>
      <c r="S175" s="119">
        <v>0</v>
      </c>
      <c r="T175" s="120">
        <f>S175*H175</f>
        <v>0</v>
      </c>
      <c r="AR175" s="121" t="s">
        <v>159</v>
      </c>
      <c r="AT175" s="121" t="s">
        <v>253</v>
      </c>
      <c r="AU175" s="121" t="s">
        <v>72</v>
      </c>
      <c r="AY175" s="16" t="s">
        <v>144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6" t="s">
        <v>79</v>
      </c>
      <c r="BK175" s="122">
        <f>ROUND(I175*H175,2)</f>
        <v>0</v>
      </c>
      <c r="BL175" s="16" t="s">
        <v>143</v>
      </c>
      <c r="BM175" s="121" t="s">
        <v>351</v>
      </c>
    </row>
    <row r="176" spans="2:65" s="1" customFormat="1" ht="24.2" customHeight="1">
      <c r="B176" s="31"/>
      <c r="C176" s="110" t="s">
        <v>352</v>
      </c>
      <c r="D176" s="110" t="s">
        <v>139</v>
      </c>
      <c r="E176" s="111" t="s">
        <v>353</v>
      </c>
      <c r="F176" s="112" t="s">
        <v>354</v>
      </c>
      <c r="G176" s="113" t="s">
        <v>153</v>
      </c>
      <c r="H176" s="114">
        <v>4</v>
      </c>
      <c r="I176" s="115"/>
      <c r="J176" s="116">
        <f>ROUND(I176*H176,2)</f>
        <v>0</v>
      </c>
      <c r="K176" s="112" t="s">
        <v>154</v>
      </c>
      <c r="L176" s="31"/>
      <c r="M176" s="137" t="s">
        <v>19</v>
      </c>
      <c r="N176" s="138" t="s">
        <v>43</v>
      </c>
      <c r="O176" s="139"/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21" t="s">
        <v>143</v>
      </c>
      <c r="AT176" s="121" t="s">
        <v>139</v>
      </c>
      <c r="AU176" s="121" t="s">
        <v>72</v>
      </c>
      <c r="AY176" s="16" t="s">
        <v>144</v>
      </c>
      <c r="BE176" s="122">
        <f>IF(N176="základní",J176,0)</f>
        <v>0</v>
      </c>
      <c r="BF176" s="122">
        <f>IF(N176="snížená",J176,0)</f>
        <v>0</v>
      </c>
      <c r="BG176" s="122">
        <f>IF(N176="zákl. přenesená",J176,0)</f>
        <v>0</v>
      </c>
      <c r="BH176" s="122">
        <f>IF(N176="sníž. přenesená",J176,0)</f>
        <v>0</v>
      </c>
      <c r="BI176" s="122">
        <f>IF(N176="nulová",J176,0)</f>
        <v>0</v>
      </c>
      <c r="BJ176" s="16" t="s">
        <v>79</v>
      </c>
      <c r="BK176" s="122">
        <f>ROUND(I176*H176,2)</f>
        <v>0</v>
      </c>
      <c r="BL176" s="16" t="s">
        <v>143</v>
      </c>
      <c r="BM176" s="121" t="s">
        <v>355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31"/>
    </row>
  </sheetData>
  <sheetProtection algorithmName="SHA-512" hashValue="37XpPBycj3eOSAVO8Efd1/RzRZuFd2ysXMz7U+ZU2luEq9MU/sYEnkVZS6pPUdn2CCSHT/+kApgiDKUXOjz5Xw==" saltValue="thHLqhhXaVghdiNmKdfOxPhaltuJlDzv3ctWdXCBQAcbuVajsKDrHgEVk+Rx1+LqkmtTjAeA1EcvrOj+0c/9wg==" spinCount="100000" sheet="1" objects="1" scenarios="1" formatColumns="0" formatRows="0" autoFilter="0"/>
  <autoFilter ref="C84:K176" xr:uid="{00000000-0009-0000-0000-00000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2"/>
  <sheetViews>
    <sheetView showGridLines="0" tabSelected="1" topLeftCell="A336" workbookViewId="0">
      <selection activeCell="D348" sqref="D348:G348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116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356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ROUND((SUM(BE85:BE411)),  2)</f>
        <v>0</v>
      </c>
      <c r="I35" s="92">
        <v>0.21</v>
      </c>
      <c r="J35" s="82">
        <f>ROUND(((SUM(BE85:BE411))*I35),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ROUND((SUM(BF85:BF411)),  2)</f>
        <v>0</v>
      </c>
      <c r="I36" s="92">
        <v>0.15</v>
      </c>
      <c r="J36" s="82">
        <f>ROUND(((SUM(BF85:BF411))*I36),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ROUND((SUM(BG85:BG411)),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ROUND((SUM(BH85:BH411)),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ROUND((SUM(BI85:BI411)),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116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SO 01 - Železniční svršek - žst. Teplice nad Metují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J85</f>
        <v>0</v>
      </c>
      <c r="L63" s="31"/>
      <c r="AU63" s="16" t="s">
        <v>125</v>
      </c>
    </row>
    <row r="64" spans="2:47" s="1" customFormat="1" ht="21.75" hidden="1" customHeight="1">
      <c r="B64" s="31"/>
      <c r="L64" s="31"/>
    </row>
    <row r="65" spans="2:12" s="1" customFormat="1" ht="6.95" hidden="1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6" spans="2:12" ht="11.25" hidden="1"/>
    <row r="67" spans="2:12" ht="11.25" hidden="1"/>
    <row r="68" spans="2:12" ht="11.25" hidden="1"/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126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16.5" customHeight="1">
      <c r="B73" s="31"/>
      <c r="E73" s="234" t="str">
        <f>E7</f>
        <v>Oprava kolejí a výhybek v žst. Teplice nad Metují</v>
      </c>
      <c r="F73" s="235"/>
      <c r="G73" s="235"/>
      <c r="H73" s="235"/>
      <c r="L73" s="31"/>
    </row>
    <row r="74" spans="2:12" ht="12" customHeight="1">
      <c r="B74" s="19"/>
      <c r="C74" s="26" t="s">
        <v>115</v>
      </c>
      <c r="L74" s="19"/>
    </row>
    <row r="75" spans="2:12" s="1" customFormat="1" ht="16.5" customHeight="1">
      <c r="B75" s="31"/>
      <c r="E75" s="234" t="s">
        <v>116</v>
      </c>
      <c r="F75" s="236"/>
      <c r="G75" s="236"/>
      <c r="H75" s="236"/>
      <c r="L75" s="31"/>
    </row>
    <row r="76" spans="2:12" s="1" customFormat="1" ht="12" customHeight="1">
      <c r="B76" s="31"/>
      <c r="C76" s="26" t="s">
        <v>117</v>
      </c>
      <c r="L76" s="31"/>
    </row>
    <row r="77" spans="2:12" s="1" customFormat="1" ht="16.5" customHeight="1">
      <c r="B77" s="31"/>
      <c r="E77" s="198" t="str">
        <f>E11</f>
        <v>SO 01 - Železniční svršek - žst. Teplice nad Metují</v>
      </c>
      <c r="F77" s="236"/>
      <c r="G77" s="236"/>
      <c r="H77" s="236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žst. Teplice nad Metují</v>
      </c>
      <c r="I79" s="26" t="s">
        <v>23</v>
      </c>
      <c r="J79" s="48" t="str">
        <f>IF(J14="","",J14)</f>
        <v>7. 10. 2022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>Správa železnic, s.o.</v>
      </c>
      <c r="I81" s="26" t="s">
        <v>31</v>
      </c>
      <c r="J81" s="29" t="str">
        <f>E23</f>
        <v>Prodin, a.s.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34</v>
      </c>
      <c r="J82" s="29" t="str">
        <f>E26</f>
        <v>ST Hradec Králové</v>
      </c>
      <c r="L82" s="31"/>
    </row>
    <row r="83" spans="2:65" s="1" customFormat="1" ht="10.35" customHeight="1">
      <c r="B83" s="31"/>
      <c r="L83" s="31"/>
    </row>
    <row r="84" spans="2:65" s="8" customFormat="1" ht="29.25" customHeight="1">
      <c r="B84" s="102"/>
      <c r="C84" s="103" t="s">
        <v>127</v>
      </c>
      <c r="D84" s="104" t="s">
        <v>57</v>
      </c>
      <c r="E84" s="104" t="s">
        <v>53</v>
      </c>
      <c r="F84" s="104" t="s">
        <v>54</v>
      </c>
      <c r="G84" s="104" t="s">
        <v>128</v>
      </c>
      <c r="H84" s="104" t="s">
        <v>129</v>
      </c>
      <c r="I84" s="104" t="s">
        <v>130</v>
      </c>
      <c r="J84" s="104" t="s">
        <v>124</v>
      </c>
      <c r="K84" s="105" t="s">
        <v>131</v>
      </c>
      <c r="L84" s="102"/>
      <c r="M84" s="55" t="s">
        <v>19</v>
      </c>
      <c r="N84" s="56" t="s">
        <v>42</v>
      </c>
      <c r="O84" s="56" t="s">
        <v>132</v>
      </c>
      <c r="P84" s="56" t="s">
        <v>133</v>
      </c>
      <c r="Q84" s="56" t="s">
        <v>134</v>
      </c>
      <c r="R84" s="56" t="s">
        <v>135</v>
      </c>
      <c r="S84" s="56" t="s">
        <v>136</v>
      </c>
      <c r="T84" s="57" t="s">
        <v>137</v>
      </c>
    </row>
    <row r="85" spans="2:65" s="1" customFormat="1" ht="22.9" customHeight="1">
      <c r="B85" s="31"/>
      <c r="C85" s="60" t="s">
        <v>138</v>
      </c>
      <c r="J85" s="106">
        <f>BK85</f>
        <v>0</v>
      </c>
      <c r="L85" s="31"/>
      <c r="M85" s="58"/>
      <c r="N85" s="49"/>
      <c r="O85" s="49"/>
      <c r="P85" s="107">
        <f>SUM(P86:P411)</f>
        <v>0</v>
      </c>
      <c r="Q85" s="49"/>
      <c r="R85" s="107">
        <f>SUM(R86:R411)</f>
        <v>3018.4504199999997</v>
      </c>
      <c r="S85" s="49"/>
      <c r="T85" s="108">
        <f>SUM(T86:T411)</f>
        <v>0</v>
      </c>
      <c r="AT85" s="16" t="s">
        <v>71</v>
      </c>
      <c r="AU85" s="16" t="s">
        <v>125</v>
      </c>
      <c r="BK85" s="109">
        <f>SUM(BK86:BK411)</f>
        <v>0</v>
      </c>
    </row>
    <row r="86" spans="2:65" s="1" customFormat="1" ht="49.15" customHeight="1">
      <c r="B86" s="31"/>
      <c r="C86" s="110" t="s">
        <v>79</v>
      </c>
      <c r="D86" s="110" t="s">
        <v>139</v>
      </c>
      <c r="E86" s="111" t="s">
        <v>357</v>
      </c>
      <c r="F86" s="112" t="s">
        <v>358</v>
      </c>
      <c r="G86" s="113" t="s">
        <v>153</v>
      </c>
      <c r="H86" s="114">
        <v>18</v>
      </c>
      <c r="I86" s="115"/>
      <c r="J86" s="116">
        <f>ROUND(I86*H86,2)</f>
        <v>0</v>
      </c>
      <c r="K86" s="112" t="s">
        <v>154</v>
      </c>
      <c r="L86" s="31"/>
      <c r="M86" s="117" t="s">
        <v>19</v>
      </c>
      <c r="N86" s="118" t="s">
        <v>43</v>
      </c>
      <c r="P86" s="119">
        <f>O86*H86</f>
        <v>0</v>
      </c>
      <c r="Q86" s="119">
        <v>0</v>
      </c>
      <c r="R86" s="119">
        <f>Q86*H86</f>
        <v>0</v>
      </c>
      <c r="S86" s="119">
        <v>0</v>
      </c>
      <c r="T86" s="120">
        <f>S86*H86</f>
        <v>0</v>
      </c>
      <c r="AR86" s="121" t="s">
        <v>143</v>
      </c>
      <c r="AT86" s="121" t="s">
        <v>139</v>
      </c>
      <c r="AU86" s="121" t="s">
        <v>72</v>
      </c>
      <c r="AY86" s="16" t="s">
        <v>144</v>
      </c>
      <c r="BE86" s="122">
        <f>IF(N86="základní",J86,0)</f>
        <v>0</v>
      </c>
      <c r="BF86" s="122">
        <f>IF(N86="snížená",J86,0)</f>
        <v>0</v>
      </c>
      <c r="BG86" s="122">
        <f>IF(N86="zákl. přenesená",J86,0)</f>
        <v>0</v>
      </c>
      <c r="BH86" s="122">
        <f>IF(N86="sníž. přenesená",J86,0)</f>
        <v>0</v>
      </c>
      <c r="BI86" s="122">
        <f>IF(N86="nulová",J86,0)</f>
        <v>0</v>
      </c>
      <c r="BJ86" s="16" t="s">
        <v>79</v>
      </c>
      <c r="BK86" s="122">
        <f>ROUND(I86*H86,2)</f>
        <v>0</v>
      </c>
      <c r="BL86" s="16" t="s">
        <v>143</v>
      </c>
      <c r="BM86" s="121" t="s">
        <v>81</v>
      </c>
    </row>
    <row r="87" spans="2:65" s="1" customFormat="1" ht="19.5">
      <c r="B87" s="31"/>
      <c r="D87" s="123" t="s">
        <v>145</v>
      </c>
      <c r="F87" s="124" t="s">
        <v>359</v>
      </c>
      <c r="I87" s="125"/>
      <c r="L87" s="31"/>
      <c r="M87" s="126"/>
      <c r="T87" s="52"/>
      <c r="AT87" s="16" t="s">
        <v>145</v>
      </c>
      <c r="AU87" s="16" t="s">
        <v>72</v>
      </c>
    </row>
    <row r="88" spans="2:65" s="9" customFormat="1" ht="11.25">
      <c r="B88" s="142"/>
      <c r="D88" s="123" t="s">
        <v>360</v>
      </c>
      <c r="E88" s="143" t="s">
        <v>19</v>
      </c>
      <c r="F88" s="144" t="s">
        <v>361</v>
      </c>
      <c r="H88" s="145">
        <v>18</v>
      </c>
      <c r="I88" s="146"/>
      <c r="L88" s="142"/>
      <c r="M88" s="147"/>
      <c r="T88" s="148"/>
      <c r="AT88" s="143" t="s">
        <v>360</v>
      </c>
      <c r="AU88" s="143" t="s">
        <v>72</v>
      </c>
      <c r="AV88" s="9" t="s">
        <v>81</v>
      </c>
      <c r="AW88" s="9" t="s">
        <v>33</v>
      </c>
      <c r="AX88" s="9" t="s">
        <v>72</v>
      </c>
      <c r="AY88" s="143" t="s">
        <v>144</v>
      </c>
    </row>
    <row r="89" spans="2:65" s="10" customFormat="1" ht="11.25">
      <c r="B89" s="149"/>
      <c r="D89" s="123" t="s">
        <v>360</v>
      </c>
      <c r="E89" s="150" t="s">
        <v>19</v>
      </c>
      <c r="F89" s="151" t="s">
        <v>362</v>
      </c>
      <c r="H89" s="152">
        <v>18</v>
      </c>
      <c r="I89" s="153"/>
      <c r="L89" s="149"/>
      <c r="M89" s="154"/>
      <c r="T89" s="155"/>
      <c r="AT89" s="150" t="s">
        <v>360</v>
      </c>
      <c r="AU89" s="150" t="s">
        <v>72</v>
      </c>
      <c r="AV89" s="10" t="s">
        <v>143</v>
      </c>
      <c r="AW89" s="10" t="s">
        <v>33</v>
      </c>
      <c r="AX89" s="10" t="s">
        <v>79</v>
      </c>
      <c r="AY89" s="150" t="s">
        <v>144</v>
      </c>
    </row>
    <row r="90" spans="2:65" s="1" customFormat="1" ht="78" customHeight="1">
      <c r="B90" s="31"/>
      <c r="C90" s="110" t="s">
        <v>81</v>
      </c>
      <c r="D90" s="110" t="s">
        <v>139</v>
      </c>
      <c r="E90" s="111" t="s">
        <v>363</v>
      </c>
      <c r="F90" s="112" t="s">
        <v>364</v>
      </c>
      <c r="G90" s="113" t="s">
        <v>365</v>
      </c>
      <c r="H90" s="114">
        <v>539.298</v>
      </c>
      <c r="I90" s="115"/>
      <c r="J90" s="116">
        <f>ROUND(I90*H90,2)</f>
        <v>0</v>
      </c>
      <c r="K90" s="112" t="s">
        <v>154</v>
      </c>
      <c r="L90" s="31"/>
      <c r="M90" s="117" t="s">
        <v>19</v>
      </c>
      <c r="N90" s="118" t="s">
        <v>43</v>
      </c>
      <c r="P90" s="119">
        <f>O90*H90</f>
        <v>0</v>
      </c>
      <c r="Q90" s="119">
        <v>0</v>
      </c>
      <c r="R90" s="119">
        <f>Q90*H90</f>
        <v>0</v>
      </c>
      <c r="S90" s="119">
        <v>0</v>
      </c>
      <c r="T90" s="120">
        <f>S90*H90</f>
        <v>0</v>
      </c>
      <c r="AR90" s="121" t="s">
        <v>143</v>
      </c>
      <c r="AT90" s="121" t="s">
        <v>139</v>
      </c>
      <c r="AU90" s="121" t="s">
        <v>72</v>
      </c>
      <c r="AY90" s="16" t="s">
        <v>144</v>
      </c>
      <c r="BE90" s="122">
        <f>IF(N90="základní",J90,0)</f>
        <v>0</v>
      </c>
      <c r="BF90" s="122">
        <f>IF(N90="snížená",J90,0)</f>
        <v>0</v>
      </c>
      <c r="BG90" s="122">
        <f>IF(N90="zákl. přenesená",J90,0)</f>
        <v>0</v>
      </c>
      <c r="BH90" s="122">
        <f>IF(N90="sníž. přenesená",J90,0)</f>
        <v>0</v>
      </c>
      <c r="BI90" s="122">
        <f>IF(N90="nulová",J90,0)</f>
        <v>0</v>
      </c>
      <c r="BJ90" s="16" t="s">
        <v>79</v>
      </c>
      <c r="BK90" s="122">
        <f>ROUND(I90*H90,2)</f>
        <v>0</v>
      </c>
      <c r="BL90" s="16" t="s">
        <v>143</v>
      </c>
      <c r="BM90" s="121" t="s">
        <v>143</v>
      </c>
    </row>
    <row r="91" spans="2:65" s="9" customFormat="1" ht="22.5">
      <c r="B91" s="142"/>
      <c r="D91" s="123" t="s">
        <v>360</v>
      </c>
      <c r="E91" s="143" t="s">
        <v>19</v>
      </c>
      <c r="F91" s="144" t="s">
        <v>366</v>
      </c>
      <c r="H91" s="145">
        <v>539.298</v>
      </c>
      <c r="I91" s="146"/>
      <c r="L91" s="142"/>
      <c r="M91" s="147"/>
      <c r="T91" s="148"/>
      <c r="AT91" s="143" t="s">
        <v>360</v>
      </c>
      <c r="AU91" s="143" t="s">
        <v>72</v>
      </c>
      <c r="AV91" s="9" t="s">
        <v>81</v>
      </c>
      <c r="AW91" s="9" t="s">
        <v>33</v>
      </c>
      <c r="AX91" s="9" t="s">
        <v>72</v>
      </c>
      <c r="AY91" s="143" t="s">
        <v>144</v>
      </c>
    </row>
    <row r="92" spans="2:65" s="10" customFormat="1" ht="11.25">
      <c r="B92" s="149"/>
      <c r="D92" s="123" t="s">
        <v>360</v>
      </c>
      <c r="E92" s="150" t="s">
        <v>19</v>
      </c>
      <c r="F92" s="151" t="s">
        <v>362</v>
      </c>
      <c r="H92" s="152">
        <v>539.298</v>
      </c>
      <c r="I92" s="153"/>
      <c r="L92" s="149"/>
      <c r="M92" s="154"/>
      <c r="T92" s="155"/>
      <c r="AT92" s="150" t="s">
        <v>360</v>
      </c>
      <c r="AU92" s="150" t="s">
        <v>72</v>
      </c>
      <c r="AV92" s="10" t="s">
        <v>143</v>
      </c>
      <c r="AW92" s="10" t="s">
        <v>33</v>
      </c>
      <c r="AX92" s="10" t="s">
        <v>79</v>
      </c>
      <c r="AY92" s="150" t="s">
        <v>144</v>
      </c>
    </row>
    <row r="93" spans="2:65" s="1" customFormat="1" ht="90" customHeight="1">
      <c r="B93" s="31"/>
      <c r="C93" s="110" t="s">
        <v>150</v>
      </c>
      <c r="D93" s="110" t="s">
        <v>139</v>
      </c>
      <c r="E93" s="111" t="s">
        <v>367</v>
      </c>
      <c r="F93" s="112" t="s">
        <v>368</v>
      </c>
      <c r="G93" s="113" t="s">
        <v>369</v>
      </c>
      <c r="H93" s="114">
        <v>0.69599999999999995</v>
      </c>
      <c r="I93" s="115"/>
      <c r="J93" s="116">
        <f>ROUND(I93*H93,2)</f>
        <v>0</v>
      </c>
      <c r="K93" s="112" t="s">
        <v>154</v>
      </c>
      <c r="L93" s="31"/>
      <c r="M93" s="117" t="s">
        <v>19</v>
      </c>
      <c r="N93" s="118" t="s">
        <v>43</v>
      </c>
      <c r="P93" s="119">
        <f>O93*H93</f>
        <v>0</v>
      </c>
      <c r="Q93" s="119">
        <v>0</v>
      </c>
      <c r="R93" s="119">
        <f>Q93*H93</f>
        <v>0</v>
      </c>
      <c r="S93" s="119">
        <v>0</v>
      </c>
      <c r="T93" s="120">
        <f>S93*H93</f>
        <v>0</v>
      </c>
      <c r="AR93" s="121" t="s">
        <v>143</v>
      </c>
      <c r="AT93" s="121" t="s">
        <v>139</v>
      </c>
      <c r="AU93" s="121" t="s">
        <v>72</v>
      </c>
      <c r="AY93" s="16" t="s">
        <v>144</v>
      </c>
      <c r="BE93" s="122">
        <f>IF(N93="základní",J93,0)</f>
        <v>0</v>
      </c>
      <c r="BF93" s="122">
        <f>IF(N93="snížená",J93,0)</f>
        <v>0</v>
      </c>
      <c r="BG93" s="122">
        <f>IF(N93="zákl. přenesená",J93,0)</f>
        <v>0</v>
      </c>
      <c r="BH93" s="122">
        <f>IF(N93="sníž. přenesená",J93,0)</f>
        <v>0</v>
      </c>
      <c r="BI93" s="122">
        <f>IF(N93="nulová",J93,0)</f>
        <v>0</v>
      </c>
      <c r="BJ93" s="16" t="s">
        <v>79</v>
      </c>
      <c r="BK93" s="122">
        <f>ROUND(I93*H93,2)</f>
        <v>0</v>
      </c>
      <c r="BL93" s="16" t="s">
        <v>143</v>
      </c>
      <c r="BM93" s="121" t="s">
        <v>164</v>
      </c>
    </row>
    <row r="94" spans="2:65" s="9" customFormat="1" ht="22.5">
      <c r="B94" s="142"/>
      <c r="D94" s="123" t="s">
        <v>360</v>
      </c>
      <c r="E94" s="143" t="s">
        <v>19</v>
      </c>
      <c r="F94" s="144" t="s">
        <v>370</v>
      </c>
      <c r="H94" s="145">
        <v>8.2000000000000003E-2</v>
      </c>
      <c r="I94" s="146"/>
      <c r="L94" s="142"/>
      <c r="M94" s="147"/>
      <c r="T94" s="148"/>
      <c r="AT94" s="143" t="s">
        <v>360</v>
      </c>
      <c r="AU94" s="143" t="s">
        <v>72</v>
      </c>
      <c r="AV94" s="9" t="s">
        <v>81</v>
      </c>
      <c r="AW94" s="9" t="s">
        <v>33</v>
      </c>
      <c r="AX94" s="9" t="s">
        <v>72</v>
      </c>
      <c r="AY94" s="143" t="s">
        <v>144</v>
      </c>
    </row>
    <row r="95" spans="2:65" s="9" customFormat="1" ht="22.5">
      <c r="B95" s="142"/>
      <c r="D95" s="123" t="s">
        <v>360</v>
      </c>
      <c r="E95" s="143" t="s">
        <v>19</v>
      </c>
      <c r="F95" s="144" t="s">
        <v>371</v>
      </c>
      <c r="H95" s="145">
        <v>0.13100000000000001</v>
      </c>
      <c r="I95" s="146"/>
      <c r="L95" s="142"/>
      <c r="M95" s="147"/>
      <c r="T95" s="148"/>
      <c r="AT95" s="143" t="s">
        <v>360</v>
      </c>
      <c r="AU95" s="143" t="s">
        <v>72</v>
      </c>
      <c r="AV95" s="9" t="s">
        <v>81</v>
      </c>
      <c r="AW95" s="9" t="s">
        <v>33</v>
      </c>
      <c r="AX95" s="9" t="s">
        <v>72</v>
      </c>
      <c r="AY95" s="143" t="s">
        <v>144</v>
      </c>
    </row>
    <row r="96" spans="2:65" s="9" customFormat="1" ht="11.25">
      <c r="B96" s="142"/>
      <c r="D96" s="123" t="s">
        <v>360</v>
      </c>
      <c r="E96" s="143" t="s">
        <v>19</v>
      </c>
      <c r="F96" s="144" t="s">
        <v>372</v>
      </c>
      <c r="H96" s="145">
        <v>0.104</v>
      </c>
      <c r="I96" s="146"/>
      <c r="L96" s="142"/>
      <c r="M96" s="147"/>
      <c r="T96" s="148"/>
      <c r="AT96" s="143" t="s">
        <v>360</v>
      </c>
      <c r="AU96" s="143" t="s">
        <v>72</v>
      </c>
      <c r="AV96" s="9" t="s">
        <v>81</v>
      </c>
      <c r="AW96" s="9" t="s">
        <v>33</v>
      </c>
      <c r="AX96" s="9" t="s">
        <v>72</v>
      </c>
      <c r="AY96" s="143" t="s">
        <v>144</v>
      </c>
    </row>
    <row r="97" spans="2:65" s="9" customFormat="1" ht="11.25">
      <c r="B97" s="142"/>
      <c r="D97" s="123" t="s">
        <v>360</v>
      </c>
      <c r="E97" s="143" t="s">
        <v>19</v>
      </c>
      <c r="F97" s="144" t="s">
        <v>373</v>
      </c>
      <c r="H97" s="145">
        <v>0.123</v>
      </c>
      <c r="I97" s="146"/>
      <c r="L97" s="142"/>
      <c r="M97" s="147"/>
      <c r="T97" s="148"/>
      <c r="AT97" s="143" t="s">
        <v>360</v>
      </c>
      <c r="AU97" s="143" t="s">
        <v>72</v>
      </c>
      <c r="AV97" s="9" t="s">
        <v>81</v>
      </c>
      <c r="AW97" s="9" t="s">
        <v>33</v>
      </c>
      <c r="AX97" s="9" t="s">
        <v>72</v>
      </c>
      <c r="AY97" s="143" t="s">
        <v>144</v>
      </c>
    </row>
    <row r="98" spans="2:65" s="9" customFormat="1" ht="11.25">
      <c r="B98" s="142"/>
      <c r="D98" s="123" t="s">
        <v>360</v>
      </c>
      <c r="E98" s="143" t="s">
        <v>19</v>
      </c>
      <c r="F98" s="144" t="s">
        <v>374</v>
      </c>
      <c r="H98" s="145">
        <v>0.06</v>
      </c>
      <c r="I98" s="146"/>
      <c r="L98" s="142"/>
      <c r="M98" s="147"/>
      <c r="T98" s="148"/>
      <c r="AT98" s="143" t="s">
        <v>360</v>
      </c>
      <c r="AU98" s="143" t="s">
        <v>72</v>
      </c>
      <c r="AV98" s="9" t="s">
        <v>81</v>
      </c>
      <c r="AW98" s="9" t="s">
        <v>33</v>
      </c>
      <c r="AX98" s="9" t="s">
        <v>72</v>
      </c>
      <c r="AY98" s="143" t="s">
        <v>144</v>
      </c>
    </row>
    <row r="99" spans="2:65" s="9" customFormat="1" ht="22.5">
      <c r="B99" s="142"/>
      <c r="D99" s="123" t="s">
        <v>360</v>
      </c>
      <c r="E99" s="143" t="s">
        <v>19</v>
      </c>
      <c r="F99" s="144" t="s">
        <v>375</v>
      </c>
      <c r="H99" s="145">
        <v>0.19600000000000001</v>
      </c>
      <c r="I99" s="146"/>
      <c r="L99" s="142"/>
      <c r="M99" s="147"/>
      <c r="T99" s="148"/>
      <c r="AT99" s="143" t="s">
        <v>360</v>
      </c>
      <c r="AU99" s="143" t="s">
        <v>72</v>
      </c>
      <c r="AV99" s="9" t="s">
        <v>81</v>
      </c>
      <c r="AW99" s="9" t="s">
        <v>33</v>
      </c>
      <c r="AX99" s="9" t="s">
        <v>72</v>
      </c>
      <c r="AY99" s="143" t="s">
        <v>144</v>
      </c>
    </row>
    <row r="100" spans="2:65" s="10" customFormat="1" ht="11.25">
      <c r="B100" s="149"/>
      <c r="D100" s="123" t="s">
        <v>360</v>
      </c>
      <c r="E100" s="150" t="s">
        <v>19</v>
      </c>
      <c r="F100" s="151" t="s">
        <v>362</v>
      </c>
      <c r="H100" s="152">
        <v>0.69599999999999995</v>
      </c>
      <c r="I100" s="153"/>
      <c r="L100" s="149"/>
      <c r="M100" s="154"/>
      <c r="T100" s="155"/>
      <c r="AT100" s="150" t="s">
        <v>360</v>
      </c>
      <c r="AU100" s="150" t="s">
        <v>72</v>
      </c>
      <c r="AV100" s="10" t="s">
        <v>143</v>
      </c>
      <c r="AW100" s="10" t="s">
        <v>33</v>
      </c>
      <c r="AX100" s="10" t="s">
        <v>79</v>
      </c>
      <c r="AY100" s="150" t="s">
        <v>144</v>
      </c>
    </row>
    <row r="101" spans="2:65" s="1" customFormat="1" ht="90" customHeight="1">
      <c r="B101" s="31"/>
      <c r="C101" s="110" t="s">
        <v>143</v>
      </c>
      <c r="D101" s="110" t="s">
        <v>139</v>
      </c>
      <c r="E101" s="111" t="s">
        <v>376</v>
      </c>
      <c r="F101" s="112" t="s">
        <v>377</v>
      </c>
      <c r="G101" s="113" t="s">
        <v>369</v>
      </c>
      <c r="H101" s="114">
        <v>0.14499999999999999</v>
      </c>
      <c r="I101" s="115"/>
      <c r="J101" s="116">
        <f>ROUND(I101*H101,2)</f>
        <v>0</v>
      </c>
      <c r="K101" s="112" t="s">
        <v>154</v>
      </c>
      <c r="L101" s="31"/>
      <c r="M101" s="117" t="s">
        <v>19</v>
      </c>
      <c r="N101" s="118" t="s">
        <v>43</v>
      </c>
      <c r="P101" s="119">
        <f>O101*H101</f>
        <v>0</v>
      </c>
      <c r="Q101" s="119">
        <v>0</v>
      </c>
      <c r="R101" s="119">
        <f>Q101*H101</f>
        <v>0</v>
      </c>
      <c r="S101" s="119">
        <v>0</v>
      </c>
      <c r="T101" s="120">
        <f>S101*H101</f>
        <v>0</v>
      </c>
      <c r="AR101" s="121" t="s">
        <v>143</v>
      </c>
      <c r="AT101" s="121" t="s">
        <v>139</v>
      </c>
      <c r="AU101" s="121" t="s">
        <v>72</v>
      </c>
      <c r="AY101" s="16" t="s">
        <v>144</v>
      </c>
      <c r="BE101" s="122">
        <f>IF(N101="základní",J101,0)</f>
        <v>0</v>
      </c>
      <c r="BF101" s="122">
        <f>IF(N101="snížená",J101,0)</f>
        <v>0</v>
      </c>
      <c r="BG101" s="122">
        <f>IF(N101="zákl. přenesená",J101,0)</f>
        <v>0</v>
      </c>
      <c r="BH101" s="122">
        <f>IF(N101="sníž. přenesená",J101,0)</f>
        <v>0</v>
      </c>
      <c r="BI101" s="122">
        <f>IF(N101="nulová",J101,0)</f>
        <v>0</v>
      </c>
      <c r="BJ101" s="16" t="s">
        <v>79</v>
      </c>
      <c r="BK101" s="122">
        <f>ROUND(I101*H101,2)</f>
        <v>0</v>
      </c>
      <c r="BL101" s="16" t="s">
        <v>143</v>
      </c>
      <c r="BM101" s="121" t="s">
        <v>177</v>
      </c>
    </row>
    <row r="102" spans="2:65" s="9" customFormat="1" ht="11.25">
      <c r="B102" s="142"/>
      <c r="D102" s="123" t="s">
        <v>360</v>
      </c>
      <c r="E102" s="143" t="s">
        <v>19</v>
      </c>
      <c r="F102" s="144" t="s">
        <v>378</v>
      </c>
      <c r="H102" s="145">
        <v>0.14499999999999999</v>
      </c>
      <c r="I102" s="146"/>
      <c r="L102" s="142"/>
      <c r="M102" s="147"/>
      <c r="T102" s="148"/>
      <c r="AT102" s="143" t="s">
        <v>360</v>
      </c>
      <c r="AU102" s="143" t="s">
        <v>72</v>
      </c>
      <c r="AV102" s="9" t="s">
        <v>81</v>
      </c>
      <c r="AW102" s="9" t="s">
        <v>33</v>
      </c>
      <c r="AX102" s="9" t="s">
        <v>72</v>
      </c>
      <c r="AY102" s="143" t="s">
        <v>144</v>
      </c>
    </row>
    <row r="103" spans="2:65" s="10" customFormat="1" ht="11.25">
      <c r="B103" s="149"/>
      <c r="D103" s="123" t="s">
        <v>360</v>
      </c>
      <c r="E103" s="150" t="s">
        <v>19</v>
      </c>
      <c r="F103" s="151" t="s">
        <v>362</v>
      </c>
      <c r="H103" s="152">
        <v>0.14499999999999999</v>
      </c>
      <c r="I103" s="153"/>
      <c r="L103" s="149"/>
      <c r="M103" s="154"/>
      <c r="T103" s="155"/>
      <c r="AT103" s="150" t="s">
        <v>360</v>
      </c>
      <c r="AU103" s="150" t="s">
        <v>72</v>
      </c>
      <c r="AV103" s="10" t="s">
        <v>143</v>
      </c>
      <c r="AW103" s="10" t="s">
        <v>33</v>
      </c>
      <c r="AX103" s="10" t="s">
        <v>79</v>
      </c>
      <c r="AY103" s="150" t="s">
        <v>144</v>
      </c>
    </row>
    <row r="104" spans="2:65" s="1" customFormat="1" ht="66.75" customHeight="1">
      <c r="B104" s="31"/>
      <c r="C104" s="110" t="s">
        <v>161</v>
      </c>
      <c r="D104" s="110" t="s">
        <v>139</v>
      </c>
      <c r="E104" s="111" t="s">
        <v>379</v>
      </c>
      <c r="F104" s="112" t="s">
        <v>380</v>
      </c>
      <c r="G104" s="113" t="s">
        <v>142</v>
      </c>
      <c r="H104" s="114">
        <v>99.7</v>
      </c>
      <c r="I104" s="115"/>
      <c r="J104" s="116">
        <f>ROUND(I104*H104,2)</f>
        <v>0</v>
      </c>
      <c r="K104" s="112" t="s">
        <v>154</v>
      </c>
      <c r="L104" s="31"/>
      <c r="M104" s="117" t="s">
        <v>19</v>
      </c>
      <c r="N104" s="118" t="s">
        <v>43</v>
      </c>
      <c r="P104" s="119">
        <f>O104*H104</f>
        <v>0</v>
      </c>
      <c r="Q104" s="119">
        <v>0</v>
      </c>
      <c r="R104" s="119">
        <f>Q104*H104</f>
        <v>0</v>
      </c>
      <c r="S104" s="119">
        <v>0</v>
      </c>
      <c r="T104" s="120">
        <f>S104*H104</f>
        <v>0</v>
      </c>
      <c r="AR104" s="121" t="s">
        <v>143</v>
      </c>
      <c r="AT104" s="121" t="s">
        <v>139</v>
      </c>
      <c r="AU104" s="121" t="s">
        <v>72</v>
      </c>
      <c r="AY104" s="16" t="s">
        <v>144</v>
      </c>
      <c r="BE104" s="122">
        <f>IF(N104="základní",J104,0)</f>
        <v>0</v>
      </c>
      <c r="BF104" s="122">
        <f>IF(N104="snížená",J104,0)</f>
        <v>0</v>
      </c>
      <c r="BG104" s="122">
        <f>IF(N104="zákl. přenesená",J104,0)</f>
        <v>0</v>
      </c>
      <c r="BH104" s="122">
        <f>IF(N104="sníž. přenesená",J104,0)</f>
        <v>0</v>
      </c>
      <c r="BI104" s="122">
        <f>IF(N104="nulová",J104,0)</f>
        <v>0</v>
      </c>
      <c r="BJ104" s="16" t="s">
        <v>79</v>
      </c>
      <c r="BK104" s="122">
        <f>ROUND(I104*H104,2)</f>
        <v>0</v>
      </c>
      <c r="BL104" s="16" t="s">
        <v>143</v>
      </c>
      <c r="BM104" s="121" t="s">
        <v>182</v>
      </c>
    </row>
    <row r="105" spans="2:65" s="1" customFormat="1" ht="19.5">
      <c r="B105" s="31"/>
      <c r="D105" s="123" t="s">
        <v>145</v>
      </c>
      <c r="F105" s="124" t="s">
        <v>381</v>
      </c>
      <c r="I105" s="125"/>
      <c r="L105" s="31"/>
      <c r="M105" s="126"/>
      <c r="T105" s="52"/>
      <c r="AT105" s="16" t="s">
        <v>145</v>
      </c>
      <c r="AU105" s="16" t="s">
        <v>72</v>
      </c>
    </row>
    <row r="106" spans="2:65" s="9" customFormat="1" ht="11.25">
      <c r="B106" s="142"/>
      <c r="D106" s="123" t="s">
        <v>360</v>
      </c>
      <c r="E106" s="143" t="s">
        <v>19</v>
      </c>
      <c r="F106" s="144" t="s">
        <v>382</v>
      </c>
      <c r="H106" s="145">
        <v>99.7</v>
      </c>
      <c r="I106" s="146"/>
      <c r="L106" s="142"/>
      <c r="M106" s="147"/>
      <c r="T106" s="148"/>
      <c r="AT106" s="143" t="s">
        <v>360</v>
      </c>
      <c r="AU106" s="143" t="s">
        <v>72</v>
      </c>
      <c r="AV106" s="9" t="s">
        <v>81</v>
      </c>
      <c r="AW106" s="9" t="s">
        <v>33</v>
      </c>
      <c r="AX106" s="9" t="s">
        <v>72</v>
      </c>
      <c r="AY106" s="143" t="s">
        <v>144</v>
      </c>
    </row>
    <row r="107" spans="2:65" s="10" customFormat="1" ht="11.25">
      <c r="B107" s="149"/>
      <c r="D107" s="123" t="s">
        <v>360</v>
      </c>
      <c r="E107" s="150" t="s">
        <v>19</v>
      </c>
      <c r="F107" s="151" t="s">
        <v>362</v>
      </c>
      <c r="H107" s="152">
        <v>99.7</v>
      </c>
      <c r="I107" s="153"/>
      <c r="L107" s="149"/>
      <c r="M107" s="154"/>
      <c r="T107" s="155"/>
      <c r="AT107" s="150" t="s">
        <v>360</v>
      </c>
      <c r="AU107" s="150" t="s">
        <v>72</v>
      </c>
      <c r="AV107" s="10" t="s">
        <v>143</v>
      </c>
      <c r="AW107" s="10" t="s">
        <v>33</v>
      </c>
      <c r="AX107" s="10" t="s">
        <v>79</v>
      </c>
      <c r="AY107" s="150" t="s">
        <v>144</v>
      </c>
    </row>
    <row r="108" spans="2:65" s="1" customFormat="1" ht="66.75" customHeight="1">
      <c r="B108" s="31"/>
      <c r="C108" s="110" t="s">
        <v>155</v>
      </c>
      <c r="D108" s="110" t="s">
        <v>139</v>
      </c>
      <c r="E108" s="111" t="s">
        <v>383</v>
      </c>
      <c r="F108" s="112" t="s">
        <v>384</v>
      </c>
      <c r="G108" s="113" t="s">
        <v>142</v>
      </c>
      <c r="H108" s="114">
        <v>48.2</v>
      </c>
      <c r="I108" s="115"/>
      <c r="J108" s="116">
        <f>ROUND(I108*H108,2)</f>
        <v>0</v>
      </c>
      <c r="K108" s="112" t="s">
        <v>154</v>
      </c>
      <c r="L108" s="31"/>
      <c r="M108" s="117" t="s">
        <v>19</v>
      </c>
      <c r="N108" s="118" t="s">
        <v>43</v>
      </c>
      <c r="P108" s="119">
        <f>O108*H108</f>
        <v>0</v>
      </c>
      <c r="Q108" s="119">
        <v>0</v>
      </c>
      <c r="R108" s="119">
        <f>Q108*H108</f>
        <v>0</v>
      </c>
      <c r="S108" s="119">
        <v>0</v>
      </c>
      <c r="T108" s="120">
        <f>S108*H108</f>
        <v>0</v>
      </c>
      <c r="AR108" s="121" t="s">
        <v>143</v>
      </c>
      <c r="AT108" s="121" t="s">
        <v>139</v>
      </c>
      <c r="AU108" s="121" t="s">
        <v>72</v>
      </c>
      <c r="AY108" s="16" t="s">
        <v>144</v>
      </c>
      <c r="BE108" s="122">
        <f>IF(N108="základní",J108,0)</f>
        <v>0</v>
      </c>
      <c r="BF108" s="122">
        <f>IF(N108="snížená",J108,0)</f>
        <v>0</v>
      </c>
      <c r="BG108" s="122">
        <f>IF(N108="zákl. přenesená",J108,0)</f>
        <v>0</v>
      </c>
      <c r="BH108" s="122">
        <f>IF(N108="sníž. přenesená",J108,0)</f>
        <v>0</v>
      </c>
      <c r="BI108" s="122">
        <f>IF(N108="nulová",J108,0)</f>
        <v>0</v>
      </c>
      <c r="BJ108" s="16" t="s">
        <v>79</v>
      </c>
      <c r="BK108" s="122">
        <f>ROUND(I108*H108,2)</f>
        <v>0</v>
      </c>
      <c r="BL108" s="16" t="s">
        <v>143</v>
      </c>
      <c r="BM108" s="121" t="s">
        <v>186</v>
      </c>
    </row>
    <row r="109" spans="2:65" s="1" customFormat="1" ht="19.5">
      <c r="B109" s="31"/>
      <c r="D109" s="123" t="s">
        <v>145</v>
      </c>
      <c r="F109" s="124" t="s">
        <v>381</v>
      </c>
      <c r="I109" s="125"/>
      <c r="L109" s="31"/>
      <c r="M109" s="126"/>
      <c r="T109" s="52"/>
      <c r="AT109" s="16" t="s">
        <v>145</v>
      </c>
      <c r="AU109" s="16" t="s">
        <v>72</v>
      </c>
    </row>
    <row r="110" spans="2:65" s="9" customFormat="1" ht="11.25">
      <c r="B110" s="142"/>
      <c r="D110" s="123" t="s">
        <v>360</v>
      </c>
      <c r="E110" s="143" t="s">
        <v>19</v>
      </c>
      <c r="F110" s="144" t="s">
        <v>385</v>
      </c>
      <c r="H110" s="145">
        <v>48.2</v>
      </c>
      <c r="I110" s="146"/>
      <c r="L110" s="142"/>
      <c r="M110" s="147"/>
      <c r="T110" s="148"/>
      <c r="AT110" s="143" t="s">
        <v>360</v>
      </c>
      <c r="AU110" s="143" t="s">
        <v>72</v>
      </c>
      <c r="AV110" s="9" t="s">
        <v>81</v>
      </c>
      <c r="AW110" s="9" t="s">
        <v>33</v>
      </c>
      <c r="AX110" s="9" t="s">
        <v>72</v>
      </c>
      <c r="AY110" s="143" t="s">
        <v>144</v>
      </c>
    </row>
    <row r="111" spans="2:65" s="10" customFormat="1" ht="11.25">
      <c r="B111" s="149"/>
      <c r="D111" s="123" t="s">
        <v>360</v>
      </c>
      <c r="E111" s="150" t="s">
        <v>19</v>
      </c>
      <c r="F111" s="151" t="s">
        <v>362</v>
      </c>
      <c r="H111" s="152">
        <v>48.2</v>
      </c>
      <c r="I111" s="153"/>
      <c r="L111" s="149"/>
      <c r="M111" s="154"/>
      <c r="T111" s="155"/>
      <c r="AT111" s="150" t="s">
        <v>360</v>
      </c>
      <c r="AU111" s="150" t="s">
        <v>72</v>
      </c>
      <c r="AV111" s="10" t="s">
        <v>143</v>
      </c>
      <c r="AW111" s="10" t="s">
        <v>33</v>
      </c>
      <c r="AX111" s="10" t="s">
        <v>79</v>
      </c>
      <c r="AY111" s="150" t="s">
        <v>144</v>
      </c>
    </row>
    <row r="112" spans="2:65" s="1" customFormat="1" ht="66.75" customHeight="1">
      <c r="B112" s="31"/>
      <c r="C112" s="110" t="s">
        <v>170</v>
      </c>
      <c r="D112" s="110" t="s">
        <v>139</v>
      </c>
      <c r="E112" s="111" t="s">
        <v>386</v>
      </c>
      <c r="F112" s="112" t="s">
        <v>387</v>
      </c>
      <c r="G112" s="113" t="s">
        <v>142</v>
      </c>
      <c r="H112" s="114">
        <v>48.2</v>
      </c>
      <c r="I112" s="115"/>
      <c r="J112" s="116">
        <f>ROUND(I112*H112,2)</f>
        <v>0</v>
      </c>
      <c r="K112" s="112" t="s">
        <v>154</v>
      </c>
      <c r="L112" s="31"/>
      <c r="M112" s="117" t="s">
        <v>19</v>
      </c>
      <c r="N112" s="118" t="s">
        <v>43</v>
      </c>
      <c r="P112" s="119">
        <f>O112*H112</f>
        <v>0</v>
      </c>
      <c r="Q112" s="119">
        <v>0</v>
      </c>
      <c r="R112" s="119">
        <f>Q112*H112</f>
        <v>0</v>
      </c>
      <c r="S112" s="119">
        <v>0</v>
      </c>
      <c r="T112" s="120">
        <f>S112*H112</f>
        <v>0</v>
      </c>
      <c r="AR112" s="121" t="s">
        <v>143</v>
      </c>
      <c r="AT112" s="121" t="s">
        <v>139</v>
      </c>
      <c r="AU112" s="121" t="s">
        <v>72</v>
      </c>
      <c r="AY112" s="16" t="s">
        <v>144</v>
      </c>
      <c r="BE112" s="122">
        <f>IF(N112="základní",J112,0)</f>
        <v>0</v>
      </c>
      <c r="BF112" s="122">
        <f>IF(N112="snížená",J112,0)</f>
        <v>0</v>
      </c>
      <c r="BG112" s="122">
        <f>IF(N112="zákl. přenesená",J112,0)</f>
        <v>0</v>
      </c>
      <c r="BH112" s="122">
        <f>IF(N112="sníž. přenesená",J112,0)</f>
        <v>0</v>
      </c>
      <c r="BI112" s="122">
        <f>IF(N112="nulová",J112,0)</f>
        <v>0</v>
      </c>
      <c r="BJ112" s="16" t="s">
        <v>79</v>
      </c>
      <c r="BK112" s="122">
        <f>ROUND(I112*H112,2)</f>
        <v>0</v>
      </c>
      <c r="BL112" s="16" t="s">
        <v>143</v>
      </c>
      <c r="BM112" s="121" t="s">
        <v>191</v>
      </c>
    </row>
    <row r="113" spans="2:65" s="1" customFormat="1" ht="19.5">
      <c r="B113" s="31"/>
      <c r="D113" s="123" t="s">
        <v>145</v>
      </c>
      <c r="F113" s="124" t="s">
        <v>381</v>
      </c>
      <c r="I113" s="125"/>
      <c r="L113" s="31"/>
      <c r="M113" s="126"/>
      <c r="T113" s="52"/>
      <c r="AT113" s="16" t="s">
        <v>145</v>
      </c>
      <c r="AU113" s="16" t="s">
        <v>72</v>
      </c>
    </row>
    <row r="114" spans="2:65" s="9" customFormat="1" ht="11.25">
      <c r="B114" s="142"/>
      <c r="D114" s="123" t="s">
        <v>360</v>
      </c>
      <c r="E114" s="143" t="s">
        <v>19</v>
      </c>
      <c r="F114" s="144" t="s">
        <v>388</v>
      </c>
      <c r="H114" s="145">
        <v>48.2</v>
      </c>
      <c r="I114" s="146"/>
      <c r="L114" s="142"/>
      <c r="M114" s="147"/>
      <c r="T114" s="148"/>
      <c r="AT114" s="143" t="s">
        <v>360</v>
      </c>
      <c r="AU114" s="143" t="s">
        <v>72</v>
      </c>
      <c r="AV114" s="9" t="s">
        <v>81</v>
      </c>
      <c r="AW114" s="9" t="s">
        <v>33</v>
      </c>
      <c r="AX114" s="9" t="s">
        <v>72</v>
      </c>
      <c r="AY114" s="143" t="s">
        <v>144</v>
      </c>
    </row>
    <row r="115" spans="2:65" s="10" customFormat="1" ht="11.25">
      <c r="B115" s="149"/>
      <c r="D115" s="123" t="s">
        <v>360</v>
      </c>
      <c r="E115" s="150" t="s">
        <v>19</v>
      </c>
      <c r="F115" s="151" t="s">
        <v>362</v>
      </c>
      <c r="H115" s="152">
        <v>48.2</v>
      </c>
      <c r="I115" s="153"/>
      <c r="L115" s="149"/>
      <c r="M115" s="154"/>
      <c r="T115" s="155"/>
      <c r="AT115" s="150" t="s">
        <v>360</v>
      </c>
      <c r="AU115" s="150" t="s">
        <v>72</v>
      </c>
      <c r="AV115" s="10" t="s">
        <v>143</v>
      </c>
      <c r="AW115" s="10" t="s">
        <v>33</v>
      </c>
      <c r="AX115" s="10" t="s">
        <v>79</v>
      </c>
      <c r="AY115" s="150" t="s">
        <v>144</v>
      </c>
    </row>
    <row r="116" spans="2:65" s="1" customFormat="1" ht="66.75" customHeight="1">
      <c r="B116" s="31"/>
      <c r="C116" s="110" t="s">
        <v>159</v>
      </c>
      <c r="D116" s="110" t="s">
        <v>139</v>
      </c>
      <c r="E116" s="111" t="s">
        <v>389</v>
      </c>
      <c r="F116" s="112" t="s">
        <v>390</v>
      </c>
      <c r="G116" s="113" t="s">
        <v>142</v>
      </c>
      <c r="H116" s="114">
        <v>48.2</v>
      </c>
      <c r="I116" s="115"/>
      <c r="J116" s="116">
        <f>ROUND(I116*H116,2)</f>
        <v>0</v>
      </c>
      <c r="K116" s="112" t="s">
        <v>154</v>
      </c>
      <c r="L116" s="31"/>
      <c r="M116" s="117" t="s">
        <v>19</v>
      </c>
      <c r="N116" s="118" t="s">
        <v>43</v>
      </c>
      <c r="P116" s="119">
        <f>O116*H116</f>
        <v>0</v>
      </c>
      <c r="Q116" s="119">
        <v>0</v>
      </c>
      <c r="R116" s="119">
        <f>Q116*H116</f>
        <v>0</v>
      </c>
      <c r="S116" s="119">
        <v>0</v>
      </c>
      <c r="T116" s="120">
        <f>S116*H116</f>
        <v>0</v>
      </c>
      <c r="AR116" s="121" t="s">
        <v>143</v>
      </c>
      <c r="AT116" s="121" t="s">
        <v>139</v>
      </c>
      <c r="AU116" s="121" t="s">
        <v>72</v>
      </c>
      <c r="AY116" s="16" t="s">
        <v>144</v>
      </c>
      <c r="BE116" s="122">
        <f>IF(N116="základní",J116,0)</f>
        <v>0</v>
      </c>
      <c r="BF116" s="122">
        <f>IF(N116="snížená",J116,0)</f>
        <v>0</v>
      </c>
      <c r="BG116" s="122">
        <f>IF(N116="zákl. přenesená",J116,0)</f>
        <v>0</v>
      </c>
      <c r="BH116" s="122">
        <f>IF(N116="sníž. přenesená",J116,0)</f>
        <v>0</v>
      </c>
      <c r="BI116" s="122">
        <f>IF(N116="nulová",J116,0)</f>
        <v>0</v>
      </c>
      <c r="BJ116" s="16" t="s">
        <v>79</v>
      </c>
      <c r="BK116" s="122">
        <f>ROUND(I116*H116,2)</f>
        <v>0</v>
      </c>
      <c r="BL116" s="16" t="s">
        <v>143</v>
      </c>
      <c r="BM116" s="121" t="s">
        <v>195</v>
      </c>
    </row>
    <row r="117" spans="2:65" s="1" customFormat="1" ht="19.5">
      <c r="B117" s="31"/>
      <c r="D117" s="123" t="s">
        <v>145</v>
      </c>
      <c r="F117" s="124" t="s">
        <v>381</v>
      </c>
      <c r="I117" s="125"/>
      <c r="L117" s="31"/>
      <c r="M117" s="126"/>
      <c r="T117" s="52"/>
      <c r="AT117" s="16" t="s">
        <v>145</v>
      </c>
      <c r="AU117" s="16" t="s">
        <v>72</v>
      </c>
    </row>
    <row r="118" spans="2:65" s="9" customFormat="1" ht="11.25">
      <c r="B118" s="142"/>
      <c r="D118" s="123" t="s">
        <v>360</v>
      </c>
      <c r="E118" s="143" t="s">
        <v>19</v>
      </c>
      <c r="F118" s="144" t="s">
        <v>391</v>
      </c>
      <c r="H118" s="145">
        <v>48.2</v>
      </c>
      <c r="I118" s="146"/>
      <c r="L118" s="142"/>
      <c r="M118" s="147"/>
      <c r="T118" s="148"/>
      <c r="AT118" s="143" t="s">
        <v>360</v>
      </c>
      <c r="AU118" s="143" t="s">
        <v>72</v>
      </c>
      <c r="AV118" s="9" t="s">
        <v>81</v>
      </c>
      <c r="AW118" s="9" t="s">
        <v>33</v>
      </c>
      <c r="AX118" s="9" t="s">
        <v>72</v>
      </c>
      <c r="AY118" s="143" t="s">
        <v>144</v>
      </c>
    </row>
    <row r="119" spans="2:65" s="10" customFormat="1" ht="11.25">
      <c r="B119" s="149"/>
      <c r="D119" s="123" t="s">
        <v>360</v>
      </c>
      <c r="E119" s="150" t="s">
        <v>19</v>
      </c>
      <c r="F119" s="151" t="s">
        <v>362</v>
      </c>
      <c r="H119" s="152">
        <v>48.2</v>
      </c>
      <c r="I119" s="153"/>
      <c r="L119" s="149"/>
      <c r="M119" s="154"/>
      <c r="T119" s="155"/>
      <c r="AT119" s="150" t="s">
        <v>360</v>
      </c>
      <c r="AU119" s="150" t="s">
        <v>72</v>
      </c>
      <c r="AV119" s="10" t="s">
        <v>143</v>
      </c>
      <c r="AW119" s="10" t="s">
        <v>33</v>
      </c>
      <c r="AX119" s="10" t="s">
        <v>79</v>
      </c>
      <c r="AY119" s="150" t="s">
        <v>144</v>
      </c>
    </row>
    <row r="120" spans="2:65" s="1" customFormat="1" ht="78" customHeight="1">
      <c r="B120" s="31"/>
      <c r="C120" s="110" t="s">
        <v>179</v>
      </c>
      <c r="D120" s="110" t="s">
        <v>139</v>
      </c>
      <c r="E120" s="111" t="s">
        <v>392</v>
      </c>
      <c r="F120" s="112" t="s">
        <v>393</v>
      </c>
      <c r="G120" s="113" t="s">
        <v>369</v>
      </c>
      <c r="H120" s="114">
        <v>6.3E-2</v>
      </c>
      <c r="I120" s="115"/>
      <c r="J120" s="116">
        <f>ROUND(I120*H120,2)</f>
        <v>0</v>
      </c>
      <c r="K120" s="112" t="s">
        <v>154</v>
      </c>
      <c r="L120" s="31"/>
      <c r="M120" s="117" t="s">
        <v>19</v>
      </c>
      <c r="N120" s="118" t="s">
        <v>43</v>
      </c>
      <c r="P120" s="119">
        <f>O120*H120</f>
        <v>0</v>
      </c>
      <c r="Q120" s="119">
        <v>0</v>
      </c>
      <c r="R120" s="119">
        <f>Q120*H120</f>
        <v>0</v>
      </c>
      <c r="S120" s="119">
        <v>0</v>
      </c>
      <c r="T120" s="120">
        <f>S120*H120</f>
        <v>0</v>
      </c>
      <c r="AR120" s="121" t="s">
        <v>143</v>
      </c>
      <c r="AT120" s="121" t="s">
        <v>139</v>
      </c>
      <c r="AU120" s="121" t="s">
        <v>72</v>
      </c>
      <c r="AY120" s="16" t="s">
        <v>144</v>
      </c>
      <c r="BE120" s="122">
        <f>IF(N120="základní",J120,0)</f>
        <v>0</v>
      </c>
      <c r="BF120" s="122">
        <f>IF(N120="snížená",J120,0)</f>
        <v>0</v>
      </c>
      <c r="BG120" s="122">
        <f>IF(N120="zákl. přenesená",J120,0)</f>
        <v>0</v>
      </c>
      <c r="BH120" s="122">
        <f>IF(N120="sníž. přenesená",J120,0)</f>
        <v>0</v>
      </c>
      <c r="BI120" s="122">
        <f>IF(N120="nulová",J120,0)</f>
        <v>0</v>
      </c>
      <c r="BJ120" s="16" t="s">
        <v>79</v>
      </c>
      <c r="BK120" s="122">
        <f>ROUND(I120*H120,2)</f>
        <v>0</v>
      </c>
      <c r="BL120" s="16" t="s">
        <v>143</v>
      </c>
      <c r="BM120" s="121" t="s">
        <v>200</v>
      </c>
    </row>
    <row r="121" spans="2:65" s="11" customFormat="1" ht="11.25">
      <c r="B121" s="156"/>
      <c r="D121" s="123" t="s">
        <v>360</v>
      </c>
      <c r="E121" s="157" t="s">
        <v>19</v>
      </c>
      <c r="F121" s="158" t="s">
        <v>394</v>
      </c>
      <c r="H121" s="157" t="s">
        <v>19</v>
      </c>
      <c r="I121" s="159"/>
      <c r="L121" s="156"/>
      <c r="M121" s="160"/>
      <c r="T121" s="161"/>
      <c r="AT121" s="157" t="s">
        <v>360</v>
      </c>
      <c r="AU121" s="157" t="s">
        <v>72</v>
      </c>
      <c r="AV121" s="11" t="s">
        <v>79</v>
      </c>
      <c r="AW121" s="11" t="s">
        <v>33</v>
      </c>
      <c r="AX121" s="11" t="s">
        <v>72</v>
      </c>
      <c r="AY121" s="157" t="s">
        <v>144</v>
      </c>
    </row>
    <row r="122" spans="2:65" s="9" customFormat="1" ht="11.25">
      <c r="B122" s="142"/>
      <c r="D122" s="123" t="s">
        <v>360</v>
      </c>
      <c r="E122" s="143" t="s">
        <v>19</v>
      </c>
      <c r="F122" s="144" t="s">
        <v>395</v>
      </c>
      <c r="H122" s="145">
        <v>1.0999999999999999E-2</v>
      </c>
      <c r="I122" s="146"/>
      <c r="L122" s="142"/>
      <c r="M122" s="147"/>
      <c r="T122" s="148"/>
      <c r="AT122" s="143" t="s">
        <v>360</v>
      </c>
      <c r="AU122" s="143" t="s">
        <v>72</v>
      </c>
      <c r="AV122" s="9" t="s">
        <v>81</v>
      </c>
      <c r="AW122" s="9" t="s">
        <v>33</v>
      </c>
      <c r="AX122" s="9" t="s">
        <v>72</v>
      </c>
      <c r="AY122" s="143" t="s">
        <v>144</v>
      </c>
    </row>
    <row r="123" spans="2:65" s="9" customFormat="1" ht="11.25">
      <c r="B123" s="142"/>
      <c r="D123" s="123" t="s">
        <v>360</v>
      </c>
      <c r="E123" s="143" t="s">
        <v>19</v>
      </c>
      <c r="F123" s="144" t="s">
        <v>396</v>
      </c>
      <c r="H123" s="145">
        <v>1.4999999999999999E-2</v>
      </c>
      <c r="I123" s="146"/>
      <c r="L123" s="142"/>
      <c r="M123" s="147"/>
      <c r="T123" s="148"/>
      <c r="AT123" s="143" t="s">
        <v>360</v>
      </c>
      <c r="AU123" s="143" t="s">
        <v>72</v>
      </c>
      <c r="AV123" s="9" t="s">
        <v>81</v>
      </c>
      <c r="AW123" s="9" t="s">
        <v>33</v>
      </c>
      <c r="AX123" s="9" t="s">
        <v>72</v>
      </c>
      <c r="AY123" s="143" t="s">
        <v>144</v>
      </c>
    </row>
    <row r="124" spans="2:65" s="9" customFormat="1" ht="11.25">
      <c r="B124" s="142"/>
      <c r="D124" s="123" t="s">
        <v>360</v>
      </c>
      <c r="E124" s="143" t="s">
        <v>19</v>
      </c>
      <c r="F124" s="144" t="s">
        <v>397</v>
      </c>
      <c r="H124" s="145">
        <v>1.0999999999999999E-2</v>
      </c>
      <c r="I124" s="146"/>
      <c r="L124" s="142"/>
      <c r="M124" s="147"/>
      <c r="T124" s="148"/>
      <c r="AT124" s="143" t="s">
        <v>360</v>
      </c>
      <c r="AU124" s="143" t="s">
        <v>72</v>
      </c>
      <c r="AV124" s="9" t="s">
        <v>81</v>
      </c>
      <c r="AW124" s="9" t="s">
        <v>33</v>
      </c>
      <c r="AX124" s="9" t="s">
        <v>72</v>
      </c>
      <c r="AY124" s="143" t="s">
        <v>144</v>
      </c>
    </row>
    <row r="125" spans="2:65" s="9" customFormat="1" ht="11.25">
      <c r="B125" s="142"/>
      <c r="D125" s="123" t="s">
        <v>360</v>
      </c>
      <c r="E125" s="143" t="s">
        <v>19</v>
      </c>
      <c r="F125" s="144" t="s">
        <v>398</v>
      </c>
      <c r="H125" s="145">
        <v>1.4E-2</v>
      </c>
      <c r="I125" s="146"/>
      <c r="L125" s="142"/>
      <c r="M125" s="147"/>
      <c r="T125" s="148"/>
      <c r="AT125" s="143" t="s">
        <v>360</v>
      </c>
      <c r="AU125" s="143" t="s">
        <v>72</v>
      </c>
      <c r="AV125" s="9" t="s">
        <v>81</v>
      </c>
      <c r="AW125" s="9" t="s">
        <v>33</v>
      </c>
      <c r="AX125" s="9" t="s">
        <v>72</v>
      </c>
      <c r="AY125" s="143" t="s">
        <v>144</v>
      </c>
    </row>
    <row r="126" spans="2:65" s="9" customFormat="1" ht="22.5">
      <c r="B126" s="142"/>
      <c r="D126" s="123" t="s">
        <v>360</v>
      </c>
      <c r="E126" s="143" t="s">
        <v>19</v>
      </c>
      <c r="F126" s="144" t="s">
        <v>399</v>
      </c>
      <c r="H126" s="145">
        <v>1.2E-2</v>
      </c>
      <c r="I126" s="146"/>
      <c r="L126" s="142"/>
      <c r="M126" s="147"/>
      <c r="T126" s="148"/>
      <c r="AT126" s="143" t="s">
        <v>360</v>
      </c>
      <c r="AU126" s="143" t="s">
        <v>72</v>
      </c>
      <c r="AV126" s="9" t="s">
        <v>81</v>
      </c>
      <c r="AW126" s="9" t="s">
        <v>33</v>
      </c>
      <c r="AX126" s="9" t="s">
        <v>72</v>
      </c>
      <c r="AY126" s="143" t="s">
        <v>144</v>
      </c>
    </row>
    <row r="127" spans="2:65" s="10" customFormat="1" ht="11.25">
      <c r="B127" s="149"/>
      <c r="D127" s="123" t="s">
        <v>360</v>
      </c>
      <c r="E127" s="150" t="s">
        <v>19</v>
      </c>
      <c r="F127" s="151" t="s">
        <v>362</v>
      </c>
      <c r="H127" s="152">
        <v>6.3E-2</v>
      </c>
      <c r="I127" s="153"/>
      <c r="L127" s="149"/>
      <c r="M127" s="154"/>
      <c r="T127" s="155"/>
      <c r="AT127" s="150" t="s">
        <v>360</v>
      </c>
      <c r="AU127" s="150" t="s">
        <v>72</v>
      </c>
      <c r="AV127" s="10" t="s">
        <v>143</v>
      </c>
      <c r="AW127" s="10" t="s">
        <v>33</v>
      </c>
      <c r="AX127" s="10" t="s">
        <v>79</v>
      </c>
      <c r="AY127" s="150" t="s">
        <v>144</v>
      </c>
    </row>
    <row r="128" spans="2:65" s="1" customFormat="1" ht="78" customHeight="1">
      <c r="B128" s="31"/>
      <c r="C128" s="110" t="s">
        <v>164</v>
      </c>
      <c r="D128" s="110" t="s">
        <v>139</v>
      </c>
      <c r="E128" s="111" t="s">
        <v>400</v>
      </c>
      <c r="F128" s="112" t="s">
        <v>401</v>
      </c>
      <c r="G128" s="113" t="s">
        <v>369</v>
      </c>
      <c r="H128" s="114">
        <v>0.90900000000000003</v>
      </c>
      <c r="I128" s="115"/>
      <c r="J128" s="116">
        <f>ROUND(I128*H128,2)</f>
        <v>0</v>
      </c>
      <c r="K128" s="112" t="s">
        <v>154</v>
      </c>
      <c r="L128" s="31"/>
      <c r="M128" s="117" t="s">
        <v>19</v>
      </c>
      <c r="N128" s="118" t="s">
        <v>43</v>
      </c>
      <c r="P128" s="119">
        <f>O128*H128</f>
        <v>0</v>
      </c>
      <c r="Q128" s="119">
        <v>0</v>
      </c>
      <c r="R128" s="119">
        <f>Q128*H128</f>
        <v>0</v>
      </c>
      <c r="S128" s="119">
        <v>0</v>
      </c>
      <c r="T128" s="120">
        <f>S128*H128</f>
        <v>0</v>
      </c>
      <c r="AR128" s="121" t="s">
        <v>143</v>
      </c>
      <c r="AT128" s="121" t="s">
        <v>139</v>
      </c>
      <c r="AU128" s="121" t="s">
        <v>72</v>
      </c>
      <c r="AY128" s="16" t="s">
        <v>144</v>
      </c>
      <c r="BE128" s="122">
        <f>IF(N128="základní",J128,0)</f>
        <v>0</v>
      </c>
      <c r="BF128" s="122">
        <f>IF(N128="snížená",J128,0)</f>
        <v>0</v>
      </c>
      <c r="BG128" s="122">
        <f>IF(N128="zákl. přenesená",J128,0)</f>
        <v>0</v>
      </c>
      <c r="BH128" s="122">
        <f>IF(N128="sníž. přenesená",J128,0)</f>
        <v>0</v>
      </c>
      <c r="BI128" s="122">
        <f>IF(N128="nulová",J128,0)</f>
        <v>0</v>
      </c>
      <c r="BJ128" s="16" t="s">
        <v>79</v>
      </c>
      <c r="BK128" s="122">
        <f>ROUND(I128*H128,2)</f>
        <v>0</v>
      </c>
      <c r="BL128" s="16" t="s">
        <v>143</v>
      </c>
      <c r="BM128" s="121" t="s">
        <v>208</v>
      </c>
    </row>
    <row r="129" spans="2:65" s="9" customFormat="1" ht="22.5">
      <c r="B129" s="142"/>
      <c r="D129" s="123" t="s">
        <v>360</v>
      </c>
      <c r="E129" s="143" t="s">
        <v>19</v>
      </c>
      <c r="F129" s="144" t="s">
        <v>402</v>
      </c>
      <c r="H129" s="145">
        <v>0.52800000000000002</v>
      </c>
      <c r="I129" s="146"/>
      <c r="L129" s="142"/>
      <c r="M129" s="147"/>
      <c r="T129" s="148"/>
      <c r="AT129" s="143" t="s">
        <v>360</v>
      </c>
      <c r="AU129" s="143" t="s">
        <v>72</v>
      </c>
      <c r="AV129" s="9" t="s">
        <v>81</v>
      </c>
      <c r="AW129" s="9" t="s">
        <v>33</v>
      </c>
      <c r="AX129" s="9" t="s">
        <v>72</v>
      </c>
      <c r="AY129" s="143" t="s">
        <v>144</v>
      </c>
    </row>
    <row r="130" spans="2:65" s="9" customFormat="1" ht="22.5">
      <c r="B130" s="142"/>
      <c r="D130" s="123" t="s">
        <v>360</v>
      </c>
      <c r="E130" s="143" t="s">
        <v>19</v>
      </c>
      <c r="F130" s="144" t="s">
        <v>403</v>
      </c>
      <c r="H130" s="145">
        <v>4.2999999999999997E-2</v>
      </c>
      <c r="I130" s="146"/>
      <c r="L130" s="142"/>
      <c r="M130" s="147"/>
      <c r="T130" s="148"/>
      <c r="AT130" s="143" t="s">
        <v>360</v>
      </c>
      <c r="AU130" s="143" t="s">
        <v>72</v>
      </c>
      <c r="AV130" s="9" t="s">
        <v>81</v>
      </c>
      <c r="AW130" s="9" t="s">
        <v>33</v>
      </c>
      <c r="AX130" s="9" t="s">
        <v>72</v>
      </c>
      <c r="AY130" s="143" t="s">
        <v>144</v>
      </c>
    </row>
    <row r="131" spans="2:65" s="9" customFormat="1" ht="22.5">
      <c r="B131" s="142"/>
      <c r="D131" s="123" t="s">
        <v>360</v>
      </c>
      <c r="E131" s="143" t="s">
        <v>19</v>
      </c>
      <c r="F131" s="144" t="s">
        <v>404</v>
      </c>
      <c r="H131" s="145">
        <v>0.104</v>
      </c>
      <c r="I131" s="146"/>
      <c r="L131" s="142"/>
      <c r="M131" s="147"/>
      <c r="T131" s="148"/>
      <c r="AT131" s="143" t="s">
        <v>360</v>
      </c>
      <c r="AU131" s="143" t="s">
        <v>72</v>
      </c>
      <c r="AV131" s="9" t="s">
        <v>81</v>
      </c>
      <c r="AW131" s="9" t="s">
        <v>33</v>
      </c>
      <c r="AX131" s="9" t="s">
        <v>72</v>
      </c>
      <c r="AY131" s="143" t="s">
        <v>144</v>
      </c>
    </row>
    <row r="132" spans="2:65" s="9" customFormat="1" ht="22.5">
      <c r="B132" s="142"/>
      <c r="D132" s="123" t="s">
        <v>360</v>
      </c>
      <c r="E132" s="143" t="s">
        <v>19</v>
      </c>
      <c r="F132" s="144" t="s">
        <v>405</v>
      </c>
      <c r="H132" s="145">
        <v>1.9E-2</v>
      </c>
      <c r="I132" s="146"/>
      <c r="L132" s="142"/>
      <c r="M132" s="147"/>
      <c r="T132" s="148"/>
      <c r="AT132" s="143" t="s">
        <v>360</v>
      </c>
      <c r="AU132" s="143" t="s">
        <v>72</v>
      </c>
      <c r="AV132" s="9" t="s">
        <v>81</v>
      </c>
      <c r="AW132" s="9" t="s">
        <v>33</v>
      </c>
      <c r="AX132" s="9" t="s">
        <v>72</v>
      </c>
      <c r="AY132" s="143" t="s">
        <v>144</v>
      </c>
    </row>
    <row r="133" spans="2:65" s="9" customFormat="1" ht="22.5">
      <c r="B133" s="142"/>
      <c r="D133" s="123" t="s">
        <v>360</v>
      </c>
      <c r="E133" s="143" t="s">
        <v>19</v>
      </c>
      <c r="F133" s="144" t="s">
        <v>406</v>
      </c>
      <c r="H133" s="145">
        <v>9.8000000000000004E-2</v>
      </c>
      <c r="I133" s="146"/>
      <c r="L133" s="142"/>
      <c r="M133" s="147"/>
      <c r="T133" s="148"/>
      <c r="AT133" s="143" t="s">
        <v>360</v>
      </c>
      <c r="AU133" s="143" t="s">
        <v>72</v>
      </c>
      <c r="AV133" s="9" t="s">
        <v>81</v>
      </c>
      <c r="AW133" s="9" t="s">
        <v>33</v>
      </c>
      <c r="AX133" s="9" t="s">
        <v>72</v>
      </c>
      <c r="AY133" s="143" t="s">
        <v>144</v>
      </c>
    </row>
    <row r="134" spans="2:65" s="9" customFormat="1" ht="22.5">
      <c r="B134" s="142"/>
      <c r="D134" s="123" t="s">
        <v>360</v>
      </c>
      <c r="E134" s="143" t="s">
        <v>19</v>
      </c>
      <c r="F134" s="144" t="s">
        <v>407</v>
      </c>
      <c r="H134" s="145">
        <v>0.11700000000000001</v>
      </c>
      <c r="I134" s="146"/>
      <c r="L134" s="142"/>
      <c r="M134" s="147"/>
      <c r="T134" s="148"/>
      <c r="AT134" s="143" t="s">
        <v>360</v>
      </c>
      <c r="AU134" s="143" t="s">
        <v>72</v>
      </c>
      <c r="AV134" s="9" t="s">
        <v>81</v>
      </c>
      <c r="AW134" s="9" t="s">
        <v>33</v>
      </c>
      <c r="AX134" s="9" t="s">
        <v>72</v>
      </c>
      <c r="AY134" s="143" t="s">
        <v>144</v>
      </c>
    </row>
    <row r="135" spans="2:65" s="10" customFormat="1" ht="11.25">
      <c r="B135" s="149"/>
      <c r="D135" s="123" t="s">
        <v>360</v>
      </c>
      <c r="E135" s="150" t="s">
        <v>19</v>
      </c>
      <c r="F135" s="151" t="s">
        <v>362</v>
      </c>
      <c r="H135" s="152">
        <v>0.90900000000000003</v>
      </c>
      <c r="I135" s="153"/>
      <c r="L135" s="149"/>
      <c r="M135" s="154"/>
      <c r="T135" s="155"/>
      <c r="AT135" s="150" t="s">
        <v>360</v>
      </c>
      <c r="AU135" s="150" t="s">
        <v>72</v>
      </c>
      <c r="AV135" s="10" t="s">
        <v>143</v>
      </c>
      <c r="AW135" s="10" t="s">
        <v>33</v>
      </c>
      <c r="AX135" s="10" t="s">
        <v>79</v>
      </c>
      <c r="AY135" s="150" t="s">
        <v>144</v>
      </c>
    </row>
    <row r="136" spans="2:65" s="1" customFormat="1" ht="101.25" customHeight="1">
      <c r="B136" s="31"/>
      <c r="C136" s="110" t="s">
        <v>188</v>
      </c>
      <c r="D136" s="110" t="s">
        <v>139</v>
      </c>
      <c r="E136" s="111" t="s">
        <v>408</v>
      </c>
      <c r="F136" s="112" t="s">
        <v>409</v>
      </c>
      <c r="G136" s="113" t="s">
        <v>142</v>
      </c>
      <c r="H136" s="114">
        <v>252.19</v>
      </c>
      <c r="I136" s="115"/>
      <c r="J136" s="116">
        <f>ROUND(I136*H136,2)</f>
        <v>0</v>
      </c>
      <c r="K136" s="112" t="s">
        <v>154</v>
      </c>
      <c r="L136" s="31"/>
      <c r="M136" s="117" t="s">
        <v>19</v>
      </c>
      <c r="N136" s="118" t="s">
        <v>43</v>
      </c>
      <c r="P136" s="119">
        <f>O136*H136</f>
        <v>0</v>
      </c>
      <c r="Q136" s="119">
        <v>0</v>
      </c>
      <c r="R136" s="119">
        <f>Q136*H136</f>
        <v>0</v>
      </c>
      <c r="S136" s="119">
        <v>0</v>
      </c>
      <c r="T136" s="120">
        <f>S136*H136</f>
        <v>0</v>
      </c>
      <c r="AR136" s="121" t="s">
        <v>143</v>
      </c>
      <c r="AT136" s="121" t="s">
        <v>139</v>
      </c>
      <c r="AU136" s="121" t="s">
        <v>72</v>
      </c>
      <c r="AY136" s="16" t="s">
        <v>144</v>
      </c>
      <c r="BE136" s="122">
        <f>IF(N136="základní",J136,0)</f>
        <v>0</v>
      </c>
      <c r="BF136" s="122">
        <f>IF(N136="snížená",J136,0)</f>
        <v>0</v>
      </c>
      <c r="BG136" s="122">
        <f>IF(N136="zákl. přenesená",J136,0)</f>
        <v>0</v>
      </c>
      <c r="BH136" s="122">
        <f>IF(N136="sníž. přenesená",J136,0)</f>
        <v>0</v>
      </c>
      <c r="BI136" s="122">
        <f>IF(N136="nulová",J136,0)</f>
        <v>0</v>
      </c>
      <c r="BJ136" s="16" t="s">
        <v>79</v>
      </c>
      <c r="BK136" s="122">
        <f>ROUND(I136*H136,2)</f>
        <v>0</v>
      </c>
      <c r="BL136" s="16" t="s">
        <v>143</v>
      </c>
      <c r="BM136" s="121" t="s">
        <v>225</v>
      </c>
    </row>
    <row r="137" spans="2:65" s="9" customFormat="1" ht="11.25">
      <c r="B137" s="142"/>
      <c r="D137" s="123" t="s">
        <v>360</v>
      </c>
      <c r="E137" s="143" t="s">
        <v>19</v>
      </c>
      <c r="F137" s="144" t="s">
        <v>410</v>
      </c>
      <c r="H137" s="145">
        <v>64.8</v>
      </c>
      <c r="I137" s="146"/>
      <c r="L137" s="142"/>
      <c r="M137" s="147"/>
      <c r="T137" s="148"/>
      <c r="AT137" s="143" t="s">
        <v>360</v>
      </c>
      <c r="AU137" s="143" t="s">
        <v>72</v>
      </c>
      <c r="AV137" s="9" t="s">
        <v>81</v>
      </c>
      <c r="AW137" s="9" t="s">
        <v>33</v>
      </c>
      <c r="AX137" s="9" t="s">
        <v>72</v>
      </c>
      <c r="AY137" s="143" t="s">
        <v>144</v>
      </c>
    </row>
    <row r="138" spans="2:65" s="9" customFormat="1" ht="11.25">
      <c r="B138" s="142"/>
      <c r="D138" s="123" t="s">
        <v>360</v>
      </c>
      <c r="E138" s="143" t="s">
        <v>19</v>
      </c>
      <c r="F138" s="144" t="s">
        <v>411</v>
      </c>
      <c r="H138" s="145">
        <v>49.85</v>
      </c>
      <c r="I138" s="146"/>
      <c r="L138" s="142"/>
      <c r="M138" s="147"/>
      <c r="T138" s="148"/>
      <c r="AT138" s="143" t="s">
        <v>360</v>
      </c>
      <c r="AU138" s="143" t="s">
        <v>72</v>
      </c>
      <c r="AV138" s="9" t="s">
        <v>81</v>
      </c>
      <c r="AW138" s="9" t="s">
        <v>33</v>
      </c>
      <c r="AX138" s="9" t="s">
        <v>72</v>
      </c>
      <c r="AY138" s="143" t="s">
        <v>144</v>
      </c>
    </row>
    <row r="139" spans="2:65" s="9" customFormat="1" ht="11.25">
      <c r="B139" s="142"/>
      <c r="D139" s="123" t="s">
        <v>360</v>
      </c>
      <c r="E139" s="143" t="s">
        <v>19</v>
      </c>
      <c r="F139" s="144" t="s">
        <v>412</v>
      </c>
      <c r="H139" s="145">
        <v>49.85</v>
      </c>
      <c r="I139" s="146"/>
      <c r="L139" s="142"/>
      <c r="M139" s="147"/>
      <c r="T139" s="148"/>
      <c r="AT139" s="143" t="s">
        <v>360</v>
      </c>
      <c r="AU139" s="143" t="s">
        <v>72</v>
      </c>
      <c r="AV139" s="9" t="s">
        <v>81</v>
      </c>
      <c r="AW139" s="9" t="s">
        <v>33</v>
      </c>
      <c r="AX139" s="9" t="s">
        <v>72</v>
      </c>
      <c r="AY139" s="143" t="s">
        <v>144</v>
      </c>
    </row>
    <row r="140" spans="2:65" s="9" customFormat="1" ht="11.25">
      <c r="B140" s="142"/>
      <c r="D140" s="123" t="s">
        <v>360</v>
      </c>
      <c r="E140" s="143" t="s">
        <v>19</v>
      </c>
      <c r="F140" s="144" t="s">
        <v>413</v>
      </c>
      <c r="H140" s="145">
        <v>37.840000000000003</v>
      </c>
      <c r="I140" s="146"/>
      <c r="L140" s="142"/>
      <c r="M140" s="147"/>
      <c r="T140" s="148"/>
      <c r="AT140" s="143" t="s">
        <v>360</v>
      </c>
      <c r="AU140" s="143" t="s">
        <v>72</v>
      </c>
      <c r="AV140" s="9" t="s">
        <v>81</v>
      </c>
      <c r="AW140" s="9" t="s">
        <v>33</v>
      </c>
      <c r="AX140" s="9" t="s">
        <v>72</v>
      </c>
      <c r="AY140" s="143" t="s">
        <v>144</v>
      </c>
    </row>
    <row r="141" spans="2:65" s="9" customFormat="1" ht="11.25">
      <c r="B141" s="142"/>
      <c r="D141" s="123" t="s">
        <v>360</v>
      </c>
      <c r="E141" s="143" t="s">
        <v>19</v>
      </c>
      <c r="F141" s="144" t="s">
        <v>414</v>
      </c>
      <c r="H141" s="145">
        <v>49.85</v>
      </c>
      <c r="I141" s="146"/>
      <c r="L141" s="142"/>
      <c r="M141" s="147"/>
      <c r="T141" s="148"/>
      <c r="AT141" s="143" t="s">
        <v>360</v>
      </c>
      <c r="AU141" s="143" t="s">
        <v>72</v>
      </c>
      <c r="AV141" s="9" t="s">
        <v>81</v>
      </c>
      <c r="AW141" s="9" t="s">
        <v>33</v>
      </c>
      <c r="AX141" s="9" t="s">
        <v>72</v>
      </c>
      <c r="AY141" s="143" t="s">
        <v>144</v>
      </c>
    </row>
    <row r="142" spans="2:65" s="10" customFormat="1" ht="11.25">
      <c r="B142" s="149"/>
      <c r="D142" s="123" t="s">
        <v>360</v>
      </c>
      <c r="E142" s="150" t="s">
        <v>19</v>
      </c>
      <c r="F142" s="151" t="s">
        <v>362</v>
      </c>
      <c r="H142" s="152">
        <v>252.19</v>
      </c>
      <c r="I142" s="153"/>
      <c r="L142" s="149"/>
      <c r="M142" s="154"/>
      <c r="T142" s="155"/>
      <c r="AT142" s="150" t="s">
        <v>360</v>
      </c>
      <c r="AU142" s="150" t="s">
        <v>72</v>
      </c>
      <c r="AV142" s="10" t="s">
        <v>143</v>
      </c>
      <c r="AW142" s="10" t="s">
        <v>33</v>
      </c>
      <c r="AX142" s="10" t="s">
        <v>79</v>
      </c>
      <c r="AY142" s="150" t="s">
        <v>144</v>
      </c>
    </row>
    <row r="143" spans="2:65" s="1" customFormat="1" ht="111.75" customHeight="1">
      <c r="B143" s="31"/>
      <c r="C143" s="110" t="s">
        <v>168</v>
      </c>
      <c r="D143" s="110" t="s">
        <v>139</v>
      </c>
      <c r="E143" s="111" t="s">
        <v>415</v>
      </c>
      <c r="F143" s="112" t="s">
        <v>416</v>
      </c>
      <c r="G143" s="113" t="s">
        <v>417</v>
      </c>
      <c r="H143" s="114">
        <v>300</v>
      </c>
      <c r="I143" s="115"/>
      <c r="J143" s="116">
        <f>ROUND(I143*H143,2)</f>
        <v>0</v>
      </c>
      <c r="K143" s="112" t="s">
        <v>154</v>
      </c>
      <c r="L143" s="31"/>
      <c r="M143" s="117" t="s">
        <v>19</v>
      </c>
      <c r="N143" s="118" t="s">
        <v>43</v>
      </c>
      <c r="P143" s="119">
        <f>O143*H143</f>
        <v>0</v>
      </c>
      <c r="Q143" s="119">
        <v>0</v>
      </c>
      <c r="R143" s="119">
        <f>Q143*H143</f>
        <v>0</v>
      </c>
      <c r="S143" s="119">
        <v>0</v>
      </c>
      <c r="T143" s="120">
        <f>S143*H143</f>
        <v>0</v>
      </c>
      <c r="AR143" s="121" t="s">
        <v>143</v>
      </c>
      <c r="AT143" s="121" t="s">
        <v>139</v>
      </c>
      <c r="AU143" s="121" t="s">
        <v>72</v>
      </c>
      <c r="AY143" s="16" t="s">
        <v>144</v>
      </c>
      <c r="BE143" s="122">
        <f>IF(N143="základní",J143,0)</f>
        <v>0</v>
      </c>
      <c r="BF143" s="122">
        <f>IF(N143="snížená",J143,0)</f>
        <v>0</v>
      </c>
      <c r="BG143" s="122">
        <f>IF(N143="zákl. přenesená",J143,0)</f>
        <v>0</v>
      </c>
      <c r="BH143" s="122">
        <f>IF(N143="sníž. přenesená",J143,0)</f>
        <v>0</v>
      </c>
      <c r="BI143" s="122">
        <f>IF(N143="nulová",J143,0)</f>
        <v>0</v>
      </c>
      <c r="BJ143" s="16" t="s">
        <v>79</v>
      </c>
      <c r="BK143" s="122">
        <f>ROUND(I143*H143,2)</f>
        <v>0</v>
      </c>
      <c r="BL143" s="16" t="s">
        <v>143</v>
      </c>
      <c r="BM143" s="121" t="s">
        <v>229</v>
      </c>
    </row>
    <row r="144" spans="2:65" s="9" customFormat="1" ht="11.25">
      <c r="B144" s="142"/>
      <c r="D144" s="123" t="s">
        <v>360</v>
      </c>
      <c r="E144" s="143" t="s">
        <v>19</v>
      </c>
      <c r="F144" s="144" t="s">
        <v>418</v>
      </c>
      <c r="H144" s="145">
        <v>300</v>
      </c>
      <c r="I144" s="146"/>
      <c r="L144" s="142"/>
      <c r="M144" s="147"/>
      <c r="T144" s="148"/>
      <c r="AT144" s="143" t="s">
        <v>360</v>
      </c>
      <c r="AU144" s="143" t="s">
        <v>72</v>
      </c>
      <c r="AV144" s="9" t="s">
        <v>81</v>
      </c>
      <c r="AW144" s="9" t="s">
        <v>33</v>
      </c>
      <c r="AX144" s="9" t="s">
        <v>72</v>
      </c>
      <c r="AY144" s="143" t="s">
        <v>144</v>
      </c>
    </row>
    <row r="145" spans="2:65" s="10" customFormat="1" ht="11.25">
      <c r="B145" s="149"/>
      <c r="D145" s="123" t="s">
        <v>360</v>
      </c>
      <c r="E145" s="150" t="s">
        <v>19</v>
      </c>
      <c r="F145" s="151" t="s">
        <v>362</v>
      </c>
      <c r="H145" s="152">
        <v>300</v>
      </c>
      <c r="I145" s="153"/>
      <c r="L145" s="149"/>
      <c r="M145" s="154"/>
      <c r="T145" s="155"/>
      <c r="AT145" s="150" t="s">
        <v>360</v>
      </c>
      <c r="AU145" s="150" t="s">
        <v>72</v>
      </c>
      <c r="AV145" s="10" t="s">
        <v>143</v>
      </c>
      <c r="AW145" s="10" t="s">
        <v>33</v>
      </c>
      <c r="AX145" s="10" t="s">
        <v>79</v>
      </c>
      <c r="AY145" s="150" t="s">
        <v>144</v>
      </c>
    </row>
    <row r="146" spans="2:65" s="1" customFormat="1" ht="66.75" customHeight="1">
      <c r="B146" s="31"/>
      <c r="C146" s="110" t="s">
        <v>197</v>
      </c>
      <c r="D146" s="110" t="s">
        <v>139</v>
      </c>
      <c r="E146" s="111" t="s">
        <v>419</v>
      </c>
      <c r="F146" s="112" t="s">
        <v>420</v>
      </c>
      <c r="G146" s="113" t="s">
        <v>417</v>
      </c>
      <c r="H146" s="114">
        <v>83</v>
      </c>
      <c r="I146" s="115"/>
      <c r="J146" s="116">
        <f>ROUND(I146*H146,2)</f>
        <v>0</v>
      </c>
      <c r="K146" s="112" t="s">
        <v>154</v>
      </c>
      <c r="L146" s="31"/>
      <c r="M146" s="117" t="s">
        <v>19</v>
      </c>
      <c r="N146" s="118" t="s">
        <v>43</v>
      </c>
      <c r="P146" s="119">
        <f>O146*H146</f>
        <v>0</v>
      </c>
      <c r="Q146" s="119">
        <v>0</v>
      </c>
      <c r="R146" s="119">
        <f>Q146*H146</f>
        <v>0</v>
      </c>
      <c r="S146" s="119">
        <v>0</v>
      </c>
      <c r="T146" s="120">
        <f>S146*H146</f>
        <v>0</v>
      </c>
      <c r="AR146" s="121" t="s">
        <v>143</v>
      </c>
      <c r="AT146" s="121" t="s">
        <v>139</v>
      </c>
      <c r="AU146" s="121" t="s">
        <v>72</v>
      </c>
      <c r="AY146" s="16" t="s">
        <v>144</v>
      </c>
      <c r="BE146" s="122">
        <f>IF(N146="základní",J146,0)</f>
        <v>0</v>
      </c>
      <c r="BF146" s="122">
        <f>IF(N146="snížená",J146,0)</f>
        <v>0</v>
      </c>
      <c r="BG146" s="122">
        <f>IF(N146="zákl. přenesená",J146,0)</f>
        <v>0</v>
      </c>
      <c r="BH146" s="122">
        <f>IF(N146="sníž. přenesená",J146,0)</f>
        <v>0</v>
      </c>
      <c r="BI146" s="122">
        <f>IF(N146="nulová",J146,0)</f>
        <v>0</v>
      </c>
      <c r="BJ146" s="16" t="s">
        <v>79</v>
      </c>
      <c r="BK146" s="122">
        <f>ROUND(I146*H146,2)</f>
        <v>0</v>
      </c>
      <c r="BL146" s="16" t="s">
        <v>143</v>
      </c>
      <c r="BM146" s="121" t="s">
        <v>233</v>
      </c>
    </row>
    <row r="147" spans="2:65" s="9" customFormat="1" ht="33.75">
      <c r="B147" s="142"/>
      <c r="D147" s="123" t="s">
        <v>360</v>
      </c>
      <c r="E147" s="143" t="s">
        <v>19</v>
      </c>
      <c r="F147" s="144" t="s">
        <v>421</v>
      </c>
      <c r="H147" s="145">
        <v>83</v>
      </c>
      <c r="I147" s="146"/>
      <c r="L147" s="142"/>
      <c r="M147" s="147"/>
      <c r="T147" s="148"/>
      <c r="AT147" s="143" t="s">
        <v>360</v>
      </c>
      <c r="AU147" s="143" t="s">
        <v>72</v>
      </c>
      <c r="AV147" s="9" t="s">
        <v>81</v>
      </c>
      <c r="AW147" s="9" t="s">
        <v>33</v>
      </c>
      <c r="AX147" s="9" t="s">
        <v>72</v>
      </c>
      <c r="AY147" s="143" t="s">
        <v>144</v>
      </c>
    </row>
    <row r="148" spans="2:65" s="10" customFormat="1" ht="11.25">
      <c r="B148" s="149"/>
      <c r="D148" s="123" t="s">
        <v>360</v>
      </c>
      <c r="E148" s="150" t="s">
        <v>19</v>
      </c>
      <c r="F148" s="151" t="s">
        <v>362</v>
      </c>
      <c r="H148" s="152">
        <v>83</v>
      </c>
      <c r="I148" s="153"/>
      <c r="L148" s="149"/>
      <c r="M148" s="154"/>
      <c r="T148" s="155"/>
      <c r="AT148" s="150" t="s">
        <v>360</v>
      </c>
      <c r="AU148" s="150" t="s">
        <v>72</v>
      </c>
      <c r="AV148" s="10" t="s">
        <v>143</v>
      </c>
      <c r="AW148" s="10" t="s">
        <v>33</v>
      </c>
      <c r="AX148" s="10" t="s">
        <v>79</v>
      </c>
      <c r="AY148" s="150" t="s">
        <v>144</v>
      </c>
    </row>
    <row r="149" spans="2:65" s="1" customFormat="1" ht="66.75" customHeight="1">
      <c r="B149" s="31"/>
      <c r="C149" s="110" t="s">
        <v>173</v>
      </c>
      <c r="D149" s="110" t="s">
        <v>139</v>
      </c>
      <c r="E149" s="111" t="s">
        <v>422</v>
      </c>
      <c r="F149" s="112" t="s">
        <v>423</v>
      </c>
      <c r="G149" s="113" t="s">
        <v>417</v>
      </c>
      <c r="H149" s="114">
        <v>127</v>
      </c>
      <c r="I149" s="115"/>
      <c r="J149" s="116">
        <f>ROUND(I149*H149,2)</f>
        <v>0</v>
      </c>
      <c r="K149" s="112" t="s">
        <v>154</v>
      </c>
      <c r="L149" s="31"/>
      <c r="M149" s="117" t="s">
        <v>19</v>
      </c>
      <c r="N149" s="118" t="s">
        <v>43</v>
      </c>
      <c r="P149" s="119">
        <f>O149*H149</f>
        <v>0</v>
      </c>
      <c r="Q149" s="119">
        <v>0</v>
      </c>
      <c r="R149" s="119">
        <f>Q149*H149</f>
        <v>0</v>
      </c>
      <c r="S149" s="119">
        <v>0</v>
      </c>
      <c r="T149" s="120">
        <f>S149*H149</f>
        <v>0</v>
      </c>
      <c r="AR149" s="121" t="s">
        <v>143</v>
      </c>
      <c r="AT149" s="121" t="s">
        <v>139</v>
      </c>
      <c r="AU149" s="121" t="s">
        <v>72</v>
      </c>
      <c r="AY149" s="16" t="s">
        <v>144</v>
      </c>
      <c r="BE149" s="122">
        <f>IF(N149="základní",J149,0)</f>
        <v>0</v>
      </c>
      <c r="BF149" s="122">
        <f>IF(N149="snížená",J149,0)</f>
        <v>0</v>
      </c>
      <c r="BG149" s="122">
        <f>IF(N149="zákl. přenesená",J149,0)</f>
        <v>0</v>
      </c>
      <c r="BH149" s="122">
        <f>IF(N149="sníž. přenesená",J149,0)</f>
        <v>0</v>
      </c>
      <c r="BI149" s="122">
        <f>IF(N149="nulová",J149,0)</f>
        <v>0</v>
      </c>
      <c r="BJ149" s="16" t="s">
        <v>79</v>
      </c>
      <c r="BK149" s="122">
        <f>ROUND(I149*H149,2)</f>
        <v>0</v>
      </c>
      <c r="BL149" s="16" t="s">
        <v>143</v>
      </c>
      <c r="BM149" s="121" t="s">
        <v>237</v>
      </c>
    </row>
    <row r="150" spans="2:65" s="9" customFormat="1" ht="33.75">
      <c r="B150" s="142"/>
      <c r="D150" s="123" t="s">
        <v>360</v>
      </c>
      <c r="E150" s="143" t="s">
        <v>19</v>
      </c>
      <c r="F150" s="144" t="s">
        <v>424</v>
      </c>
      <c r="H150" s="145">
        <v>127</v>
      </c>
      <c r="I150" s="146"/>
      <c r="L150" s="142"/>
      <c r="M150" s="147"/>
      <c r="T150" s="148"/>
      <c r="AT150" s="143" t="s">
        <v>360</v>
      </c>
      <c r="AU150" s="143" t="s">
        <v>72</v>
      </c>
      <c r="AV150" s="9" t="s">
        <v>81</v>
      </c>
      <c r="AW150" s="9" t="s">
        <v>33</v>
      </c>
      <c r="AX150" s="9" t="s">
        <v>72</v>
      </c>
      <c r="AY150" s="143" t="s">
        <v>144</v>
      </c>
    </row>
    <row r="151" spans="2:65" s="10" customFormat="1" ht="11.25">
      <c r="B151" s="149"/>
      <c r="D151" s="123" t="s">
        <v>360</v>
      </c>
      <c r="E151" s="150" t="s">
        <v>19</v>
      </c>
      <c r="F151" s="151" t="s">
        <v>362</v>
      </c>
      <c r="H151" s="152">
        <v>127</v>
      </c>
      <c r="I151" s="153"/>
      <c r="L151" s="149"/>
      <c r="M151" s="154"/>
      <c r="T151" s="155"/>
      <c r="AT151" s="150" t="s">
        <v>360</v>
      </c>
      <c r="AU151" s="150" t="s">
        <v>72</v>
      </c>
      <c r="AV151" s="10" t="s">
        <v>143</v>
      </c>
      <c r="AW151" s="10" t="s">
        <v>33</v>
      </c>
      <c r="AX151" s="10" t="s">
        <v>79</v>
      </c>
      <c r="AY151" s="150" t="s">
        <v>144</v>
      </c>
    </row>
    <row r="152" spans="2:65" s="1" customFormat="1" ht="49.15" customHeight="1">
      <c r="B152" s="31"/>
      <c r="C152" s="110" t="s">
        <v>8</v>
      </c>
      <c r="D152" s="110" t="s">
        <v>139</v>
      </c>
      <c r="E152" s="111" t="s">
        <v>425</v>
      </c>
      <c r="F152" s="112" t="s">
        <v>426</v>
      </c>
      <c r="G152" s="113" t="s">
        <v>153</v>
      </c>
      <c r="H152" s="114">
        <v>36</v>
      </c>
      <c r="I152" s="115"/>
      <c r="J152" s="116">
        <f>ROUND(I152*H152,2)</f>
        <v>0</v>
      </c>
      <c r="K152" s="112" t="s">
        <v>154</v>
      </c>
      <c r="L152" s="31"/>
      <c r="M152" s="117" t="s">
        <v>19</v>
      </c>
      <c r="N152" s="118" t="s">
        <v>43</v>
      </c>
      <c r="P152" s="119">
        <f>O152*H152</f>
        <v>0</v>
      </c>
      <c r="Q152" s="119">
        <v>0</v>
      </c>
      <c r="R152" s="119">
        <f>Q152*H152</f>
        <v>0</v>
      </c>
      <c r="S152" s="119">
        <v>0</v>
      </c>
      <c r="T152" s="120">
        <f>S152*H152</f>
        <v>0</v>
      </c>
      <c r="AR152" s="121" t="s">
        <v>143</v>
      </c>
      <c r="AT152" s="121" t="s">
        <v>139</v>
      </c>
      <c r="AU152" s="121" t="s">
        <v>72</v>
      </c>
      <c r="AY152" s="16" t="s">
        <v>144</v>
      </c>
      <c r="BE152" s="122">
        <f>IF(N152="základní",J152,0)</f>
        <v>0</v>
      </c>
      <c r="BF152" s="122">
        <f>IF(N152="snížená",J152,0)</f>
        <v>0</v>
      </c>
      <c r="BG152" s="122">
        <f>IF(N152="zákl. přenesená",J152,0)</f>
        <v>0</v>
      </c>
      <c r="BH152" s="122">
        <f>IF(N152="sníž. přenesená",J152,0)</f>
        <v>0</v>
      </c>
      <c r="BI152" s="122">
        <f>IF(N152="nulová",J152,0)</f>
        <v>0</v>
      </c>
      <c r="BJ152" s="16" t="s">
        <v>79</v>
      </c>
      <c r="BK152" s="122">
        <f>ROUND(I152*H152,2)</f>
        <v>0</v>
      </c>
      <c r="BL152" s="16" t="s">
        <v>143</v>
      </c>
      <c r="BM152" s="121" t="s">
        <v>242</v>
      </c>
    </row>
    <row r="153" spans="2:65" s="9" customFormat="1" ht="11.25">
      <c r="B153" s="142"/>
      <c r="D153" s="123" t="s">
        <v>360</v>
      </c>
      <c r="E153" s="143" t="s">
        <v>19</v>
      </c>
      <c r="F153" s="144" t="s">
        <v>427</v>
      </c>
      <c r="H153" s="145">
        <v>36</v>
      </c>
      <c r="I153" s="146"/>
      <c r="L153" s="142"/>
      <c r="M153" s="147"/>
      <c r="T153" s="148"/>
      <c r="AT153" s="143" t="s">
        <v>360</v>
      </c>
      <c r="AU153" s="143" t="s">
        <v>72</v>
      </c>
      <c r="AV153" s="9" t="s">
        <v>81</v>
      </c>
      <c r="AW153" s="9" t="s">
        <v>33</v>
      </c>
      <c r="AX153" s="9" t="s">
        <v>72</v>
      </c>
      <c r="AY153" s="143" t="s">
        <v>144</v>
      </c>
    </row>
    <row r="154" spans="2:65" s="10" customFormat="1" ht="11.25">
      <c r="B154" s="149"/>
      <c r="D154" s="123" t="s">
        <v>360</v>
      </c>
      <c r="E154" s="150" t="s">
        <v>19</v>
      </c>
      <c r="F154" s="151" t="s">
        <v>362</v>
      </c>
      <c r="H154" s="152">
        <v>36</v>
      </c>
      <c r="I154" s="153"/>
      <c r="L154" s="149"/>
      <c r="M154" s="154"/>
      <c r="T154" s="155"/>
      <c r="AT154" s="150" t="s">
        <v>360</v>
      </c>
      <c r="AU154" s="150" t="s">
        <v>72</v>
      </c>
      <c r="AV154" s="10" t="s">
        <v>143</v>
      </c>
      <c r="AW154" s="10" t="s">
        <v>33</v>
      </c>
      <c r="AX154" s="10" t="s">
        <v>79</v>
      </c>
      <c r="AY154" s="150" t="s">
        <v>144</v>
      </c>
    </row>
    <row r="155" spans="2:65" s="1" customFormat="1" ht="180.75" customHeight="1">
      <c r="B155" s="31"/>
      <c r="C155" s="110" t="s">
        <v>177</v>
      </c>
      <c r="D155" s="110" t="s">
        <v>139</v>
      </c>
      <c r="E155" s="111" t="s">
        <v>428</v>
      </c>
      <c r="F155" s="112" t="s">
        <v>429</v>
      </c>
      <c r="G155" s="113" t="s">
        <v>369</v>
      </c>
      <c r="H155" s="114">
        <v>6.5000000000000002E-2</v>
      </c>
      <c r="I155" s="115"/>
      <c r="J155" s="116">
        <f>ROUND(I155*H155,2)</f>
        <v>0</v>
      </c>
      <c r="K155" s="112" t="s">
        <v>154</v>
      </c>
      <c r="L155" s="31"/>
      <c r="M155" s="117" t="s">
        <v>19</v>
      </c>
      <c r="N155" s="118" t="s">
        <v>43</v>
      </c>
      <c r="P155" s="119">
        <f>O155*H155</f>
        <v>0</v>
      </c>
      <c r="Q155" s="119">
        <v>0</v>
      </c>
      <c r="R155" s="119">
        <f>Q155*H155</f>
        <v>0</v>
      </c>
      <c r="S155" s="119">
        <v>0</v>
      </c>
      <c r="T155" s="120">
        <f>S155*H155</f>
        <v>0</v>
      </c>
      <c r="AR155" s="121" t="s">
        <v>143</v>
      </c>
      <c r="AT155" s="121" t="s">
        <v>139</v>
      </c>
      <c r="AU155" s="121" t="s">
        <v>72</v>
      </c>
      <c r="AY155" s="16" t="s">
        <v>144</v>
      </c>
      <c r="BE155" s="122">
        <f>IF(N155="základní",J155,0)</f>
        <v>0</v>
      </c>
      <c r="BF155" s="122">
        <f>IF(N155="snížená",J155,0)</f>
        <v>0</v>
      </c>
      <c r="BG155" s="122">
        <f>IF(N155="zákl. přenesená",J155,0)</f>
        <v>0</v>
      </c>
      <c r="BH155" s="122">
        <f>IF(N155="sníž. přenesená",J155,0)</f>
        <v>0</v>
      </c>
      <c r="BI155" s="122">
        <f>IF(N155="nulová",J155,0)</f>
        <v>0</v>
      </c>
      <c r="BJ155" s="16" t="s">
        <v>79</v>
      </c>
      <c r="BK155" s="122">
        <f>ROUND(I155*H155,2)</f>
        <v>0</v>
      </c>
      <c r="BL155" s="16" t="s">
        <v>143</v>
      </c>
      <c r="BM155" s="121" t="s">
        <v>246</v>
      </c>
    </row>
    <row r="156" spans="2:65" s="9" customFormat="1" ht="11.25">
      <c r="B156" s="142"/>
      <c r="D156" s="123" t="s">
        <v>360</v>
      </c>
      <c r="E156" s="143" t="s">
        <v>19</v>
      </c>
      <c r="F156" s="144" t="s">
        <v>430</v>
      </c>
      <c r="H156" s="145">
        <v>5.0999999999999997E-2</v>
      </c>
      <c r="I156" s="146"/>
      <c r="L156" s="142"/>
      <c r="M156" s="147"/>
      <c r="T156" s="148"/>
      <c r="AT156" s="143" t="s">
        <v>360</v>
      </c>
      <c r="AU156" s="143" t="s">
        <v>72</v>
      </c>
      <c r="AV156" s="9" t="s">
        <v>81</v>
      </c>
      <c r="AW156" s="9" t="s">
        <v>33</v>
      </c>
      <c r="AX156" s="9" t="s">
        <v>72</v>
      </c>
      <c r="AY156" s="143" t="s">
        <v>144</v>
      </c>
    </row>
    <row r="157" spans="2:65" s="9" customFormat="1" ht="11.25">
      <c r="B157" s="142"/>
      <c r="D157" s="123" t="s">
        <v>360</v>
      </c>
      <c r="E157" s="143" t="s">
        <v>19</v>
      </c>
      <c r="F157" s="144" t="s">
        <v>431</v>
      </c>
      <c r="H157" s="145">
        <v>1.4E-2</v>
      </c>
      <c r="I157" s="146"/>
      <c r="L157" s="142"/>
      <c r="M157" s="147"/>
      <c r="T157" s="148"/>
      <c r="AT157" s="143" t="s">
        <v>360</v>
      </c>
      <c r="AU157" s="143" t="s">
        <v>72</v>
      </c>
      <c r="AV157" s="9" t="s">
        <v>81</v>
      </c>
      <c r="AW157" s="9" t="s">
        <v>33</v>
      </c>
      <c r="AX157" s="9" t="s">
        <v>72</v>
      </c>
      <c r="AY157" s="143" t="s">
        <v>144</v>
      </c>
    </row>
    <row r="158" spans="2:65" s="10" customFormat="1" ht="11.25">
      <c r="B158" s="149"/>
      <c r="D158" s="123" t="s">
        <v>360</v>
      </c>
      <c r="E158" s="150" t="s">
        <v>19</v>
      </c>
      <c r="F158" s="151" t="s">
        <v>362</v>
      </c>
      <c r="H158" s="152">
        <v>6.5000000000000002E-2</v>
      </c>
      <c r="I158" s="153"/>
      <c r="L158" s="149"/>
      <c r="M158" s="154"/>
      <c r="T158" s="155"/>
      <c r="AT158" s="150" t="s">
        <v>360</v>
      </c>
      <c r="AU158" s="150" t="s">
        <v>72</v>
      </c>
      <c r="AV158" s="10" t="s">
        <v>143</v>
      </c>
      <c r="AW158" s="10" t="s">
        <v>33</v>
      </c>
      <c r="AX158" s="10" t="s">
        <v>79</v>
      </c>
      <c r="AY158" s="150" t="s">
        <v>144</v>
      </c>
    </row>
    <row r="159" spans="2:65" s="1" customFormat="1" ht="180.75" customHeight="1">
      <c r="B159" s="31"/>
      <c r="C159" s="110" t="s">
        <v>213</v>
      </c>
      <c r="D159" s="110" t="s">
        <v>139</v>
      </c>
      <c r="E159" s="111" t="s">
        <v>432</v>
      </c>
      <c r="F159" s="112" t="s">
        <v>433</v>
      </c>
      <c r="G159" s="113" t="s">
        <v>369</v>
      </c>
      <c r="H159" s="114">
        <v>0.42</v>
      </c>
      <c r="I159" s="115"/>
      <c r="J159" s="116">
        <f>ROUND(I159*H159,2)</f>
        <v>0</v>
      </c>
      <c r="K159" s="112" t="s">
        <v>154</v>
      </c>
      <c r="L159" s="31"/>
      <c r="M159" s="117" t="s">
        <v>19</v>
      </c>
      <c r="N159" s="118" t="s">
        <v>43</v>
      </c>
      <c r="P159" s="119">
        <f>O159*H159</f>
        <v>0</v>
      </c>
      <c r="Q159" s="119">
        <v>0</v>
      </c>
      <c r="R159" s="119">
        <f>Q159*H159</f>
        <v>0</v>
      </c>
      <c r="S159" s="119">
        <v>0</v>
      </c>
      <c r="T159" s="120">
        <f>S159*H159</f>
        <v>0</v>
      </c>
      <c r="AR159" s="121" t="s">
        <v>143</v>
      </c>
      <c r="AT159" s="121" t="s">
        <v>139</v>
      </c>
      <c r="AU159" s="121" t="s">
        <v>72</v>
      </c>
      <c r="AY159" s="16" t="s">
        <v>144</v>
      </c>
      <c r="BE159" s="122">
        <f>IF(N159="základní",J159,0)</f>
        <v>0</v>
      </c>
      <c r="BF159" s="122">
        <f>IF(N159="snížená",J159,0)</f>
        <v>0</v>
      </c>
      <c r="BG159" s="122">
        <f>IF(N159="zákl. přenesená",J159,0)</f>
        <v>0</v>
      </c>
      <c r="BH159" s="122">
        <f>IF(N159="sníž. přenesená",J159,0)</f>
        <v>0</v>
      </c>
      <c r="BI159" s="122">
        <f>IF(N159="nulová",J159,0)</f>
        <v>0</v>
      </c>
      <c r="BJ159" s="16" t="s">
        <v>79</v>
      </c>
      <c r="BK159" s="122">
        <f>ROUND(I159*H159,2)</f>
        <v>0</v>
      </c>
      <c r="BL159" s="16" t="s">
        <v>143</v>
      </c>
      <c r="BM159" s="121" t="s">
        <v>256</v>
      </c>
    </row>
    <row r="160" spans="2:65" s="9" customFormat="1" ht="11.25">
      <c r="B160" s="142"/>
      <c r="D160" s="123" t="s">
        <v>360</v>
      </c>
      <c r="E160" s="143" t="s">
        <v>19</v>
      </c>
      <c r="F160" s="144" t="s">
        <v>434</v>
      </c>
      <c r="H160" s="145">
        <v>0.16600000000000001</v>
      </c>
      <c r="I160" s="146"/>
      <c r="L160" s="142"/>
      <c r="M160" s="147"/>
      <c r="T160" s="148"/>
      <c r="AT160" s="143" t="s">
        <v>360</v>
      </c>
      <c r="AU160" s="143" t="s">
        <v>72</v>
      </c>
      <c r="AV160" s="9" t="s">
        <v>81</v>
      </c>
      <c r="AW160" s="9" t="s">
        <v>33</v>
      </c>
      <c r="AX160" s="9" t="s">
        <v>72</v>
      </c>
      <c r="AY160" s="143" t="s">
        <v>144</v>
      </c>
    </row>
    <row r="161" spans="2:65" s="9" customFormat="1" ht="11.25">
      <c r="B161" s="142"/>
      <c r="D161" s="123" t="s">
        <v>360</v>
      </c>
      <c r="E161" s="143" t="s">
        <v>19</v>
      </c>
      <c r="F161" s="144" t="s">
        <v>435</v>
      </c>
      <c r="H161" s="145">
        <v>0.215</v>
      </c>
      <c r="I161" s="146"/>
      <c r="L161" s="142"/>
      <c r="M161" s="147"/>
      <c r="T161" s="148"/>
      <c r="AT161" s="143" t="s">
        <v>360</v>
      </c>
      <c r="AU161" s="143" t="s">
        <v>72</v>
      </c>
      <c r="AV161" s="9" t="s">
        <v>81</v>
      </c>
      <c r="AW161" s="9" t="s">
        <v>33</v>
      </c>
      <c r="AX161" s="9" t="s">
        <v>72</v>
      </c>
      <c r="AY161" s="143" t="s">
        <v>144</v>
      </c>
    </row>
    <row r="162" spans="2:65" s="9" customFormat="1" ht="11.25">
      <c r="B162" s="142"/>
      <c r="D162" s="123" t="s">
        <v>360</v>
      </c>
      <c r="E162" s="143" t="s">
        <v>19</v>
      </c>
      <c r="F162" s="144" t="s">
        <v>436</v>
      </c>
      <c r="H162" s="145">
        <v>3.9E-2</v>
      </c>
      <c r="I162" s="146"/>
      <c r="L162" s="142"/>
      <c r="M162" s="147"/>
      <c r="T162" s="148"/>
      <c r="AT162" s="143" t="s">
        <v>360</v>
      </c>
      <c r="AU162" s="143" t="s">
        <v>72</v>
      </c>
      <c r="AV162" s="9" t="s">
        <v>81</v>
      </c>
      <c r="AW162" s="9" t="s">
        <v>33</v>
      </c>
      <c r="AX162" s="9" t="s">
        <v>72</v>
      </c>
      <c r="AY162" s="143" t="s">
        <v>144</v>
      </c>
    </row>
    <row r="163" spans="2:65" s="10" customFormat="1" ht="11.25">
      <c r="B163" s="149"/>
      <c r="D163" s="123" t="s">
        <v>360</v>
      </c>
      <c r="E163" s="150" t="s">
        <v>19</v>
      </c>
      <c r="F163" s="151" t="s">
        <v>362</v>
      </c>
      <c r="H163" s="152">
        <v>0.42</v>
      </c>
      <c r="I163" s="153"/>
      <c r="L163" s="149"/>
      <c r="M163" s="154"/>
      <c r="T163" s="155"/>
      <c r="AT163" s="150" t="s">
        <v>360</v>
      </c>
      <c r="AU163" s="150" t="s">
        <v>72</v>
      </c>
      <c r="AV163" s="10" t="s">
        <v>143</v>
      </c>
      <c r="AW163" s="10" t="s">
        <v>33</v>
      </c>
      <c r="AX163" s="10" t="s">
        <v>79</v>
      </c>
      <c r="AY163" s="150" t="s">
        <v>144</v>
      </c>
    </row>
    <row r="164" spans="2:65" s="1" customFormat="1" ht="180.75" customHeight="1">
      <c r="B164" s="31"/>
      <c r="C164" s="110" t="s">
        <v>182</v>
      </c>
      <c r="D164" s="110" t="s">
        <v>139</v>
      </c>
      <c r="E164" s="111" t="s">
        <v>437</v>
      </c>
      <c r="F164" s="112" t="s">
        <v>438</v>
      </c>
      <c r="G164" s="113" t="s">
        <v>142</v>
      </c>
      <c r="H164" s="114">
        <v>252.19</v>
      </c>
      <c r="I164" s="115"/>
      <c r="J164" s="116">
        <f>ROUND(I164*H164,2)</f>
        <v>0</v>
      </c>
      <c r="K164" s="112" t="s">
        <v>154</v>
      </c>
      <c r="L164" s="31"/>
      <c r="M164" s="117" t="s">
        <v>19</v>
      </c>
      <c r="N164" s="118" t="s">
        <v>43</v>
      </c>
      <c r="P164" s="119">
        <f>O164*H164</f>
        <v>0</v>
      </c>
      <c r="Q164" s="119">
        <v>0</v>
      </c>
      <c r="R164" s="119">
        <f>Q164*H164</f>
        <v>0</v>
      </c>
      <c r="S164" s="119">
        <v>0</v>
      </c>
      <c r="T164" s="120">
        <f>S164*H164</f>
        <v>0</v>
      </c>
      <c r="AR164" s="121" t="s">
        <v>143</v>
      </c>
      <c r="AT164" s="121" t="s">
        <v>139</v>
      </c>
      <c r="AU164" s="121" t="s">
        <v>72</v>
      </c>
      <c r="AY164" s="16" t="s">
        <v>144</v>
      </c>
      <c r="BE164" s="122">
        <f>IF(N164="základní",J164,0)</f>
        <v>0</v>
      </c>
      <c r="BF164" s="122">
        <f>IF(N164="snížená",J164,0)</f>
        <v>0</v>
      </c>
      <c r="BG164" s="122">
        <f>IF(N164="zákl. přenesená",J164,0)</f>
        <v>0</v>
      </c>
      <c r="BH164" s="122">
        <f>IF(N164="sníž. přenesená",J164,0)</f>
        <v>0</v>
      </c>
      <c r="BI164" s="122">
        <f>IF(N164="nulová",J164,0)</f>
        <v>0</v>
      </c>
      <c r="BJ164" s="16" t="s">
        <v>79</v>
      </c>
      <c r="BK164" s="122">
        <f>ROUND(I164*H164,2)</f>
        <v>0</v>
      </c>
      <c r="BL164" s="16" t="s">
        <v>143</v>
      </c>
      <c r="BM164" s="121" t="s">
        <v>270</v>
      </c>
    </row>
    <row r="165" spans="2:65" s="9" customFormat="1" ht="11.25">
      <c r="B165" s="142"/>
      <c r="D165" s="123" t="s">
        <v>360</v>
      </c>
      <c r="E165" s="143" t="s">
        <v>19</v>
      </c>
      <c r="F165" s="144" t="s">
        <v>439</v>
      </c>
      <c r="H165" s="145">
        <v>252.19</v>
      </c>
      <c r="I165" s="146"/>
      <c r="L165" s="142"/>
      <c r="M165" s="147"/>
      <c r="T165" s="148"/>
      <c r="AT165" s="143" t="s">
        <v>360</v>
      </c>
      <c r="AU165" s="143" t="s">
        <v>72</v>
      </c>
      <c r="AV165" s="9" t="s">
        <v>81</v>
      </c>
      <c r="AW165" s="9" t="s">
        <v>33</v>
      </c>
      <c r="AX165" s="9" t="s">
        <v>72</v>
      </c>
      <c r="AY165" s="143" t="s">
        <v>144</v>
      </c>
    </row>
    <row r="166" spans="2:65" s="10" customFormat="1" ht="11.25">
      <c r="B166" s="149"/>
      <c r="D166" s="123" t="s">
        <v>360</v>
      </c>
      <c r="E166" s="150" t="s">
        <v>19</v>
      </c>
      <c r="F166" s="151" t="s">
        <v>362</v>
      </c>
      <c r="H166" s="152">
        <v>252.19</v>
      </c>
      <c r="I166" s="153"/>
      <c r="L166" s="149"/>
      <c r="M166" s="154"/>
      <c r="T166" s="155"/>
      <c r="AT166" s="150" t="s">
        <v>360</v>
      </c>
      <c r="AU166" s="150" t="s">
        <v>72</v>
      </c>
      <c r="AV166" s="10" t="s">
        <v>143</v>
      </c>
      <c r="AW166" s="10" t="s">
        <v>33</v>
      </c>
      <c r="AX166" s="10" t="s">
        <v>79</v>
      </c>
      <c r="AY166" s="150" t="s">
        <v>144</v>
      </c>
    </row>
    <row r="167" spans="2:65" s="1" customFormat="1" ht="167.1" customHeight="1">
      <c r="B167" s="31"/>
      <c r="C167" s="110" t="s">
        <v>222</v>
      </c>
      <c r="D167" s="110" t="s">
        <v>139</v>
      </c>
      <c r="E167" s="111" t="s">
        <v>440</v>
      </c>
      <c r="F167" s="112" t="s">
        <v>441</v>
      </c>
      <c r="G167" s="113" t="s">
        <v>369</v>
      </c>
      <c r="H167" s="114">
        <v>0.49</v>
      </c>
      <c r="I167" s="115"/>
      <c r="J167" s="116">
        <f>ROUND(I167*H167,2)</f>
        <v>0</v>
      </c>
      <c r="K167" s="112" t="s">
        <v>154</v>
      </c>
      <c r="L167" s="31"/>
      <c r="M167" s="117" t="s">
        <v>19</v>
      </c>
      <c r="N167" s="118" t="s">
        <v>43</v>
      </c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AR167" s="121" t="s">
        <v>143</v>
      </c>
      <c r="AT167" s="121" t="s">
        <v>139</v>
      </c>
      <c r="AU167" s="121" t="s">
        <v>72</v>
      </c>
      <c r="AY167" s="16" t="s">
        <v>144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6" t="s">
        <v>79</v>
      </c>
      <c r="BK167" s="122">
        <f>ROUND(I167*H167,2)</f>
        <v>0</v>
      </c>
      <c r="BL167" s="16" t="s">
        <v>143</v>
      </c>
      <c r="BM167" s="121" t="s">
        <v>274</v>
      </c>
    </row>
    <row r="168" spans="2:65" s="9" customFormat="1" ht="22.5">
      <c r="B168" s="142"/>
      <c r="D168" s="123" t="s">
        <v>360</v>
      </c>
      <c r="E168" s="143" t="s">
        <v>19</v>
      </c>
      <c r="F168" s="144" t="s">
        <v>442</v>
      </c>
      <c r="H168" s="145">
        <v>0.49</v>
      </c>
      <c r="I168" s="146"/>
      <c r="L168" s="142"/>
      <c r="M168" s="147"/>
      <c r="T168" s="148"/>
      <c r="AT168" s="143" t="s">
        <v>360</v>
      </c>
      <c r="AU168" s="143" t="s">
        <v>72</v>
      </c>
      <c r="AV168" s="9" t="s">
        <v>81</v>
      </c>
      <c r="AW168" s="9" t="s">
        <v>33</v>
      </c>
      <c r="AX168" s="9" t="s">
        <v>72</v>
      </c>
      <c r="AY168" s="143" t="s">
        <v>144</v>
      </c>
    </row>
    <row r="169" spans="2:65" s="10" customFormat="1" ht="11.25">
      <c r="B169" s="149"/>
      <c r="D169" s="123" t="s">
        <v>360</v>
      </c>
      <c r="E169" s="150" t="s">
        <v>19</v>
      </c>
      <c r="F169" s="151" t="s">
        <v>362</v>
      </c>
      <c r="H169" s="152">
        <v>0.49</v>
      </c>
      <c r="I169" s="153"/>
      <c r="L169" s="149"/>
      <c r="M169" s="154"/>
      <c r="T169" s="155"/>
      <c r="AT169" s="150" t="s">
        <v>360</v>
      </c>
      <c r="AU169" s="150" t="s">
        <v>72</v>
      </c>
      <c r="AV169" s="10" t="s">
        <v>143</v>
      </c>
      <c r="AW169" s="10" t="s">
        <v>33</v>
      </c>
      <c r="AX169" s="10" t="s">
        <v>79</v>
      </c>
      <c r="AY169" s="150" t="s">
        <v>144</v>
      </c>
    </row>
    <row r="170" spans="2:65" s="1" customFormat="1" ht="128.65" customHeight="1">
      <c r="B170" s="31"/>
      <c r="C170" s="110" t="s">
        <v>186</v>
      </c>
      <c r="D170" s="110" t="s">
        <v>139</v>
      </c>
      <c r="E170" s="111" t="s">
        <v>443</v>
      </c>
      <c r="F170" s="112" t="s">
        <v>444</v>
      </c>
      <c r="G170" s="113" t="s">
        <v>365</v>
      </c>
      <c r="H170" s="114">
        <v>560.33000000000004</v>
      </c>
      <c r="I170" s="115"/>
      <c r="J170" s="116">
        <f>ROUND(I170*H170,2)</f>
        <v>0</v>
      </c>
      <c r="K170" s="112" t="s">
        <v>154</v>
      </c>
      <c r="L170" s="31"/>
      <c r="M170" s="117" t="s">
        <v>19</v>
      </c>
      <c r="N170" s="118" t="s">
        <v>43</v>
      </c>
      <c r="P170" s="119">
        <f>O170*H170</f>
        <v>0</v>
      </c>
      <c r="Q170" s="119">
        <v>0</v>
      </c>
      <c r="R170" s="119">
        <f>Q170*H170</f>
        <v>0</v>
      </c>
      <c r="S170" s="119">
        <v>0</v>
      </c>
      <c r="T170" s="120">
        <f>S170*H170</f>
        <v>0</v>
      </c>
      <c r="AR170" s="121" t="s">
        <v>143</v>
      </c>
      <c r="AT170" s="121" t="s">
        <v>139</v>
      </c>
      <c r="AU170" s="121" t="s">
        <v>72</v>
      </c>
      <c r="AY170" s="16" t="s">
        <v>144</v>
      </c>
      <c r="BE170" s="122">
        <f>IF(N170="základní",J170,0)</f>
        <v>0</v>
      </c>
      <c r="BF170" s="122">
        <f>IF(N170="snížená",J170,0)</f>
        <v>0</v>
      </c>
      <c r="BG170" s="122">
        <f>IF(N170="zákl. přenesená",J170,0)</f>
        <v>0</v>
      </c>
      <c r="BH170" s="122">
        <f>IF(N170="sníž. přenesená",J170,0)</f>
        <v>0</v>
      </c>
      <c r="BI170" s="122">
        <f>IF(N170="nulová",J170,0)</f>
        <v>0</v>
      </c>
      <c r="BJ170" s="16" t="s">
        <v>79</v>
      </c>
      <c r="BK170" s="122">
        <f>ROUND(I170*H170,2)</f>
        <v>0</v>
      </c>
      <c r="BL170" s="16" t="s">
        <v>143</v>
      </c>
      <c r="BM170" s="121" t="s">
        <v>279</v>
      </c>
    </row>
    <row r="171" spans="2:65" s="1" customFormat="1" ht="19.5">
      <c r="B171" s="31"/>
      <c r="D171" s="123" t="s">
        <v>145</v>
      </c>
      <c r="F171" s="124" t="s">
        <v>445</v>
      </c>
      <c r="I171" s="125"/>
      <c r="L171" s="31"/>
      <c r="M171" s="126"/>
      <c r="T171" s="52"/>
      <c r="AT171" s="16" t="s">
        <v>145</v>
      </c>
      <c r="AU171" s="16" t="s">
        <v>72</v>
      </c>
    </row>
    <row r="172" spans="2:65" s="9" customFormat="1" ht="11.25">
      <c r="B172" s="142"/>
      <c r="D172" s="123" t="s">
        <v>360</v>
      </c>
      <c r="E172" s="143" t="s">
        <v>19</v>
      </c>
      <c r="F172" s="144" t="s">
        <v>446</v>
      </c>
      <c r="H172" s="145">
        <v>560.33000000000004</v>
      </c>
      <c r="I172" s="146"/>
      <c r="L172" s="142"/>
      <c r="M172" s="147"/>
      <c r="T172" s="148"/>
      <c r="AT172" s="143" t="s">
        <v>360</v>
      </c>
      <c r="AU172" s="143" t="s">
        <v>72</v>
      </c>
      <c r="AV172" s="9" t="s">
        <v>81</v>
      </c>
      <c r="AW172" s="9" t="s">
        <v>33</v>
      </c>
      <c r="AX172" s="9" t="s">
        <v>72</v>
      </c>
      <c r="AY172" s="143" t="s">
        <v>144</v>
      </c>
    </row>
    <row r="173" spans="2:65" s="10" customFormat="1" ht="11.25">
      <c r="B173" s="149"/>
      <c r="D173" s="123" t="s">
        <v>360</v>
      </c>
      <c r="E173" s="150" t="s">
        <v>19</v>
      </c>
      <c r="F173" s="151" t="s">
        <v>362</v>
      </c>
      <c r="H173" s="152">
        <v>560.33000000000004</v>
      </c>
      <c r="I173" s="153"/>
      <c r="L173" s="149"/>
      <c r="M173" s="154"/>
      <c r="T173" s="155"/>
      <c r="AT173" s="150" t="s">
        <v>360</v>
      </c>
      <c r="AU173" s="150" t="s">
        <v>72</v>
      </c>
      <c r="AV173" s="10" t="s">
        <v>143</v>
      </c>
      <c r="AW173" s="10" t="s">
        <v>33</v>
      </c>
      <c r="AX173" s="10" t="s">
        <v>79</v>
      </c>
      <c r="AY173" s="150" t="s">
        <v>144</v>
      </c>
    </row>
    <row r="174" spans="2:65" s="1" customFormat="1" ht="66.75" customHeight="1">
      <c r="B174" s="31"/>
      <c r="C174" s="110" t="s">
        <v>7</v>
      </c>
      <c r="D174" s="110" t="s">
        <v>139</v>
      </c>
      <c r="E174" s="111" t="s">
        <v>447</v>
      </c>
      <c r="F174" s="112" t="s">
        <v>448</v>
      </c>
      <c r="G174" s="113" t="s">
        <v>449</v>
      </c>
      <c r="H174" s="114">
        <v>3620</v>
      </c>
      <c r="I174" s="115"/>
      <c r="J174" s="116">
        <f>ROUND(I174*H174,2)</f>
        <v>0</v>
      </c>
      <c r="K174" s="112" t="s">
        <v>154</v>
      </c>
      <c r="L174" s="31"/>
      <c r="M174" s="117" t="s">
        <v>19</v>
      </c>
      <c r="N174" s="118" t="s">
        <v>43</v>
      </c>
      <c r="P174" s="119">
        <f>O174*H174</f>
        <v>0</v>
      </c>
      <c r="Q174" s="119">
        <v>0</v>
      </c>
      <c r="R174" s="119">
        <f>Q174*H174</f>
        <v>0</v>
      </c>
      <c r="S174" s="119">
        <v>0</v>
      </c>
      <c r="T174" s="120">
        <f>S174*H174</f>
        <v>0</v>
      </c>
      <c r="AR174" s="121" t="s">
        <v>143</v>
      </c>
      <c r="AT174" s="121" t="s">
        <v>139</v>
      </c>
      <c r="AU174" s="121" t="s">
        <v>72</v>
      </c>
      <c r="AY174" s="16" t="s">
        <v>144</v>
      </c>
      <c r="BE174" s="122">
        <f>IF(N174="základní",J174,0)</f>
        <v>0</v>
      </c>
      <c r="BF174" s="122">
        <f>IF(N174="snížená",J174,0)</f>
        <v>0</v>
      </c>
      <c r="BG174" s="122">
        <f>IF(N174="zákl. přenesená",J174,0)</f>
        <v>0</v>
      </c>
      <c r="BH174" s="122">
        <f>IF(N174="sníž. přenesená",J174,0)</f>
        <v>0</v>
      </c>
      <c r="BI174" s="122">
        <f>IF(N174="nulová",J174,0)</f>
        <v>0</v>
      </c>
      <c r="BJ174" s="16" t="s">
        <v>79</v>
      </c>
      <c r="BK174" s="122">
        <f>ROUND(I174*H174,2)</f>
        <v>0</v>
      </c>
      <c r="BL174" s="16" t="s">
        <v>143</v>
      </c>
      <c r="BM174" s="121" t="s">
        <v>283</v>
      </c>
    </row>
    <row r="175" spans="2:65" s="1" customFormat="1" ht="128.65" customHeight="1">
      <c r="B175" s="31"/>
      <c r="C175" s="110" t="s">
        <v>191</v>
      </c>
      <c r="D175" s="110" t="s">
        <v>139</v>
      </c>
      <c r="E175" s="111" t="s">
        <v>450</v>
      </c>
      <c r="F175" s="112" t="s">
        <v>451</v>
      </c>
      <c r="G175" s="113" t="s">
        <v>365</v>
      </c>
      <c r="H175" s="114">
        <v>3104.482</v>
      </c>
      <c r="I175" s="115"/>
      <c r="J175" s="116">
        <f>ROUND(I175*H175,2)</f>
        <v>0</v>
      </c>
      <c r="K175" s="112" t="s">
        <v>154</v>
      </c>
      <c r="L175" s="31"/>
      <c r="M175" s="117" t="s">
        <v>19</v>
      </c>
      <c r="N175" s="118" t="s">
        <v>43</v>
      </c>
      <c r="P175" s="119">
        <f>O175*H175</f>
        <v>0</v>
      </c>
      <c r="Q175" s="119">
        <v>0</v>
      </c>
      <c r="R175" s="119">
        <f>Q175*H175</f>
        <v>0</v>
      </c>
      <c r="S175" s="119">
        <v>0</v>
      </c>
      <c r="T175" s="120">
        <f>S175*H175</f>
        <v>0</v>
      </c>
      <c r="AR175" s="121" t="s">
        <v>143</v>
      </c>
      <c r="AT175" s="121" t="s">
        <v>139</v>
      </c>
      <c r="AU175" s="121" t="s">
        <v>72</v>
      </c>
      <c r="AY175" s="16" t="s">
        <v>144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6" t="s">
        <v>79</v>
      </c>
      <c r="BK175" s="122">
        <f>ROUND(I175*H175,2)</f>
        <v>0</v>
      </c>
      <c r="BL175" s="16" t="s">
        <v>143</v>
      </c>
      <c r="BM175" s="121" t="s">
        <v>289</v>
      </c>
    </row>
    <row r="176" spans="2:65" s="1" customFormat="1" ht="19.5">
      <c r="B176" s="31"/>
      <c r="D176" s="123" t="s">
        <v>145</v>
      </c>
      <c r="F176" s="124" t="s">
        <v>445</v>
      </c>
      <c r="I176" s="125"/>
      <c r="L176" s="31"/>
      <c r="M176" s="126"/>
      <c r="T176" s="52"/>
      <c r="AT176" s="16" t="s">
        <v>145</v>
      </c>
      <c r="AU176" s="16" t="s">
        <v>72</v>
      </c>
    </row>
    <row r="177" spans="2:65" s="1" customFormat="1" ht="66.75" customHeight="1">
      <c r="B177" s="31"/>
      <c r="C177" s="110" t="s">
        <v>239</v>
      </c>
      <c r="D177" s="110" t="s">
        <v>139</v>
      </c>
      <c r="E177" s="111" t="s">
        <v>452</v>
      </c>
      <c r="F177" s="112" t="s">
        <v>453</v>
      </c>
      <c r="G177" s="113" t="s">
        <v>365</v>
      </c>
      <c r="H177" s="114">
        <v>658.02300000000002</v>
      </c>
      <c r="I177" s="115"/>
      <c r="J177" s="116">
        <f>ROUND(I177*H177,2)</f>
        <v>0</v>
      </c>
      <c r="K177" s="112" t="s">
        <v>154</v>
      </c>
      <c r="L177" s="31"/>
      <c r="M177" s="117" t="s">
        <v>19</v>
      </c>
      <c r="N177" s="118" t="s">
        <v>43</v>
      </c>
      <c r="P177" s="119">
        <f>O177*H177</f>
        <v>0</v>
      </c>
      <c r="Q177" s="119">
        <v>0</v>
      </c>
      <c r="R177" s="119">
        <f>Q177*H177</f>
        <v>0</v>
      </c>
      <c r="S177" s="119">
        <v>0</v>
      </c>
      <c r="T177" s="120">
        <f>S177*H177</f>
        <v>0</v>
      </c>
      <c r="AR177" s="121" t="s">
        <v>143</v>
      </c>
      <c r="AT177" s="121" t="s">
        <v>139</v>
      </c>
      <c r="AU177" s="121" t="s">
        <v>72</v>
      </c>
      <c r="AY177" s="16" t="s">
        <v>144</v>
      </c>
      <c r="BE177" s="122">
        <f>IF(N177="základní",J177,0)</f>
        <v>0</v>
      </c>
      <c r="BF177" s="122">
        <f>IF(N177="snížená",J177,0)</f>
        <v>0</v>
      </c>
      <c r="BG177" s="122">
        <f>IF(N177="zákl. přenesená",J177,0)</f>
        <v>0</v>
      </c>
      <c r="BH177" s="122">
        <f>IF(N177="sníž. přenesená",J177,0)</f>
        <v>0</v>
      </c>
      <c r="BI177" s="122">
        <f>IF(N177="nulová",J177,0)</f>
        <v>0</v>
      </c>
      <c r="BJ177" s="16" t="s">
        <v>79</v>
      </c>
      <c r="BK177" s="122">
        <f>ROUND(I177*H177,2)</f>
        <v>0</v>
      </c>
      <c r="BL177" s="16" t="s">
        <v>143</v>
      </c>
      <c r="BM177" s="121" t="s">
        <v>293</v>
      </c>
    </row>
    <row r="178" spans="2:65" s="9" customFormat="1" ht="22.5">
      <c r="B178" s="142"/>
      <c r="D178" s="123" t="s">
        <v>360</v>
      </c>
      <c r="E178" s="143" t="s">
        <v>19</v>
      </c>
      <c r="F178" s="144" t="s">
        <v>454</v>
      </c>
      <c r="H178" s="145">
        <v>658.02300000000002</v>
      </c>
      <c r="I178" s="146"/>
      <c r="L178" s="142"/>
      <c r="M178" s="147"/>
      <c r="T178" s="148"/>
      <c r="AT178" s="143" t="s">
        <v>360</v>
      </c>
      <c r="AU178" s="143" t="s">
        <v>72</v>
      </c>
      <c r="AV178" s="9" t="s">
        <v>81</v>
      </c>
      <c r="AW178" s="9" t="s">
        <v>33</v>
      </c>
      <c r="AX178" s="9" t="s">
        <v>72</v>
      </c>
      <c r="AY178" s="143" t="s">
        <v>144</v>
      </c>
    </row>
    <row r="179" spans="2:65" s="10" customFormat="1" ht="11.25">
      <c r="B179" s="149"/>
      <c r="D179" s="123" t="s">
        <v>360</v>
      </c>
      <c r="E179" s="150" t="s">
        <v>19</v>
      </c>
      <c r="F179" s="151" t="s">
        <v>362</v>
      </c>
      <c r="H179" s="152">
        <v>658.02300000000002</v>
      </c>
      <c r="I179" s="153"/>
      <c r="L179" s="149"/>
      <c r="M179" s="154"/>
      <c r="T179" s="155"/>
      <c r="AT179" s="150" t="s">
        <v>360</v>
      </c>
      <c r="AU179" s="150" t="s">
        <v>72</v>
      </c>
      <c r="AV179" s="10" t="s">
        <v>143</v>
      </c>
      <c r="AW179" s="10" t="s">
        <v>33</v>
      </c>
      <c r="AX179" s="10" t="s">
        <v>79</v>
      </c>
      <c r="AY179" s="150" t="s">
        <v>144</v>
      </c>
    </row>
    <row r="180" spans="2:65" s="1" customFormat="1" ht="76.349999999999994" customHeight="1">
      <c r="B180" s="31"/>
      <c r="C180" s="110" t="s">
        <v>195</v>
      </c>
      <c r="D180" s="110" t="s">
        <v>139</v>
      </c>
      <c r="E180" s="111" t="s">
        <v>455</v>
      </c>
      <c r="F180" s="112" t="s">
        <v>456</v>
      </c>
      <c r="G180" s="113" t="s">
        <v>457</v>
      </c>
      <c r="H180" s="114">
        <v>309.91699999999997</v>
      </c>
      <c r="I180" s="115"/>
      <c r="J180" s="116">
        <f>ROUND(I180*H180,2)</f>
        <v>0</v>
      </c>
      <c r="K180" s="112" t="s">
        <v>154</v>
      </c>
      <c r="L180" s="31"/>
      <c r="M180" s="117" t="s">
        <v>19</v>
      </c>
      <c r="N180" s="118" t="s">
        <v>43</v>
      </c>
      <c r="P180" s="119">
        <f>O180*H180</f>
        <v>0</v>
      </c>
      <c r="Q180" s="119">
        <v>0</v>
      </c>
      <c r="R180" s="119">
        <f>Q180*H180</f>
        <v>0</v>
      </c>
      <c r="S180" s="119">
        <v>0</v>
      </c>
      <c r="T180" s="120">
        <f>S180*H180</f>
        <v>0</v>
      </c>
      <c r="AR180" s="121" t="s">
        <v>143</v>
      </c>
      <c r="AT180" s="121" t="s">
        <v>139</v>
      </c>
      <c r="AU180" s="121" t="s">
        <v>72</v>
      </c>
      <c r="AY180" s="16" t="s">
        <v>144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16" t="s">
        <v>79</v>
      </c>
      <c r="BK180" s="122">
        <f>ROUND(I180*H180,2)</f>
        <v>0</v>
      </c>
      <c r="BL180" s="16" t="s">
        <v>143</v>
      </c>
      <c r="BM180" s="121" t="s">
        <v>298</v>
      </c>
    </row>
    <row r="181" spans="2:65" s="9" customFormat="1" ht="11.25">
      <c r="B181" s="142"/>
      <c r="D181" s="123" t="s">
        <v>360</v>
      </c>
      <c r="E181" s="143" t="s">
        <v>19</v>
      </c>
      <c r="F181" s="144" t="s">
        <v>458</v>
      </c>
      <c r="H181" s="145">
        <v>309.91699999999997</v>
      </c>
      <c r="I181" s="146"/>
      <c r="L181" s="142"/>
      <c r="M181" s="147"/>
      <c r="T181" s="148"/>
      <c r="AT181" s="143" t="s">
        <v>360</v>
      </c>
      <c r="AU181" s="143" t="s">
        <v>72</v>
      </c>
      <c r="AV181" s="9" t="s">
        <v>81</v>
      </c>
      <c r="AW181" s="9" t="s">
        <v>33</v>
      </c>
      <c r="AX181" s="9" t="s">
        <v>72</v>
      </c>
      <c r="AY181" s="143" t="s">
        <v>144</v>
      </c>
    </row>
    <row r="182" spans="2:65" s="10" customFormat="1" ht="11.25">
      <c r="B182" s="149"/>
      <c r="D182" s="123" t="s">
        <v>360</v>
      </c>
      <c r="E182" s="150" t="s">
        <v>19</v>
      </c>
      <c r="F182" s="151" t="s">
        <v>362</v>
      </c>
      <c r="H182" s="152">
        <v>309.91699999999997</v>
      </c>
      <c r="I182" s="153"/>
      <c r="L182" s="149"/>
      <c r="M182" s="154"/>
      <c r="T182" s="155"/>
      <c r="AT182" s="150" t="s">
        <v>360</v>
      </c>
      <c r="AU182" s="150" t="s">
        <v>72</v>
      </c>
      <c r="AV182" s="10" t="s">
        <v>143</v>
      </c>
      <c r="AW182" s="10" t="s">
        <v>33</v>
      </c>
      <c r="AX182" s="10" t="s">
        <v>79</v>
      </c>
      <c r="AY182" s="150" t="s">
        <v>144</v>
      </c>
    </row>
    <row r="183" spans="2:65" s="1" customFormat="1" ht="55.5" customHeight="1">
      <c r="B183" s="31"/>
      <c r="C183" s="110" t="s">
        <v>248</v>
      </c>
      <c r="D183" s="110" t="s">
        <v>139</v>
      </c>
      <c r="E183" s="111" t="s">
        <v>459</v>
      </c>
      <c r="F183" s="112" t="s">
        <v>460</v>
      </c>
      <c r="G183" s="113" t="s">
        <v>142</v>
      </c>
      <c r="H183" s="114">
        <v>124.895</v>
      </c>
      <c r="I183" s="115"/>
      <c r="J183" s="116">
        <f>ROUND(I183*H183,2)</f>
        <v>0</v>
      </c>
      <c r="K183" s="112" t="s">
        <v>154</v>
      </c>
      <c r="L183" s="31"/>
      <c r="M183" s="117" t="s">
        <v>19</v>
      </c>
      <c r="N183" s="118" t="s">
        <v>43</v>
      </c>
      <c r="P183" s="119">
        <f>O183*H183</f>
        <v>0</v>
      </c>
      <c r="Q183" s="119">
        <v>0</v>
      </c>
      <c r="R183" s="119">
        <f>Q183*H183</f>
        <v>0</v>
      </c>
      <c r="S183" s="119">
        <v>0</v>
      </c>
      <c r="T183" s="120">
        <f>S183*H183</f>
        <v>0</v>
      </c>
      <c r="AR183" s="121" t="s">
        <v>143</v>
      </c>
      <c r="AT183" s="121" t="s">
        <v>139</v>
      </c>
      <c r="AU183" s="121" t="s">
        <v>72</v>
      </c>
      <c r="AY183" s="16" t="s">
        <v>144</v>
      </c>
      <c r="BE183" s="122">
        <f>IF(N183="základní",J183,0)</f>
        <v>0</v>
      </c>
      <c r="BF183" s="122">
        <f>IF(N183="snížená",J183,0)</f>
        <v>0</v>
      </c>
      <c r="BG183" s="122">
        <f>IF(N183="zákl. přenesená",J183,0)</f>
        <v>0</v>
      </c>
      <c r="BH183" s="122">
        <f>IF(N183="sníž. přenesená",J183,0)</f>
        <v>0</v>
      </c>
      <c r="BI183" s="122">
        <f>IF(N183="nulová",J183,0)</f>
        <v>0</v>
      </c>
      <c r="BJ183" s="16" t="s">
        <v>79</v>
      </c>
      <c r="BK183" s="122">
        <f>ROUND(I183*H183,2)</f>
        <v>0</v>
      </c>
      <c r="BL183" s="16" t="s">
        <v>143</v>
      </c>
      <c r="BM183" s="121" t="s">
        <v>308</v>
      </c>
    </row>
    <row r="184" spans="2:65" s="1" customFormat="1" ht="19.5">
      <c r="B184" s="31"/>
      <c r="D184" s="123" t="s">
        <v>145</v>
      </c>
      <c r="F184" s="124" t="s">
        <v>381</v>
      </c>
      <c r="I184" s="125"/>
      <c r="L184" s="31"/>
      <c r="M184" s="126"/>
      <c r="T184" s="52"/>
      <c r="AT184" s="16" t="s">
        <v>145</v>
      </c>
      <c r="AU184" s="16" t="s">
        <v>72</v>
      </c>
    </row>
    <row r="185" spans="2:65" s="9" customFormat="1" ht="11.25">
      <c r="B185" s="142"/>
      <c r="D185" s="123" t="s">
        <v>360</v>
      </c>
      <c r="E185" s="143" t="s">
        <v>19</v>
      </c>
      <c r="F185" s="144" t="s">
        <v>461</v>
      </c>
      <c r="H185" s="145">
        <v>124.895</v>
      </c>
      <c r="I185" s="146"/>
      <c r="L185" s="142"/>
      <c r="M185" s="147"/>
      <c r="T185" s="148"/>
      <c r="AT185" s="143" t="s">
        <v>360</v>
      </c>
      <c r="AU185" s="143" t="s">
        <v>72</v>
      </c>
      <c r="AV185" s="9" t="s">
        <v>81</v>
      </c>
      <c r="AW185" s="9" t="s">
        <v>33</v>
      </c>
      <c r="AX185" s="9" t="s">
        <v>72</v>
      </c>
      <c r="AY185" s="143" t="s">
        <v>144</v>
      </c>
    </row>
    <row r="186" spans="2:65" s="10" customFormat="1" ht="11.25">
      <c r="B186" s="149"/>
      <c r="D186" s="123" t="s">
        <v>360</v>
      </c>
      <c r="E186" s="150" t="s">
        <v>19</v>
      </c>
      <c r="F186" s="151" t="s">
        <v>362</v>
      </c>
      <c r="H186" s="152">
        <v>124.895</v>
      </c>
      <c r="I186" s="153"/>
      <c r="L186" s="149"/>
      <c r="M186" s="154"/>
      <c r="T186" s="155"/>
      <c r="AT186" s="150" t="s">
        <v>360</v>
      </c>
      <c r="AU186" s="150" t="s">
        <v>72</v>
      </c>
      <c r="AV186" s="10" t="s">
        <v>143</v>
      </c>
      <c r="AW186" s="10" t="s">
        <v>33</v>
      </c>
      <c r="AX186" s="10" t="s">
        <v>79</v>
      </c>
      <c r="AY186" s="150" t="s">
        <v>144</v>
      </c>
    </row>
    <row r="187" spans="2:65" s="1" customFormat="1" ht="101.25" customHeight="1">
      <c r="B187" s="31"/>
      <c r="C187" s="110" t="s">
        <v>200</v>
      </c>
      <c r="D187" s="110" t="s">
        <v>139</v>
      </c>
      <c r="E187" s="111" t="s">
        <v>462</v>
      </c>
      <c r="F187" s="112" t="s">
        <v>463</v>
      </c>
      <c r="G187" s="113" t="s">
        <v>142</v>
      </c>
      <c r="H187" s="114">
        <v>36</v>
      </c>
      <c r="I187" s="115"/>
      <c r="J187" s="116">
        <f>ROUND(I187*H187,2)</f>
        <v>0</v>
      </c>
      <c r="K187" s="112" t="s">
        <v>154</v>
      </c>
      <c r="L187" s="31"/>
      <c r="M187" s="117" t="s">
        <v>19</v>
      </c>
      <c r="N187" s="118" t="s">
        <v>43</v>
      </c>
      <c r="P187" s="119">
        <f>O187*H187</f>
        <v>0</v>
      </c>
      <c r="Q187" s="119">
        <v>0</v>
      </c>
      <c r="R187" s="119">
        <f>Q187*H187</f>
        <v>0</v>
      </c>
      <c r="S187" s="119">
        <v>0</v>
      </c>
      <c r="T187" s="120">
        <f>S187*H187</f>
        <v>0</v>
      </c>
      <c r="AR187" s="121" t="s">
        <v>143</v>
      </c>
      <c r="AT187" s="121" t="s">
        <v>139</v>
      </c>
      <c r="AU187" s="121" t="s">
        <v>72</v>
      </c>
      <c r="AY187" s="16" t="s">
        <v>144</v>
      </c>
      <c r="BE187" s="122">
        <f>IF(N187="základní",J187,0)</f>
        <v>0</v>
      </c>
      <c r="BF187" s="122">
        <f>IF(N187="snížená",J187,0)</f>
        <v>0</v>
      </c>
      <c r="BG187" s="122">
        <f>IF(N187="zákl. přenesená",J187,0)</f>
        <v>0</v>
      </c>
      <c r="BH187" s="122">
        <f>IF(N187="sníž. přenesená",J187,0)</f>
        <v>0</v>
      </c>
      <c r="BI187" s="122">
        <f>IF(N187="nulová",J187,0)</f>
        <v>0</v>
      </c>
      <c r="BJ187" s="16" t="s">
        <v>79</v>
      </c>
      <c r="BK187" s="122">
        <f>ROUND(I187*H187,2)</f>
        <v>0</v>
      </c>
      <c r="BL187" s="16" t="s">
        <v>143</v>
      </c>
      <c r="BM187" s="121" t="s">
        <v>318</v>
      </c>
    </row>
    <row r="188" spans="2:65" s="9" customFormat="1" ht="11.25">
      <c r="B188" s="142"/>
      <c r="D188" s="123" t="s">
        <v>360</v>
      </c>
      <c r="E188" s="143" t="s">
        <v>19</v>
      </c>
      <c r="F188" s="144" t="s">
        <v>464</v>
      </c>
      <c r="H188" s="145">
        <v>36</v>
      </c>
      <c r="I188" s="146"/>
      <c r="L188" s="142"/>
      <c r="M188" s="147"/>
      <c r="T188" s="148"/>
      <c r="AT188" s="143" t="s">
        <v>360</v>
      </c>
      <c r="AU188" s="143" t="s">
        <v>72</v>
      </c>
      <c r="AV188" s="9" t="s">
        <v>81</v>
      </c>
      <c r="AW188" s="9" t="s">
        <v>33</v>
      </c>
      <c r="AX188" s="9" t="s">
        <v>72</v>
      </c>
      <c r="AY188" s="143" t="s">
        <v>144</v>
      </c>
    </row>
    <row r="189" spans="2:65" s="10" customFormat="1" ht="11.25">
      <c r="B189" s="149"/>
      <c r="D189" s="123" t="s">
        <v>360</v>
      </c>
      <c r="E189" s="150" t="s">
        <v>19</v>
      </c>
      <c r="F189" s="151" t="s">
        <v>362</v>
      </c>
      <c r="H189" s="152">
        <v>36</v>
      </c>
      <c r="I189" s="153"/>
      <c r="L189" s="149"/>
      <c r="M189" s="154"/>
      <c r="T189" s="155"/>
      <c r="AT189" s="150" t="s">
        <v>360</v>
      </c>
      <c r="AU189" s="150" t="s">
        <v>72</v>
      </c>
      <c r="AV189" s="10" t="s">
        <v>143</v>
      </c>
      <c r="AW189" s="10" t="s">
        <v>33</v>
      </c>
      <c r="AX189" s="10" t="s">
        <v>79</v>
      </c>
      <c r="AY189" s="150" t="s">
        <v>144</v>
      </c>
    </row>
    <row r="190" spans="2:65" s="1" customFormat="1" ht="114.95" customHeight="1">
      <c r="B190" s="31"/>
      <c r="C190" s="110" t="s">
        <v>258</v>
      </c>
      <c r="D190" s="110" t="s">
        <v>139</v>
      </c>
      <c r="E190" s="111" t="s">
        <v>465</v>
      </c>
      <c r="F190" s="112" t="s">
        <v>466</v>
      </c>
      <c r="G190" s="113" t="s">
        <v>467</v>
      </c>
      <c r="H190" s="114">
        <v>168</v>
      </c>
      <c r="I190" s="115"/>
      <c r="J190" s="116">
        <f>ROUND(I190*H190,2)</f>
        <v>0</v>
      </c>
      <c r="K190" s="112" t="s">
        <v>154</v>
      </c>
      <c r="L190" s="31"/>
      <c r="M190" s="117" t="s">
        <v>19</v>
      </c>
      <c r="N190" s="118" t="s">
        <v>43</v>
      </c>
      <c r="P190" s="119">
        <f>O190*H190</f>
        <v>0</v>
      </c>
      <c r="Q190" s="119">
        <v>0</v>
      </c>
      <c r="R190" s="119">
        <f>Q190*H190</f>
        <v>0</v>
      </c>
      <c r="S190" s="119">
        <v>0</v>
      </c>
      <c r="T190" s="120">
        <f>S190*H190</f>
        <v>0</v>
      </c>
      <c r="AR190" s="121" t="s">
        <v>143</v>
      </c>
      <c r="AT190" s="121" t="s">
        <v>139</v>
      </c>
      <c r="AU190" s="121" t="s">
        <v>72</v>
      </c>
      <c r="AY190" s="16" t="s">
        <v>144</v>
      </c>
      <c r="BE190" s="122">
        <f>IF(N190="základní",J190,0)</f>
        <v>0</v>
      </c>
      <c r="BF190" s="122">
        <f>IF(N190="snížená",J190,0)</f>
        <v>0</v>
      </c>
      <c r="BG190" s="122">
        <f>IF(N190="zákl. přenesená",J190,0)</f>
        <v>0</v>
      </c>
      <c r="BH190" s="122">
        <f>IF(N190="sníž. přenesená",J190,0)</f>
        <v>0</v>
      </c>
      <c r="BI190" s="122">
        <f>IF(N190="nulová",J190,0)</f>
        <v>0</v>
      </c>
      <c r="BJ190" s="16" t="s">
        <v>79</v>
      </c>
      <c r="BK190" s="122">
        <f>ROUND(I190*H190,2)</f>
        <v>0</v>
      </c>
      <c r="BL190" s="16" t="s">
        <v>143</v>
      </c>
      <c r="BM190" s="121" t="s">
        <v>322</v>
      </c>
    </row>
    <row r="191" spans="2:65" s="1" customFormat="1" ht="90" customHeight="1">
      <c r="B191" s="31"/>
      <c r="C191" s="110" t="s">
        <v>204</v>
      </c>
      <c r="D191" s="110" t="s">
        <v>139</v>
      </c>
      <c r="E191" s="111" t="s">
        <v>468</v>
      </c>
      <c r="F191" s="112" t="s">
        <v>469</v>
      </c>
      <c r="G191" s="113" t="s">
        <v>142</v>
      </c>
      <c r="H191" s="114">
        <v>669.2</v>
      </c>
      <c r="I191" s="115"/>
      <c r="J191" s="116">
        <f>ROUND(I191*H191,2)</f>
        <v>0</v>
      </c>
      <c r="K191" s="112" t="s">
        <v>154</v>
      </c>
      <c r="L191" s="31"/>
      <c r="M191" s="117" t="s">
        <v>19</v>
      </c>
      <c r="N191" s="118" t="s">
        <v>43</v>
      </c>
      <c r="P191" s="119">
        <f>O191*H191</f>
        <v>0</v>
      </c>
      <c r="Q191" s="119">
        <v>0</v>
      </c>
      <c r="R191" s="119">
        <f>Q191*H191</f>
        <v>0</v>
      </c>
      <c r="S191" s="119">
        <v>0</v>
      </c>
      <c r="T191" s="120">
        <f>S191*H191</f>
        <v>0</v>
      </c>
      <c r="AR191" s="121" t="s">
        <v>143</v>
      </c>
      <c r="AT191" s="121" t="s">
        <v>139</v>
      </c>
      <c r="AU191" s="121" t="s">
        <v>72</v>
      </c>
      <c r="AY191" s="16" t="s">
        <v>144</v>
      </c>
      <c r="BE191" s="122">
        <f>IF(N191="základní",J191,0)</f>
        <v>0</v>
      </c>
      <c r="BF191" s="122">
        <f>IF(N191="snížená",J191,0)</f>
        <v>0</v>
      </c>
      <c r="BG191" s="122">
        <f>IF(N191="zákl. přenesená",J191,0)</f>
        <v>0</v>
      </c>
      <c r="BH191" s="122">
        <f>IF(N191="sníž. přenesená",J191,0)</f>
        <v>0</v>
      </c>
      <c r="BI191" s="122">
        <f>IF(N191="nulová",J191,0)</f>
        <v>0</v>
      </c>
      <c r="BJ191" s="16" t="s">
        <v>79</v>
      </c>
      <c r="BK191" s="122">
        <f>ROUND(I191*H191,2)</f>
        <v>0</v>
      </c>
      <c r="BL191" s="16" t="s">
        <v>143</v>
      </c>
      <c r="BM191" s="121" t="s">
        <v>327</v>
      </c>
    </row>
    <row r="192" spans="2:65" s="1" customFormat="1" ht="19.5">
      <c r="B192" s="31"/>
      <c r="D192" s="123" t="s">
        <v>145</v>
      </c>
      <c r="F192" s="124" t="s">
        <v>470</v>
      </c>
      <c r="I192" s="125"/>
      <c r="L192" s="31"/>
      <c r="M192" s="126"/>
      <c r="T192" s="52"/>
      <c r="AT192" s="16" t="s">
        <v>145</v>
      </c>
      <c r="AU192" s="16" t="s">
        <v>72</v>
      </c>
    </row>
    <row r="193" spans="2:65" s="9" customFormat="1" ht="11.25">
      <c r="B193" s="142"/>
      <c r="D193" s="123" t="s">
        <v>360</v>
      </c>
      <c r="E193" s="143" t="s">
        <v>19</v>
      </c>
      <c r="F193" s="144" t="s">
        <v>471</v>
      </c>
      <c r="H193" s="145">
        <v>669.2</v>
      </c>
      <c r="I193" s="146"/>
      <c r="L193" s="142"/>
      <c r="M193" s="147"/>
      <c r="T193" s="148"/>
      <c r="AT193" s="143" t="s">
        <v>360</v>
      </c>
      <c r="AU193" s="143" t="s">
        <v>72</v>
      </c>
      <c r="AV193" s="9" t="s">
        <v>81</v>
      </c>
      <c r="AW193" s="9" t="s">
        <v>33</v>
      </c>
      <c r="AX193" s="9" t="s">
        <v>72</v>
      </c>
      <c r="AY193" s="143" t="s">
        <v>144</v>
      </c>
    </row>
    <row r="194" spans="2:65" s="10" customFormat="1" ht="11.25">
      <c r="B194" s="149"/>
      <c r="D194" s="123" t="s">
        <v>360</v>
      </c>
      <c r="E194" s="150" t="s">
        <v>19</v>
      </c>
      <c r="F194" s="151" t="s">
        <v>362</v>
      </c>
      <c r="H194" s="152">
        <v>669.2</v>
      </c>
      <c r="I194" s="153"/>
      <c r="L194" s="149"/>
      <c r="M194" s="154"/>
      <c r="T194" s="155"/>
      <c r="AT194" s="150" t="s">
        <v>360</v>
      </c>
      <c r="AU194" s="150" t="s">
        <v>72</v>
      </c>
      <c r="AV194" s="10" t="s">
        <v>143</v>
      </c>
      <c r="AW194" s="10" t="s">
        <v>33</v>
      </c>
      <c r="AX194" s="10" t="s">
        <v>79</v>
      </c>
      <c r="AY194" s="150" t="s">
        <v>144</v>
      </c>
    </row>
    <row r="195" spans="2:65" s="1" customFormat="1" ht="101.25" customHeight="1">
      <c r="B195" s="31"/>
      <c r="C195" s="110" t="s">
        <v>267</v>
      </c>
      <c r="D195" s="110" t="s">
        <v>139</v>
      </c>
      <c r="E195" s="111" t="s">
        <v>472</v>
      </c>
      <c r="F195" s="112" t="s">
        <v>473</v>
      </c>
      <c r="G195" s="113" t="s">
        <v>142</v>
      </c>
      <c r="H195" s="114">
        <v>669.2</v>
      </c>
      <c r="I195" s="115"/>
      <c r="J195" s="116">
        <f>ROUND(I195*H195,2)</f>
        <v>0</v>
      </c>
      <c r="K195" s="112" t="s">
        <v>154</v>
      </c>
      <c r="L195" s="31"/>
      <c r="M195" s="117" t="s">
        <v>19</v>
      </c>
      <c r="N195" s="118" t="s">
        <v>43</v>
      </c>
      <c r="P195" s="119">
        <f>O195*H195</f>
        <v>0</v>
      </c>
      <c r="Q195" s="119">
        <v>0</v>
      </c>
      <c r="R195" s="119">
        <f>Q195*H195</f>
        <v>0</v>
      </c>
      <c r="S195" s="119">
        <v>0</v>
      </c>
      <c r="T195" s="120">
        <f>S195*H195</f>
        <v>0</v>
      </c>
      <c r="AR195" s="121" t="s">
        <v>143</v>
      </c>
      <c r="AT195" s="121" t="s">
        <v>139</v>
      </c>
      <c r="AU195" s="121" t="s">
        <v>72</v>
      </c>
      <c r="AY195" s="16" t="s">
        <v>144</v>
      </c>
      <c r="BE195" s="122">
        <f>IF(N195="základní",J195,0)</f>
        <v>0</v>
      </c>
      <c r="BF195" s="122">
        <f>IF(N195="snížená",J195,0)</f>
        <v>0</v>
      </c>
      <c r="BG195" s="122">
        <f>IF(N195="zákl. přenesená",J195,0)</f>
        <v>0</v>
      </c>
      <c r="BH195" s="122">
        <f>IF(N195="sníž. přenesená",J195,0)</f>
        <v>0</v>
      </c>
      <c r="BI195" s="122">
        <f>IF(N195="nulová",J195,0)</f>
        <v>0</v>
      </c>
      <c r="BJ195" s="16" t="s">
        <v>79</v>
      </c>
      <c r="BK195" s="122">
        <f>ROUND(I195*H195,2)</f>
        <v>0</v>
      </c>
      <c r="BL195" s="16" t="s">
        <v>143</v>
      </c>
      <c r="BM195" s="121" t="s">
        <v>331</v>
      </c>
    </row>
    <row r="196" spans="2:65" s="1" customFormat="1" ht="19.5">
      <c r="B196" s="31"/>
      <c r="D196" s="123" t="s">
        <v>145</v>
      </c>
      <c r="F196" s="124" t="s">
        <v>470</v>
      </c>
      <c r="I196" s="125"/>
      <c r="L196" s="31"/>
      <c r="M196" s="126"/>
      <c r="T196" s="52"/>
      <c r="AT196" s="16" t="s">
        <v>145</v>
      </c>
      <c r="AU196" s="16" t="s">
        <v>72</v>
      </c>
    </row>
    <row r="197" spans="2:65" s="9" customFormat="1" ht="11.25">
      <c r="B197" s="142"/>
      <c r="D197" s="123" t="s">
        <v>360</v>
      </c>
      <c r="E197" s="143" t="s">
        <v>19</v>
      </c>
      <c r="F197" s="144" t="s">
        <v>471</v>
      </c>
      <c r="H197" s="145">
        <v>669.2</v>
      </c>
      <c r="I197" s="146"/>
      <c r="L197" s="142"/>
      <c r="M197" s="147"/>
      <c r="T197" s="148"/>
      <c r="AT197" s="143" t="s">
        <v>360</v>
      </c>
      <c r="AU197" s="143" t="s">
        <v>72</v>
      </c>
      <c r="AV197" s="9" t="s">
        <v>81</v>
      </c>
      <c r="AW197" s="9" t="s">
        <v>33</v>
      </c>
      <c r="AX197" s="9" t="s">
        <v>72</v>
      </c>
      <c r="AY197" s="143" t="s">
        <v>144</v>
      </c>
    </row>
    <row r="198" spans="2:65" s="10" customFormat="1" ht="11.25">
      <c r="B198" s="149"/>
      <c r="D198" s="123" t="s">
        <v>360</v>
      </c>
      <c r="E198" s="150" t="s">
        <v>19</v>
      </c>
      <c r="F198" s="151" t="s">
        <v>362</v>
      </c>
      <c r="H198" s="152">
        <v>669.2</v>
      </c>
      <c r="I198" s="153"/>
      <c r="L198" s="149"/>
      <c r="M198" s="154"/>
      <c r="T198" s="155"/>
      <c r="AT198" s="150" t="s">
        <v>360</v>
      </c>
      <c r="AU198" s="150" t="s">
        <v>72</v>
      </c>
      <c r="AV198" s="10" t="s">
        <v>143</v>
      </c>
      <c r="AW198" s="10" t="s">
        <v>33</v>
      </c>
      <c r="AX198" s="10" t="s">
        <v>79</v>
      </c>
      <c r="AY198" s="150" t="s">
        <v>144</v>
      </c>
    </row>
    <row r="199" spans="2:65" s="1" customFormat="1" ht="90" customHeight="1">
      <c r="B199" s="31"/>
      <c r="C199" s="110" t="s">
        <v>208</v>
      </c>
      <c r="D199" s="110" t="s">
        <v>139</v>
      </c>
      <c r="E199" s="111" t="s">
        <v>474</v>
      </c>
      <c r="F199" s="112" t="s">
        <v>475</v>
      </c>
      <c r="G199" s="113" t="s">
        <v>142</v>
      </c>
      <c r="H199" s="114">
        <v>794</v>
      </c>
      <c r="I199" s="115"/>
      <c r="J199" s="116">
        <f>ROUND(I199*H199,2)</f>
        <v>0</v>
      </c>
      <c r="K199" s="112" t="s">
        <v>154</v>
      </c>
      <c r="L199" s="31"/>
      <c r="M199" s="117" t="s">
        <v>19</v>
      </c>
      <c r="N199" s="118" t="s">
        <v>43</v>
      </c>
      <c r="P199" s="119">
        <f>O199*H199</f>
        <v>0</v>
      </c>
      <c r="Q199" s="119">
        <v>0</v>
      </c>
      <c r="R199" s="119">
        <f>Q199*H199</f>
        <v>0</v>
      </c>
      <c r="S199" s="119">
        <v>0</v>
      </c>
      <c r="T199" s="120">
        <f>S199*H199</f>
        <v>0</v>
      </c>
      <c r="AR199" s="121" t="s">
        <v>143</v>
      </c>
      <c r="AT199" s="121" t="s">
        <v>139</v>
      </c>
      <c r="AU199" s="121" t="s">
        <v>72</v>
      </c>
      <c r="AY199" s="16" t="s">
        <v>144</v>
      </c>
      <c r="BE199" s="122">
        <f>IF(N199="základní",J199,0)</f>
        <v>0</v>
      </c>
      <c r="BF199" s="122">
        <f>IF(N199="snížená",J199,0)</f>
        <v>0</v>
      </c>
      <c r="BG199" s="122">
        <f>IF(N199="zákl. přenesená",J199,0)</f>
        <v>0</v>
      </c>
      <c r="BH199" s="122">
        <f>IF(N199="sníž. přenesená",J199,0)</f>
        <v>0</v>
      </c>
      <c r="BI199" s="122">
        <f>IF(N199="nulová",J199,0)</f>
        <v>0</v>
      </c>
      <c r="BJ199" s="16" t="s">
        <v>79</v>
      </c>
      <c r="BK199" s="122">
        <f>ROUND(I199*H199,2)</f>
        <v>0</v>
      </c>
      <c r="BL199" s="16" t="s">
        <v>143</v>
      </c>
      <c r="BM199" s="121" t="s">
        <v>476</v>
      </c>
    </row>
    <row r="200" spans="2:65" s="1" customFormat="1" ht="19.5">
      <c r="B200" s="31"/>
      <c r="D200" s="123" t="s">
        <v>145</v>
      </c>
      <c r="F200" s="124" t="s">
        <v>470</v>
      </c>
      <c r="I200" s="125"/>
      <c r="L200" s="31"/>
      <c r="M200" s="126"/>
      <c r="T200" s="52"/>
      <c r="AT200" s="16" t="s">
        <v>145</v>
      </c>
      <c r="AU200" s="16" t="s">
        <v>72</v>
      </c>
    </row>
    <row r="201" spans="2:65" s="9" customFormat="1" ht="11.25">
      <c r="B201" s="142"/>
      <c r="D201" s="123" t="s">
        <v>360</v>
      </c>
      <c r="E201" s="143" t="s">
        <v>19</v>
      </c>
      <c r="F201" s="144" t="s">
        <v>477</v>
      </c>
      <c r="H201" s="145">
        <v>794</v>
      </c>
      <c r="I201" s="146"/>
      <c r="L201" s="142"/>
      <c r="M201" s="147"/>
      <c r="T201" s="148"/>
      <c r="AT201" s="143" t="s">
        <v>360</v>
      </c>
      <c r="AU201" s="143" t="s">
        <v>72</v>
      </c>
      <c r="AV201" s="9" t="s">
        <v>81</v>
      </c>
      <c r="AW201" s="9" t="s">
        <v>33</v>
      </c>
      <c r="AX201" s="9" t="s">
        <v>72</v>
      </c>
      <c r="AY201" s="143" t="s">
        <v>144</v>
      </c>
    </row>
    <row r="202" spans="2:65" s="10" customFormat="1" ht="11.25">
      <c r="B202" s="149"/>
      <c r="D202" s="123" t="s">
        <v>360</v>
      </c>
      <c r="E202" s="150" t="s">
        <v>19</v>
      </c>
      <c r="F202" s="151" t="s">
        <v>362</v>
      </c>
      <c r="H202" s="152">
        <v>794</v>
      </c>
      <c r="I202" s="153"/>
      <c r="L202" s="149"/>
      <c r="M202" s="154"/>
      <c r="T202" s="155"/>
      <c r="AT202" s="150" t="s">
        <v>360</v>
      </c>
      <c r="AU202" s="150" t="s">
        <v>72</v>
      </c>
      <c r="AV202" s="10" t="s">
        <v>143</v>
      </c>
      <c r="AW202" s="10" t="s">
        <v>33</v>
      </c>
      <c r="AX202" s="10" t="s">
        <v>79</v>
      </c>
      <c r="AY202" s="150" t="s">
        <v>144</v>
      </c>
    </row>
    <row r="203" spans="2:65" s="1" customFormat="1" ht="101.25" customHeight="1">
      <c r="B203" s="31"/>
      <c r="C203" s="110" t="s">
        <v>276</v>
      </c>
      <c r="D203" s="110" t="s">
        <v>139</v>
      </c>
      <c r="E203" s="111" t="s">
        <v>478</v>
      </c>
      <c r="F203" s="112" t="s">
        <v>479</v>
      </c>
      <c r="G203" s="113" t="s">
        <v>142</v>
      </c>
      <c r="H203" s="114">
        <v>794</v>
      </c>
      <c r="I203" s="115"/>
      <c r="J203" s="116">
        <f>ROUND(I203*H203,2)</f>
        <v>0</v>
      </c>
      <c r="K203" s="112" t="s">
        <v>154</v>
      </c>
      <c r="L203" s="31"/>
      <c r="M203" s="117" t="s">
        <v>19</v>
      </c>
      <c r="N203" s="118" t="s">
        <v>43</v>
      </c>
      <c r="P203" s="119">
        <f>O203*H203</f>
        <v>0</v>
      </c>
      <c r="Q203" s="119">
        <v>0</v>
      </c>
      <c r="R203" s="119">
        <f>Q203*H203</f>
        <v>0</v>
      </c>
      <c r="S203" s="119">
        <v>0</v>
      </c>
      <c r="T203" s="120">
        <f>S203*H203</f>
        <v>0</v>
      </c>
      <c r="AR203" s="121" t="s">
        <v>143</v>
      </c>
      <c r="AT203" s="121" t="s">
        <v>139</v>
      </c>
      <c r="AU203" s="121" t="s">
        <v>72</v>
      </c>
      <c r="AY203" s="16" t="s">
        <v>144</v>
      </c>
      <c r="BE203" s="122">
        <f>IF(N203="základní",J203,0)</f>
        <v>0</v>
      </c>
      <c r="BF203" s="122">
        <f>IF(N203="snížená",J203,0)</f>
        <v>0</v>
      </c>
      <c r="BG203" s="122">
        <f>IF(N203="zákl. přenesená",J203,0)</f>
        <v>0</v>
      </c>
      <c r="BH203" s="122">
        <f>IF(N203="sníž. přenesená",J203,0)</f>
        <v>0</v>
      </c>
      <c r="BI203" s="122">
        <f>IF(N203="nulová",J203,0)</f>
        <v>0</v>
      </c>
      <c r="BJ203" s="16" t="s">
        <v>79</v>
      </c>
      <c r="BK203" s="122">
        <f>ROUND(I203*H203,2)</f>
        <v>0</v>
      </c>
      <c r="BL203" s="16" t="s">
        <v>143</v>
      </c>
      <c r="BM203" s="121" t="s">
        <v>340</v>
      </c>
    </row>
    <row r="204" spans="2:65" s="1" customFormat="1" ht="19.5">
      <c r="B204" s="31"/>
      <c r="D204" s="123" t="s">
        <v>145</v>
      </c>
      <c r="F204" s="124" t="s">
        <v>470</v>
      </c>
      <c r="I204" s="125"/>
      <c r="L204" s="31"/>
      <c r="M204" s="126"/>
      <c r="T204" s="52"/>
      <c r="AT204" s="16" t="s">
        <v>145</v>
      </c>
      <c r="AU204" s="16" t="s">
        <v>72</v>
      </c>
    </row>
    <row r="205" spans="2:65" s="9" customFormat="1" ht="11.25">
      <c r="B205" s="142"/>
      <c r="D205" s="123" t="s">
        <v>360</v>
      </c>
      <c r="E205" s="143" t="s">
        <v>19</v>
      </c>
      <c r="F205" s="144" t="s">
        <v>477</v>
      </c>
      <c r="H205" s="145">
        <v>794</v>
      </c>
      <c r="I205" s="146"/>
      <c r="L205" s="142"/>
      <c r="M205" s="147"/>
      <c r="T205" s="148"/>
      <c r="AT205" s="143" t="s">
        <v>360</v>
      </c>
      <c r="AU205" s="143" t="s">
        <v>72</v>
      </c>
      <c r="AV205" s="9" t="s">
        <v>81</v>
      </c>
      <c r="AW205" s="9" t="s">
        <v>33</v>
      </c>
      <c r="AX205" s="9" t="s">
        <v>72</v>
      </c>
      <c r="AY205" s="143" t="s">
        <v>144</v>
      </c>
    </row>
    <row r="206" spans="2:65" s="10" customFormat="1" ht="11.25">
      <c r="B206" s="149"/>
      <c r="D206" s="123" t="s">
        <v>360</v>
      </c>
      <c r="E206" s="150" t="s">
        <v>19</v>
      </c>
      <c r="F206" s="151" t="s">
        <v>362</v>
      </c>
      <c r="H206" s="152">
        <v>794</v>
      </c>
      <c r="I206" s="153"/>
      <c r="L206" s="149"/>
      <c r="M206" s="154"/>
      <c r="T206" s="155"/>
      <c r="AT206" s="150" t="s">
        <v>360</v>
      </c>
      <c r="AU206" s="150" t="s">
        <v>72</v>
      </c>
      <c r="AV206" s="10" t="s">
        <v>143</v>
      </c>
      <c r="AW206" s="10" t="s">
        <v>33</v>
      </c>
      <c r="AX206" s="10" t="s">
        <v>79</v>
      </c>
      <c r="AY206" s="150" t="s">
        <v>144</v>
      </c>
    </row>
    <row r="207" spans="2:65" s="1" customFormat="1" ht="90" customHeight="1">
      <c r="B207" s="31"/>
      <c r="C207" s="110" t="s">
        <v>212</v>
      </c>
      <c r="D207" s="110" t="s">
        <v>139</v>
      </c>
      <c r="E207" s="111" t="s">
        <v>480</v>
      </c>
      <c r="F207" s="112" t="s">
        <v>481</v>
      </c>
      <c r="G207" s="113" t="s">
        <v>142</v>
      </c>
      <c r="H207" s="114">
        <v>1199.5999999999999</v>
      </c>
      <c r="I207" s="115"/>
      <c r="J207" s="116">
        <f>ROUND(I207*H207,2)</f>
        <v>0</v>
      </c>
      <c r="K207" s="112" t="s">
        <v>154</v>
      </c>
      <c r="L207" s="31"/>
      <c r="M207" s="117" t="s">
        <v>19</v>
      </c>
      <c r="N207" s="118" t="s">
        <v>43</v>
      </c>
      <c r="P207" s="119">
        <f>O207*H207</f>
        <v>0</v>
      </c>
      <c r="Q207" s="119">
        <v>0</v>
      </c>
      <c r="R207" s="119">
        <f>Q207*H207</f>
        <v>0</v>
      </c>
      <c r="S207" s="119">
        <v>0</v>
      </c>
      <c r="T207" s="120">
        <f>S207*H207</f>
        <v>0</v>
      </c>
      <c r="AR207" s="121" t="s">
        <v>143</v>
      </c>
      <c r="AT207" s="121" t="s">
        <v>139</v>
      </c>
      <c r="AU207" s="121" t="s">
        <v>72</v>
      </c>
      <c r="AY207" s="16" t="s">
        <v>144</v>
      </c>
      <c r="BE207" s="122">
        <f>IF(N207="základní",J207,0)</f>
        <v>0</v>
      </c>
      <c r="BF207" s="122">
        <f>IF(N207="snížená",J207,0)</f>
        <v>0</v>
      </c>
      <c r="BG207" s="122">
        <f>IF(N207="zákl. přenesená",J207,0)</f>
        <v>0</v>
      </c>
      <c r="BH207" s="122">
        <f>IF(N207="sníž. přenesená",J207,0)</f>
        <v>0</v>
      </c>
      <c r="BI207" s="122">
        <f>IF(N207="nulová",J207,0)</f>
        <v>0</v>
      </c>
      <c r="BJ207" s="16" t="s">
        <v>79</v>
      </c>
      <c r="BK207" s="122">
        <f>ROUND(I207*H207,2)</f>
        <v>0</v>
      </c>
      <c r="BL207" s="16" t="s">
        <v>143</v>
      </c>
      <c r="BM207" s="121" t="s">
        <v>482</v>
      </c>
    </row>
    <row r="208" spans="2:65" s="1" customFormat="1" ht="19.5">
      <c r="B208" s="31"/>
      <c r="D208" s="123" t="s">
        <v>145</v>
      </c>
      <c r="F208" s="124" t="s">
        <v>470</v>
      </c>
      <c r="I208" s="125"/>
      <c r="L208" s="31"/>
      <c r="M208" s="126"/>
      <c r="T208" s="52"/>
      <c r="AT208" s="16" t="s">
        <v>145</v>
      </c>
      <c r="AU208" s="16" t="s">
        <v>72</v>
      </c>
    </row>
    <row r="209" spans="2:65" s="9" customFormat="1" ht="11.25">
      <c r="B209" s="142"/>
      <c r="D209" s="123" t="s">
        <v>360</v>
      </c>
      <c r="E209" s="143" t="s">
        <v>19</v>
      </c>
      <c r="F209" s="144" t="s">
        <v>483</v>
      </c>
      <c r="H209" s="145">
        <v>1199.5999999999999</v>
      </c>
      <c r="I209" s="146"/>
      <c r="L209" s="142"/>
      <c r="M209" s="147"/>
      <c r="T209" s="148"/>
      <c r="AT209" s="143" t="s">
        <v>360</v>
      </c>
      <c r="AU209" s="143" t="s">
        <v>72</v>
      </c>
      <c r="AV209" s="9" t="s">
        <v>81</v>
      </c>
      <c r="AW209" s="9" t="s">
        <v>33</v>
      </c>
      <c r="AX209" s="9" t="s">
        <v>72</v>
      </c>
      <c r="AY209" s="143" t="s">
        <v>144</v>
      </c>
    </row>
    <row r="210" spans="2:65" s="10" customFormat="1" ht="11.25">
      <c r="B210" s="149"/>
      <c r="D210" s="123" t="s">
        <v>360</v>
      </c>
      <c r="E210" s="150" t="s">
        <v>19</v>
      </c>
      <c r="F210" s="151" t="s">
        <v>362</v>
      </c>
      <c r="H210" s="152">
        <v>1199.5999999999999</v>
      </c>
      <c r="I210" s="153"/>
      <c r="L210" s="149"/>
      <c r="M210" s="154"/>
      <c r="T210" s="155"/>
      <c r="AT210" s="150" t="s">
        <v>360</v>
      </c>
      <c r="AU210" s="150" t="s">
        <v>72</v>
      </c>
      <c r="AV210" s="10" t="s">
        <v>143</v>
      </c>
      <c r="AW210" s="10" t="s">
        <v>33</v>
      </c>
      <c r="AX210" s="10" t="s">
        <v>79</v>
      </c>
      <c r="AY210" s="150" t="s">
        <v>144</v>
      </c>
    </row>
    <row r="211" spans="2:65" s="1" customFormat="1" ht="101.25" customHeight="1">
      <c r="B211" s="31"/>
      <c r="C211" s="110" t="s">
        <v>285</v>
      </c>
      <c r="D211" s="110" t="s">
        <v>139</v>
      </c>
      <c r="E211" s="111" t="s">
        <v>478</v>
      </c>
      <c r="F211" s="112" t="s">
        <v>479</v>
      </c>
      <c r="G211" s="113" t="s">
        <v>142</v>
      </c>
      <c r="H211" s="114">
        <v>1199.5999999999999</v>
      </c>
      <c r="I211" s="115"/>
      <c r="J211" s="116">
        <f>ROUND(I211*H211,2)</f>
        <v>0</v>
      </c>
      <c r="K211" s="112" t="s">
        <v>154</v>
      </c>
      <c r="L211" s="31"/>
      <c r="M211" s="117" t="s">
        <v>19</v>
      </c>
      <c r="N211" s="118" t="s">
        <v>43</v>
      </c>
      <c r="P211" s="119">
        <f>O211*H211</f>
        <v>0</v>
      </c>
      <c r="Q211" s="119">
        <v>0</v>
      </c>
      <c r="R211" s="119">
        <f>Q211*H211</f>
        <v>0</v>
      </c>
      <c r="S211" s="119">
        <v>0</v>
      </c>
      <c r="T211" s="120">
        <f>S211*H211</f>
        <v>0</v>
      </c>
      <c r="AR211" s="121" t="s">
        <v>143</v>
      </c>
      <c r="AT211" s="121" t="s">
        <v>139</v>
      </c>
      <c r="AU211" s="121" t="s">
        <v>72</v>
      </c>
      <c r="AY211" s="16" t="s">
        <v>144</v>
      </c>
      <c r="BE211" s="122">
        <f>IF(N211="základní",J211,0)</f>
        <v>0</v>
      </c>
      <c r="BF211" s="122">
        <f>IF(N211="snížená",J211,0)</f>
        <v>0</v>
      </c>
      <c r="BG211" s="122">
        <f>IF(N211="zákl. přenesená",J211,0)</f>
        <v>0</v>
      </c>
      <c r="BH211" s="122">
        <f>IF(N211="sníž. přenesená",J211,0)</f>
        <v>0</v>
      </c>
      <c r="BI211" s="122">
        <f>IF(N211="nulová",J211,0)</f>
        <v>0</v>
      </c>
      <c r="BJ211" s="16" t="s">
        <v>79</v>
      </c>
      <c r="BK211" s="122">
        <f>ROUND(I211*H211,2)</f>
        <v>0</v>
      </c>
      <c r="BL211" s="16" t="s">
        <v>143</v>
      </c>
      <c r="BM211" s="121" t="s">
        <v>484</v>
      </c>
    </row>
    <row r="212" spans="2:65" s="1" customFormat="1" ht="19.5">
      <c r="B212" s="31"/>
      <c r="D212" s="123" t="s">
        <v>145</v>
      </c>
      <c r="F212" s="124" t="s">
        <v>470</v>
      </c>
      <c r="I212" s="125"/>
      <c r="L212" s="31"/>
      <c r="M212" s="126"/>
      <c r="T212" s="52"/>
      <c r="AT212" s="16" t="s">
        <v>145</v>
      </c>
      <c r="AU212" s="16" t="s">
        <v>72</v>
      </c>
    </row>
    <row r="213" spans="2:65" s="9" customFormat="1" ht="11.25">
      <c r="B213" s="142"/>
      <c r="D213" s="123" t="s">
        <v>360</v>
      </c>
      <c r="E213" s="143" t="s">
        <v>19</v>
      </c>
      <c r="F213" s="144" t="s">
        <v>483</v>
      </c>
      <c r="H213" s="145">
        <v>1199.5999999999999</v>
      </c>
      <c r="I213" s="146"/>
      <c r="L213" s="142"/>
      <c r="M213" s="147"/>
      <c r="T213" s="148"/>
      <c r="AT213" s="143" t="s">
        <v>360</v>
      </c>
      <c r="AU213" s="143" t="s">
        <v>72</v>
      </c>
      <c r="AV213" s="9" t="s">
        <v>81</v>
      </c>
      <c r="AW213" s="9" t="s">
        <v>33</v>
      </c>
      <c r="AX213" s="9" t="s">
        <v>72</v>
      </c>
      <c r="AY213" s="143" t="s">
        <v>144</v>
      </c>
    </row>
    <row r="214" spans="2:65" s="10" customFormat="1" ht="11.25">
      <c r="B214" s="149"/>
      <c r="D214" s="123" t="s">
        <v>360</v>
      </c>
      <c r="E214" s="150" t="s">
        <v>19</v>
      </c>
      <c r="F214" s="151" t="s">
        <v>362</v>
      </c>
      <c r="H214" s="152">
        <v>1199.5999999999999</v>
      </c>
      <c r="I214" s="153"/>
      <c r="L214" s="149"/>
      <c r="M214" s="154"/>
      <c r="T214" s="155"/>
      <c r="AT214" s="150" t="s">
        <v>360</v>
      </c>
      <c r="AU214" s="150" t="s">
        <v>72</v>
      </c>
      <c r="AV214" s="10" t="s">
        <v>143</v>
      </c>
      <c r="AW214" s="10" t="s">
        <v>33</v>
      </c>
      <c r="AX214" s="10" t="s">
        <v>79</v>
      </c>
      <c r="AY214" s="150" t="s">
        <v>144</v>
      </c>
    </row>
    <row r="215" spans="2:65" s="1" customFormat="1" ht="76.349999999999994" customHeight="1">
      <c r="B215" s="31"/>
      <c r="C215" s="110" t="s">
        <v>216</v>
      </c>
      <c r="D215" s="110" t="s">
        <v>139</v>
      </c>
      <c r="E215" s="111" t="s">
        <v>485</v>
      </c>
      <c r="F215" s="112" t="s">
        <v>486</v>
      </c>
      <c r="G215" s="113" t="s">
        <v>142</v>
      </c>
      <c r="H215" s="114">
        <v>252.19</v>
      </c>
      <c r="I215" s="115"/>
      <c r="J215" s="116">
        <f>ROUND(I215*H215,2)</f>
        <v>0</v>
      </c>
      <c r="K215" s="112" t="s">
        <v>154</v>
      </c>
      <c r="L215" s="31"/>
      <c r="M215" s="117" t="s">
        <v>19</v>
      </c>
      <c r="N215" s="118" t="s">
        <v>43</v>
      </c>
      <c r="P215" s="119">
        <f>O215*H215</f>
        <v>0</v>
      </c>
      <c r="Q215" s="119">
        <v>0</v>
      </c>
      <c r="R215" s="119">
        <f>Q215*H215</f>
        <v>0</v>
      </c>
      <c r="S215" s="119">
        <v>0</v>
      </c>
      <c r="T215" s="120">
        <f>S215*H215</f>
        <v>0</v>
      </c>
      <c r="AR215" s="121" t="s">
        <v>143</v>
      </c>
      <c r="AT215" s="121" t="s">
        <v>139</v>
      </c>
      <c r="AU215" s="121" t="s">
        <v>72</v>
      </c>
      <c r="AY215" s="16" t="s">
        <v>144</v>
      </c>
      <c r="BE215" s="122">
        <f>IF(N215="základní",J215,0)</f>
        <v>0</v>
      </c>
      <c r="BF215" s="122">
        <f>IF(N215="snížená",J215,0)</f>
        <v>0</v>
      </c>
      <c r="BG215" s="122">
        <f>IF(N215="zákl. přenesená",J215,0)</f>
        <v>0</v>
      </c>
      <c r="BH215" s="122">
        <f>IF(N215="sníž. přenesená",J215,0)</f>
        <v>0</v>
      </c>
      <c r="BI215" s="122">
        <f>IF(N215="nulová",J215,0)</f>
        <v>0</v>
      </c>
      <c r="BJ215" s="16" t="s">
        <v>79</v>
      </c>
      <c r="BK215" s="122">
        <f>ROUND(I215*H215,2)</f>
        <v>0</v>
      </c>
      <c r="BL215" s="16" t="s">
        <v>143</v>
      </c>
      <c r="BM215" s="121" t="s">
        <v>487</v>
      </c>
    </row>
    <row r="216" spans="2:65" s="1" customFormat="1" ht="19.5">
      <c r="B216" s="31"/>
      <c r="D216" s="123" t="s">
        <v>145</v>
      </c>
      <c r="F216" s="124" t="s">
        <v>381</v>
      </c>
      <c r="I216" s="125"/>
      <c r="L216" s="31"/>
      <c r="M216" s="126"/>
      <c r="T216" s="52"/>
      <c r="AT216" s="16" t="s">
        <v>145</v>
      </c>
      <c r="AU216" s="16" t="s">
        <v>72</v>
      </c>
    </row>
    <row r="217" spans="2:65" s="9" customFormat="1" ht="11.25">
      <c r="B217" s="142"/>
      <c r="D217" s="123" t="s">
        <v>360</v>
      </c>
      <c r="E217" s="143" t="s">
        <v>19</v>
      </c>
      <c r="F217" s="144" t="s">
        <v>488</v>
      </c>
      <c r="H217" s="145">
        <v>252.19</v>
      </c>
      <c r="I217" s="146"/>
      <c r="L217" s="142"/>
      <c r="M217" s="147"/>
      <c r="T217" s="148"/>
      <c r="AT217" s="143" t="s">
        <v>360</v>
      </c>
      <c r="AU217" s="143" t="s">
        <v>72</v>
      </c>
      <c r="AV217" s="9" t="s">
        <v>81</v>
      </c>
      <c r="AW217" s="9" t="s">
        <v>33</v>
      </c>
      <c r="AX217" s="9" t="s">
        <v>72</v>
      </c>
      <c r="AY217" s="143" t="s">
        <v>144</v>
      </c>
    </row>
    <row r="218" spans="2:65" s="10" customFormat="1" ht="11.25">
      <c r="B218" s="149"/>
      <c r="D218" s="123" t="s">
        <v>360</v>
      </c>
      <c r="E218" s="150" t="s">
        <v>19</v>
      </c>
      <c r="F218" s="151" t="s">
        <v>362</v>
      </c>
      <c r="H218" s="152">
        <v>252.19</v>
      </c>
      <c r="I218" s="153"/>
      <c r="L218" s="149"/>
      <c r="M218" s="154"/>
      <c r="T218" s="155"/>
      <c r="AT218" s="150" t="s">
        <v>360</v>
      </c>
      <c r="AU218" s="150" t="s">
        <v>72</v>
      </c>
      <c r="AV218" s="10" t="s">
        <v>143</v>
      </c>
      <c r="AW218" s="10" t="s">
        <v>33</v>
      </c>
      <c r="AX218" s="10" t="s">
        <v>79</v>
      </c>
      <c r="AY218" s="150" t="s">
        <v>144</v>
      </c>
    </row>
    <row r="219" spans="2:65" s="1" customFormat="1" ht="76.349999999999994" customHeight="1">
      <c r="B219" s="31"/>
      <c r="C219" s="110" t="s">
        <v>295</v>
      </c>
      <c r="D219" s="110" t="s">
        <v>139</v>
      </c>
      <c r="E219" s="111" t="s">
        <v>489</v>
      </c>
      <c r="F219" s="112" t="s">
        <v>490</v>
      </c>
      <c r="G219" s="113" t="s">
        <v>142</v>
      </c>
      <c r="H219" s="114">
        <v>252.19</v>
      </c>
      <c r="I219" s="115"/>
      <c r="J219" s="116">
        <f>ROUND(I219*H219,2)</f>
        <v>0</v>
      </c>
      <c r="K219" s="112" t="s">
        <v>154</v>
      </c>
      <c r="L219" s="31"/>
      <c r="M219" s="117" t="s">
        <v>19</v>
      </c>
      <c r="N219" s="118" t="s">
        <v>43</v>
      </c>
      <c r="P219" s="119">
        <f>O219*H219</f>
        <v>0</v>
      </c>
      <c r="Q219" s="119">
        <v>0</v>
      </c>
      <c r="R219" s="119">
        <f>Q219*H219</f>
        <v>0</v>
      </c>
      <c r="S219" s="119">
        <v>0</v>
      </c>
      <c r="T219" s="120">
        <f>S219*H219</f>
        <v>0</v>
      </c>
      <c r="AR219" s="121" t="s">
        <v>143</v>
      </c>
      <c r="AT219" s="121" t="s">
        <v>139</v>
      </c>
      <c r="AU219" s="121" t="s">
        <v>72</v>
      </c>
      <c r="AY219" s="16" t="s">
        <v>144</v>
      </c>
      <c r="BE219" s="122">
        <f>IF(N219="základní",J219,0)</f>
        <v>0</v>
      </c>
      <c r="BF219" s="122">
        <f>IF(N219="snížená",J219,0)</f>
        <v>0</v>
      </c>
      <c r="BG219" s="122">
        <f>IF(N219="zákl. přenesená",J219,0)</f>
        <v>0</v>
      </c>
      <c r="BH219" s="122">
        <f>IF(N219="sníž. přenesená",J219,0)</f>
        <v>0</v>
      </c>
      <c r="BI219" s="122">
        <f>IF(N219="nulová",J219,0)</f>
        <v>0</v>
      </c>
      <c r="BJ219" s="16" t="s">
        <v>79</v>
      </c>
      <c r="BK219" s="122">
        <f>ROUND(I219*H219,2)</f>
        <v>0</v>
      </c>
      <c r="BL219" s="16" t="s">
        <v>143</v>
      </c>
      <c r="BM219" s="121" t="s">
        <v>345</v>
      </c>
    </row>
    <row r="220" spans="2:65" s="1" customFormat="1" ht="19.5">
      <c r="B220" s="31"/>
      <c r="D220" s="123" t="s">
        <v>145</v>
      </c>
      <c r="F220" s="124" t="s">
        <v>381</v>
      </c>
      <c r="I220" s="125"/>
      <c r="L220" s="31"/>
      <c r="M220" s="126"/>
      <c r="T220" s="52"/>
      <c r="AT220" s="16" t="s">
        <v>145</v>
      </c>
      <c r="AU220" s="16" t="s">
        <v>72</v>
      </c>
    </row>
    <row r="221" spans="2:65" s="9" customFormat="1" ht="11.25">
      <c r="B221" s="142"/>
      <c r="D221" s="123" t="s">
        <v>360</v>
      </c>
      <c r="E221" s="143" t="s">
        <v>19</v>
      </c>
      <c r="F221" s="144" t="s">
        <v>488</v>
      </c>
      <c r="H221" s="145">
        <v>252.19</v>
      </c>
      <c r="I221" s="146"/>
      <c r="L221" s="142"/>
      <c r="M221" s="147"/>
      <c r="T221" s="148"/>
      <c r="AT221" s="143" t="s">
        <v>360</v>
      </c>
      <c r="AU221" s="143" t="s">
        <v>72</v>
      </c>
      <c r="AV221" s="9" t="s">
        <v>81</v>
      </c>
      <c r="AW221" s="9" t="s">
        <v>33</v>
      </c>
      <c r="AX221" s="9" t="s">
        <v>72</v>
      </c>
      <c r="AY221" s="143" t="s">
        <v>144</v>
      </c>
    </row>
    <row r="222" spans="2:65" s="10" customFormat="1" ht="11.25">
      <c r="B222" s="149"/>
      <c r="D222" s="123" t="s">
        <v>360</v>
      </c>
      <c r="E222" s="150" t="s">
        <v>19</v>
      </c>
      <c r="F222" s="151" t="s">
        <v>362</v>
      </c>
      <c r="H222" s="152">
        <v>252.19</v>
      </c>
      <c r="I222" s="153"/>
      <c r="L222" s="149"/>
      <c r="M222" s="154"/>
      <c r="T222" s="155"/>
      <c r="AT222" s="150" t="s">
        <v>360</v>
      </c>
      <c r="AU222" s="150" t="s">
        <v>72</v>
      </c>
      <c r="AV222" s="10" t="s">
        <v>143</v>
      </c>
      <c r="AW222" s="10" t="s">
        <v>33</v>
      </c>
      <c r="AX222" s="10" t="s">
        <v>79</v>
      </c>
      <c r="AY222" s="150" t="s">
        <v>144</v>
      </c>
    </row>
    <row r="223" spans="2:65" s="1" customFormat="1" ht="100.5" customHeight="1">
      <c r="B223" s="31"/>
      <c r="C223" s="110" t="s">
        <v>220</v>
      </c>
      <c r="D223" s="110" t="s">
        <v>139</v>
      </c>
      <c r="E223" s="111" t="s">
        <v>491</v>
      </c>
      <c r="F223" s="112" t="s">
        <v>492</v>
      </c>
      <c r="G223" s="113" t="s">
        <v>153</v>
      </c>
      <c r="H223" s="114">
        <v>2</v>
      </c>
      <c r="I223" s="115"/>
      <c r="J223" s="116">
        <f>ROUND(I223*H223,2)</f>
        <v>0</v>
      </c>
      <c r="K223" s="112" t="s">
        <v>154</v>
      </c>
      <c r="L223" s="31"/>
      <c r="M223" s="117" t="s">
        <v>19</v>
      </c>
      <c r="N223" s="118" t="s">
        <v>43</v>
      </c>
      <c r="P223" s="119">
        <f>O223*H223</f>
        <v>0</v>
      </c>
      <c r="Q223" s="119">
        <v>0</v>
      </c>
      <c r="R223" s="119">
        <f>Q223*H223</f>
        <v>0</v>
      </c>
      <c r="S223" s="119">
        <v>0</v>
      </c>
      <c r="T223" s="120">
        <f>S223*H223</f>
        <v>0</v>
      </c>
      <c r="AR223" s="121" t="s">
        <v>143</v>
      </c>
      <c r="AT223" s="121" t="s">
        <v>139</v>
      </c>
      <c r="AU223" s="121" t="s">
        <v>72</v>
      </c>
      <c r="AY223" s="16" t="s">
        <v>144</v>
      </c>
      <c r="BE223" s="122">
        <f>IF(N223="základní",J223,0)</f>
        <v>0</v>
      </c>
      <c r="BF223" s="122">
        <f>IF(N223="snížená",J223,0)</f>
        <v>0</v>
      </c>
      <c r="BG223" s="122">
        <f>IF(N223="zákl. přenesená",J223,0)</f>
        <v>0</v>
      </c>
      <c r="BH223" s="122">
        <f>IF(N223="sníž. přenesená",J223,0)</f>
        <v>0</v>
      </c>
      <c r="BI223" s="122">
        <f>IF(N223="nulová",J223,0)</f>
        <v>0</v>
      </c>
      <c r="BJ223" s="16" t="s">
        <v>79</v>
      </c>
      <c r="BK223" s="122">
        <f>ROUND(I223*H223,2)</f>
        <v>0</v>
      </c>
      <c r="BL223" s="16" t="s">
        <v>143</v>
      </c>
      <c r="BM223" s="121" t="s">
        <v>348</v>
      </c>
    </row>
    <row r="224" spans="2:65" s="1" customFormat="1" ht="19.5">
      <c r="B224" s="31"/>
      <c r="D224" s="123" t="s">
        <v>145</v>
      </c>
      <c r="F224" s="124" t="s">
        <v>493</v>
      </c>
      <c r="I224" s="125"/>
      <c r="L224" s="31"/>
      <c r="M224" s="126"/>
      <c r="T224" s="52"/>
      <c r="AT224" s="16" t="s">
        <v>145</v>
      </c>
      <c r="AU224" s="16" t="s">
        <v>72</v>
      </c>
    </row>
    <row r="225" spans="2:65" s="9" customFormat="1" ht="11.25">
      <c r="B225" s="142"/>
      <c r="D225" s="123" t="s">
        <v>360</v>
      </c>
      <c r="E225" s="143" t="s">
        <v>19</v>
      </c>
      <c r="F225" s="144" t="s">
        <v>81</v>
      </c>
      <c r="H225" s="145">
        <v>2</v>
      </c>
      <c r="I225" s="146"/>
      <c r="L225" s="142"/>
      <c r="M225" s="147"/>
      <c r="T225" s="148"/>
      <c r="AT225" s="143" t="s">
        <v>360</v>
      </c>
      <c r="AU225" s="143" t="s">
        <v>72</v>
      </c>
      <c r="AV225" s="9" t="s">
        <v>81</v>
      </c>
      <c r="AW225" s="9" t="s">
        <v>33</v>
      </c>
      <c r="AX225" s="9" t="s">
        <v>79</v>
      </c>
      <c r="AY225" s="143" t="s">
        <v>144</v>
      </c>
    </row>
    <row r="226" spans="2:65" s="1" customFormat="1" ht="232.15" customHeight="1">
      <c r="B226" s="31"/>
      <c r="C226" s="110" t="s">
        <v>304</v>
      </c>
      <c r="D226" s="110" t="s">
        <v>139</v>
      </c>
      <c r="E226" s="111" t="s">
        <v>494</v>
      </c>
      <c r="F226" s="112" t="s">
        <v>495</v>
      </c>
      <c r="G226" s="113" t="s">
        <v>142</v>
      </c>
      <c r="H226" s="114">
        <v>252.19</v>
      </c>
      <c r="I226" s="115"/>
      <c r="J226" s="116">
        <f>ROUND(I226*H226,2)</f>
        <v>0</v>
      </c>
      <c r="K226" s="112" t="s">
        <v>154</v>
      </c>
      <c r="L226" s="31"/>
      <c r="M226" s="117" t="s">
        <v>19</v>
      </c>
      <c r="N226" s="118" t="s">
        <v>43</v>
      </c>
      <c r="P226" s="119">
        <f>O226*H226</f>
        <v>0</v>
      </c>
      <c r="Q226" s="119">
        <v>0</v>
      </c>
      <c r="R226" s="119">
        <f>Q226*H226</f>
        <v>0</v>
      </c>
      <c r="S226" s="119">
        <v>0</v>
      </c>
      <c r="T226" s="120">
        <f>S226*H226</f>
        <v>0</v>
      </c>
      <c r="AR226" s="121" t="s">
        <v>143</v>
      </c>
      <c r="AT226" s="121" t="s">
        <v>139</v>
      </c>
      <c r="AU226" s="121" t="s">
        <v>72</v>
      </c>
      <c r="AY226" s="16" t="s">
        <v>144</v>
      </c>
      <c r="BE226" s="122">
        <f>IF(N226="základní",J226,0)</f>
        <v>0</v>
      </c>
      <c r="BF226" s="122">
        <f>IF(N226="snížená",J226,0)</f>
        <v>0</v>
      </c>
      <c r="BG226" s="122">
        <f>IF(N226="zákl. přenesená",J226,0)</f>
        <v>0</v>
      </c>
      <c r="BH226" s="122">
        <f>IF(N226="sníž. přenesená",J226,0)</f>
        <v>0</v>
      </c>
      <c r="BI226" s="122">
        <f>IF(N226="nulová",J226,0)</f>
        <v>0</v>
      </c>
      <c r="BJ226" s="16" t="s">
        <v>79</v>
      </c>
      <c r="BK226" s="122">
        <f>ROUND(I226*H226,2)</f>
        <v>0</v>
      </c>
      <c r="BL226" s="16" t="s">
        <v>143</v>
      </c>
      <c r="BM226" s="121" t="s">
        <v>355</v>
      </c>
    </row>
    <row r="227" spans="2:65" s="1" customFormat="1" ht="246" customHeight="1">
      <c r="B227" s="31"/>
      <c r="C227" s="110" t="s">
        <v>225</v>
      </c>
      <c r="D227" s="110" t="s">
        <v>139</v>
      </c>
      <c r="E227" s="111" t="s">
        <v>496</v>
      </c>
      <c r="F227" s="112" t="s">
        <v>497</v>
      </c>
      <c r="G227" s="113" t="s">
        <v>153</v>
      </c>
      <c r="H227" s="114">
        <v>5</v>
      </c>
      <c r="I227" s="115"/>
      <c r="J227" s="116">
        <f>ROUND(I227*H227,2)</f>
        <v>0</v>
      </c>
      <c r="K227" s="112" t="s">
        <v>154</v>
      </c>
      <c r="L227" s="31"/>
      <c r="M227" s="117" t="s">
        <v>19</v>
      </c>
      <c r="N227" s="118" t="s">
        <v>43</v>
      </c>
      <c r="P227" s="119">
        <f>O227*H227</f>
        <v>0</v>
      </c>
      <c r="Q227" s="119">
        <v>0</v>
      </c>
      <c r="R227" s="119">
        <f>Q227*H227</f>
        <v>0</v>
      </c>
      <c r="S227" s="119">
        <v>0</v>
      </c>
      <c r="T227" s="120">
        <f>S227*H227</f>
        <v>0</v>
      </c>
      <c r="AR227" s="121" t="s">
        <v>143</v>
      </c>
      <c r="AT227" s="121" t="s">
        <v>139</v>
      </c>
      <c r="AU227" s="121" t="s">
        <v>72</v>
      </c>
      <c r="AY227" s="16" t="s">
        <v>144</v>
      </c>
      <c r="BE227" s="122">
        <f>IF(N227="základní",J227,0)</f>
        <v>0</v>
      </c>
      <c r="BF227" s="122">
        <f>IF(N227="snížená",J227,0)</f>
        <v>0</v>
      </c>
      <c r="BG227" s="122">
        <f>IF(N227="zákl. přenesená",J227,0)</f>
        <v>0</v>
      </c>
      <c r="BH227" s="122">
        <f>IF(N227="sníž. přenesená",J227,0)</f>
        <v>0</v>
      </c>
      <c r="BI227" s="122">
        <f>IF(N227="nulová",J227,0)</f>
        <v>0</v>
      </c>
      <c r="BJ227" s="16" t="s">
        <v>79</v>
      </c>
      <c r="BK227" s="122">
        <f>ROUND(I227*H227,2)</f>
        <v>0</v>
      </c>
      <c r="BL227" s="16" t="s">
        <v>143</v>
      </c>
      <c r="BM227" s="121" t="s">
        <v>498</v>
      </c>
    </row>
    <row r="228" spans="2:65" s="1" customFormat="1" ht="19.5">
      <c r="B228" s="31"/>
      <c r="D228" s="123" t="s">
        <v>145</v>
      </c>
      <c r="F228" s="124" t="s">
        <v>499</v>
      </c>
      <c r="I228" s="125"/>
      <c r="L228" s="31"/>
      <c r="M228" s="126"/>
      <c r="T228" s="52"/>
      <c r="AT228" s="16" t="s">
        <v>145</v>
      </c>
      <c r="AU228" s="16" t="s">
        <v>72</v>
      </c>
    </row>
    <row r="229" spans="2:65" s="1" customFormat="1" ht="49.15" customHeight="1">
      <c r="B229" s="31"/>
      <c r="C229" s="110" t="s">
        <v>314</v>
      </c>
      <c r="D229" s="110" t="s">
        <v>139</v>
      </c>
      <c r="E229" s="111" t="s">
        <v>500</v>
      </c>
      <c r="F229" s="112" t="s">
        <v>501</v>
      </c>
      <c r="G229" s="113" t="s">
        <v>153</v>
      </c>
      <c r="H229" s="114">
        <v>50</v>
      </c>
      <c r="I229" s="115"/>
      <c r="J229" s="116">
        <f>ROUND(I229*H229,2)</f>
        <v>0</v>
      </c>
      <c r="K229" s="112" t="s">
        <v>154</v>
      </c>
      <c r="L229" s="31"/>
      <c r="M229" s="117" t="s">
        <v>19</v>
      </c>
      <c r="N229" s="118" t="s">
        <v>43</v>
      </c>
      <c r="P229" s="119">
        <f>O229*H229</f>
        <v>0</v>
      </c>
      <c r="Q229" s="119">
        <v>0</v>
      </c>
      <c r="R229" s="119">
        <f>Q229*H229</f>
        <v>0</v>
      </c>
      <c r="S229" s="119">
        <v>0</v>
      </c>
      <c r="T229" s="120">
        <f>S229*H229</f>
        <v>0</v>
      </c>
      <c r="AR229" s="121" t="s">
        <v>143</v>
      </c>
      <c r="AT229" s="121" t="s">
        <v>139</v>
      </c>
      <c r="AU229" s="121" t="s">
        <v>72</v>
      </c>
      <c r="AY229" s="16" t="s">
        <v>144</v>
      </c>
      <c r="BE229" s="122">
        <f>IF(N229="základní",J229,0)</f>
        <v>0</v>
      </c>
      <c r="BF229" s="122">
        <f>IF(N229="snížená",J229,0)</f>
        <v>0</v>
      </c>
      <c r="BG229" s="122">
        <f>IF(N229="zákl. přenesená",J229,0)</f>
        <v>0</v>
      </c>
      <c r="BH229" s="122">
        <f>IF(N229="sníž. přenesená",J229,0)</f>
        <v>0</v>
      </c>
      <c r="BI229" s="122">
        <f>IF(N229="nulová",J229,0)</f>
        <v>0</v>
      </c>
      <c r="BJ229" s="16" t="s">
        <v>79</v>
      </c>
      <c r="BK229" s="122">
        <f>ROUND(I229*H229,2)</f>
        <v>0</v>
      </c>
      <c r="BL229" s="16" t="s">
        <v>143</v>
      </c>
      <c r="BM229" s="121" t="s">
        <v>502</v>
      </c>
    </row>
    <row r="230" spans="2:65" s="1" customFormat="1" ht="19.5">
      <c r="B230" s="31"/>
      <c r="D230" s="123" t="s">
        <v>145</v>
      </c>
      <c r="F230" s="124" t="s">
        <v>503</v>
      </c>
      <c r="I230" s="125"/>
      <c r="L230" s="31"/>
      <c r="M230" s="126"/>
      <c r="T230" s="52"/>
      <c r="AT230" s="16" t="s">
        <v>145</v>
      </c>
      <c r="AU230" s="16" t="s">
        <v>72</v>
      </c>
    </row>
    <row r="231" spans="2:65" s="9" customFormat="1" ht="11.25">
      <c r="B231" s="142"/>
      <c r="D231" s="123" t="s">
        <v>360</v>
      </c>
      <c r="E231" s="143" t="s">
        <v>19</v>
      </c>
      <c r="F231" s="144" t="s">
        <v>504</v>
      </c>
      <c r="H231" s="145">
        <v>50</v>
      </c>
      <c r="I231" s="146"/>
      <c r="L231" s="142"/>
      <c r="M231" s="147"/>
      <c r="T231" s="148"/>
      <c r="AT231" s="143" t="s">
        <v>360</v>
      </c>
      <c r="AU231" s="143" t="s">
        <v>72</v>
      </c>
      <c r="AV231" s="9" t="s">
        <v>81</v>
      </c>
      <c r="AW231" s="9" t="s">
        <v>33</v>
      </c>
      <c r="AX231" s="9" t="s">
        <v>72</v>
      </c>
      <c r="AY231" s="143" t="s">
        <v>144</v>
      </c>
    </row>
    <row r="232" spans="2:65" s="10" customFormat="1" ht="11.25">
      <c r="B232" s="149"/>
      <c r="D232" s="123" t="s">
        <v>360</v>
      </c>
      <c r="E232" s="150" t="s">
        <v>19</v>
      </c>
      <c r="F232" s="151" t="s">
        <v>362</v>
      </c>
      <c r="H232" s="152">
        <v>50</v>
      </c>
      <c r="I232" s="153"/>
      <c r="L232" s="149"/>
      <c r="M232" s="154"/>
      <c r="T232" s="155"/>
      <c r="AT232" s="150" t="s">
        <v>360</v>
      </c>
      <c r="AU232" s="150" t="s">
        <v>72</v>
      </c>
      <c r="AV232" s="10" t="s">
        <v>143</v>
      </c>
      <c r="AW232" s="10" t="s">
        <v>33</v>
      </c>
      <c r="AX232" s="10" t="s">
        <v>79</v>
      </c>
      <c r="AY232" s="150" t="s">
        <v>144</v>
      </c>
    </row>
    <row r="233" spans="2:65" s="1" customFormat="1" ht="76.349999999999994" customHeight="1">
      <c r="B233" s="31"/>
      <c r="C233" s="110" t="s">
        <v>229</v>
      </c>
      <c r="D233" s="110" t="s">
        <v>139</v>
      </c>
      <c r="E233" s="111" t="s">
        <v>505</v>
      </c>
      <c r="F233" s="112" t="s">
        <v>506</v>
      </c>
      <c r="G233" s="113" t="s">
        <v>153</v>
      </c>
      <c r="H233" s="114">
        <v>25</v>
      </c>
      <c r="I233" s="115"/>
      <c r="J233" s="116">
        <f>ROUND(I233*H233,2)</f>
        <v>0</v>
      </c>
      <c r="K233" s="112" t="s">
        <v>154</v>
      </c>
      <c r="L233" s="31"/>
      <c r="M233" s="117" t="s">
        <v>19</v>
      </c>
      <c r="N233" s="118" t="s">
        <v>43</v>
      </c>
      <c r="P233" s="119">
        <f>O233*H233</f>
        <v>0</v>
      </c>
      <c r="Q233" s="119">
        <v>0</v>
      </c>
      <c r="R233" s="119">
        <f>Q233*H233</f>
        <v>0</v>
      </c>
      <c r="S233" s="119">
        <v>0</v>
      </c>
      <c r="T233" s="120">
        <f>S233*H233</f>
        <v>0</v>
      </c>
      <c r="AR233" s="121" t="s">
        <v>143</v>
      </c>
      <c r="AT233" s="121" t="s">
        <v>139</v>
      </c>
      <c r="AU233" s="121" t="s">
        <v>72</v>
      </c>
      <c r="AY233" s="16" t="s">
        <v>144</v>
      </c>
      <c r="BE233" s="122">
        <f>IF(N233="základní",J233,0)</f>
        <v>0</v>
      </c>
      <c r="BF233" s="122">
        <f>IF(N233="snížená",J233,0)</f>
        <v>0</v>
      </c>
      <c r="BG233" s="122">
        <f>IF(N233="zákl. přenesená",J233,0)</f>
        <v>0</v>
      </c>
      <c r="BH233" s="122">
        <f>IF(N233="sníž. přenesená",J233,0)</f>
        <v>0</v>
      </c>
      <c r="BI233" s="122">
        <f>IF(N233="nulová",J233,0)</f>
        <v>0</v>
      </c>
      <c r="BJ233" s="16" t="s">
        <v>79</v>
      </c>
      <c r="BK233" s="122">
        <f>ROUND(I233*H233,2)</f>
        <v>0</v>
      </c>
      <c r="BL233" s="16" t="s">
        <v>143</v>
      </c>
      <c r="BM233" s="121" t="s">
        <v>507</v>
      </c>
    </row>
    <row r="234" spans="2:65" s="9" customFormat="1" ht="11.25">
      <c r="B234" s="142"/>
      <c r="D234" s="123" t="s">
        <v>360</v>
      </c>
      <c r="E234" s="143" t="s">
        <v>19</v>
      </c>
      <c r="F234" s="144" t="s">
        <v>508</v>
      </c>
      <c r="H234" s="145">
        <v>25</v>
      </c>
      <c r="I234" s="146"/>
      <c r="L234" s="142"/>
      <c r="M234" s="147"/>
      <c r="T234" s="148"/>
      <c r="AT234" s="143" t="s">
        <v>360</v>
      </c>
      <c r="AU234" s="143" t="s">
        <v>72</v>
      </c>
      <c r="AV234" s="9" t="s">
        <v>81</v>
      </c>
      <c r="AW234" s="9" t="s">
        <v>33</v>
      </c>
      <c r="AX234" s="9" t="s">
        <v>72</v>
      </c>
      <c r="AY234" s="143" t="s">
        <v>144</v>
      </c>
    </row>
    <row r="235" spans="2:65" s="10" customFormat="1" ht="11.25">
      <c r="B235" s="149"/>
      <c r="D235" s="123" t="s">
        <v>360</v>
      </c>
      <c r="E235" s="150" t="s">
        <v>19</v>
      </c>
      <c r="F235" s="151" t="s">
        <v>362</v>
      </c>
      <c r="H235" s="152">
        <v>25</v>
      </c>
      <c r="I235" s="153"/>
      <c r="L235" s="149"/>
      <c r="M235" s="154"/>
      <c r="T235" s="155"/>
      <c r="AT235" s="150" t="s">
        <v>360</v>
      </c>
      <c r="AU235" s="150" t="s">
        <v>72</v>
      </c>
      <c r="AV235" s="10" t="s">
        <v>143</v>
      </c>
      <c r="AW235" s="10" t="s">
        <v>33</v>
      </c>
      <c r="AX235" s="10" t="s">
        <v>79</v>
      </c>
      <c r="AY235" s="150" t="s">
        <v>144</v>
      </c>
    </row>
    <row r="236" spans="2:65" s="1" customFormat="1" ht="49.15" customHeight="1">
      <c r="B236" s="31"/>
      <c r="C236" s="110" t="s">
        <v>324</v>
      </c>
      <c r="D236" s="110" t="s">
        <v>139</v>
      </c>
      <c r="E236" s="111" t="s">
        <v>509</v>
      </c>
      <c r="F236" s="112" t="s">
        <v>510</v>
      </c>
      <c r="G236" s="113" t="s">
        <v>317</v>
      </c>
      <c r="H236" s="114">
        <v>10</v>
      </c>
      <c r="I236" s="115"/>
      <c r="J236" s="116">
        <f>ROUND(I236*H236,2)</f>
        <v>0</v>
      </c>
      <c r="K236" s="112" t="s">
        <v>154</v>
      </c>
      <c r="L236" s="31"/>
      <c r="M236" s="117" t="s">
        <v>19</v>
      </c>
      <c r="N236" s="118" t="s">
        <v>43</v>
      </c>
      <c r="P236" s="119">
        <f>O236*H236</f>
        <v>0</v>
      </c>
      <c r="Q236" s="119">
        <v>0</v>
      </c>
      <c r="R236" s="119">
        <f>Q236*H236</f>
        <v>0</v>
      </c>
      <c r="S236" s="119">
        <v>0</v>
      </c>
      <c r="T236" s="120">
        <f>S236*H236</f>
        <v>0</v>
      </c>
      <c r="AR236" s="121" t="s">
        <v>143</v>
      </c>
      <c r="AT236" s="121" t="s">
        <v>139</v>
      </c>
      <c r="AU236" s="121" t="s">
        <v>72</v>
      </c>
      <c r="AY236" s="16" t="s">
        <v>144</v>
      </c>
      <c r="BE236" s="122">
        <f>IF(N236="základní",J236,0)</f>
        <v>0</v>
      </c>
      <c r="BF236" s="122">
        <f>IF(N236="snížená",J236,0)</f>
        <v>0</v>
      </c>
      <c r="BG236" s="122">
        <f>IF(N236="zákl. přenesená",J236,0)</f>
        <v>0</v>
      </c>
      <c r="BH236" s="122">
        <f>IF(N236="sníž. přenesená",J236,0)</f>
        <v>0</v>
      </c>
      <c r="BI236" s="122">
        <f>IF(N236="nulová",J236,0)</f>
        <v>0</v>
      </c>
      <c r="BJ236" s="16" t="s">
        <v>79</v>
      </c>
      <c r="BK236" s="122">
        <f>ROUND(I236*H236,2)</f>
        <v>0</v>
      </c>
      <c r="BL236" s="16" t="s">
        <v>143</v>
      </c>
      <c r="BM236" s="121" t="s">
        <v>511</v>
      </c>
    </row>
    <row r="237" spans="2:65" s="9" customFormat="1" ht="11.25">
      <c r="B237" s="142"/>
      <c r="D237" s="123" t="s">
        <v>360</v>
      </c>
      <c r="E237" s="143" t="s">
        <v>19</v>
      </c>
      <c r="F237" s="144" t="s">
        <v>512</v>
      </c>
      <c r="H237" s="145">
        <v>10</v>
      </c>
      <c r="I237" s="146"/>
      <c r="L237" s="142"/>
      <c r="M237" s="147"/>
      <c r="T237" s="148"/>
      <c r="AT237" s="143" t="s">
        <v>360</v>
      </c>
      <c r="AU237" s="143" t="s">
        <v>72</v>
      </c>
      <c r="AV237" s="9" t="s">
        <v>81</v>
      </c>
      <c r="AW237" s="9" t="s">
        <v>33</v>
      </c>
      <c r="AX237" s="9" t="s">
        <v>72</v>
      </c>
      <c r="AY237" s="143" t="s">
        <v>144</v>
      </c>
    </row>
    <row r="238" spans="2:65" s="10" customFormat="1" ht="11.25">
      <c r="B238" s="149"/>
      <c r="D238" s="123" t="s">
        <v>360</v>
      </c>
      <c r="E238" s="150" t="s">
        <v>19</v>
      </c>
      <c r="F238" s="151" t="s">
        <v>362</v>
      </c>
      <c r="H238" s="152">
        <v>10</v>
      </c>
      <c r="I238" s="153"/>
      <c r="L238" s="149"/>
      <c r="M238" s="154"/>
      <c r="T238" s="155"/>
      <c r="AT238" s="150" t="s">
        <v>360</v>
      </c>
      <c r="AU238" s="150" t="s">
        <v>72</v>
      </c>
      <c r="AV238" s="10" t="s">
        <v>143</v>
      </c>
      <c r="AW238" s="10" t="s">
        <v>33</v>
      </c>
      <c r="AX238" s="10" t="s">
        <v>79</v>
      </c>
      <c r="AY238" s="150" t="s">
        <v>144</v>
      </c>
    </row>
    <row r="239" spans="2:65" s="1" customFormat="1" ht="76.349999999999994" customHeight="1">
      <c r="B239" s="31"/>
      <c r="C239" s="110" t="s">
        <v>233</v>
      </c>
      <c r="D239" s="110" t="s">
        <v>139</v>
      </c>
      <c r="E239" s="111" t="s">
        <v>513</v>
      </c>
      <c r="F239" s="112" t="s">
        <v>514</v>
      </c>
      <c r="G239" s="113" t="s">
        <v>153</v>
      </c>
      <c r="H239" s="114">
        <v>20</v>
      </c>
      <c r="I239" s="115"/>
      <c r="J239" s="116">
        <f>ROUND(I239*H239,2)</f>
        <v>0</v>
      </c>
      <c r="K239" s="112" t="s">
        <v>154</v>
      </c>
      <c r="L239" s="31"/>
      <c r="M239" s="117" t="s">
        <v>19</v>
      </c>
      <c r="N239" s="118" t="s">
        <v>43</v>
      </c>
      <c r="P239" s="119">
        <f>O239*H239</f>
        <v>0</v>
      </c>
      <c r="Q239" s="119">
        <v>0</v>
      </c>
      <c r="R239" s="119">
        <f>Q239*H239</f>
        <v>0</v>
      </c>
      <c r="S239" s="119">
        <v>0</v>
      </c>
      <c r="T239" s="120">
        <f>S239*H239</f>
        <v>0</v>
      </c>
      <c r="AR239" s="121" t="s">
        <v>143</v>
      </c>
      <c r="AT239" s="121" t="s">
        <v>139</v>
      </c>
      <c r="AU239" s="121" t="s">
        <v>72</v>
      </c>
      <c r="AY239" s="16" t="s">
        <v>144</v>
      </c>
      <c r="BE239" s="122">
        <f>IF(N239="základní",J239,0)</f>
        <v>0</v>
      </c>
      <c r="BF239" s="122">
        <f>IF(N239="snížená",J239,0)</f>
        <v>0</v>
      </c>
      <c r="BG239" s="122">
        <f>IF(N239="zákl. přenesená",J239,0)</f>
        <v>0</v>
      </c>
      <c r="BH239" s="122">
        <f>IF(N239="sníž. přenesená",J239,0)</f>
        <v>0</v>
      </c>
      <c r="BI239" s="122">
        <f>IF(N239="nulová",J239,0)</f>
        <v>0</v>
      </c>
      <c r="BJ239" s="16" t="s">
        <v>79</v>
      </c>
      <c r="BK239" s="122">
        <f>ROUND(I239*H239,2)</f>
        <v>0</v>
      </c>
      <c r="BL239" s="16" t="s">
        <v>143</v>
      </c>
      <c r="BM239" s="121" t="s">
        <v>515</v>
      </c>
    </row>
    <row r="240" spans="2:65" s="9" customFormat="1" ht="11.25">
      <c r="B240" s="142"/>
      <c r="D240" s="123" t="s">
        <v>360</v>
      </c>
      <c r="E240" s="143" t="s">
        <v>19</v>
      </c>
      <c r="F240" s="144" t="s">
        <v>516</v>
      </c>
      <c r="H240" s="145">
        <v>20</v>
      </c>
      <c r="I240" s="146"/>
      <c r="L240" s="142"/>
      <c r="M240" s="147"/>
      <c r="T240" s="148"/>
      <c r="AT240" s="143" t="s">
        <v>360</v>
      </c>
      <c r="AU240" s="143" t="s">
        <v>72</v>
      </c>
      <c r="AV240" s="9" t="s">
        <v>81</v>
      </c>
      <c r="AW240" s="9" t="s">
        <v>33</v>
      </c>
      <c r="AX240" s="9" t="s">
        <v>72</v>
      </c>
      <c r="AY240" s="143" t="s">
        <v>144</v>
      </c>
    </row>
    <row r="241" spans="2:65" s="10" customFormat="1" ht="11.25">
      <c r="B241" s="149"/>
      <c r="D241" s="123" t="s">
        <v>360</v>
      </c>
      <c r="E241" s="150" t="s">
        <v>19</v>
      </c>
      <c r="F241" s="151" t="s">
        <v>362</v>
      </c>
      <c r="H241" s="152">
        <v>20</v>
      </c>
      <c r="I241" s="153"/>
      <c r="L241" s="149"/>
      <c r="M241" s="154"/>
      <c r="T241" s="155"/>
      <c r="AT241" s="150" t="s">
        <v>360</v>
      </c>
      <c r="AU241" s="150" t="s">
        <v>72</v>
      </c>
      <c r="AV241" s="10" t="s">
        <v>143</v>
      </c>
      <c r="AW241" s="10" t="s">
        <v>33</v>
      </c>
      <c r="AX241" s="10" t="s">
        <v>79</v>
      </c>
      <c r="AY241" s="150" t="s">
        <v>144</v>
      </c>
    </row>
    <row r="242" spans="2:65" s="1" customFormat="1" ht="156.75" customHeight="1">
      <c r="B242" s="31"/>
      <c r="C242" s="110" t="s">
        <v>333</v>
      </c>
      <c r="D242" s="110" t="s">
        <v>139</v>
      </c>
      <c r="E242" s="111" t="s">
        <v>517</v>
      </c>
      <c r="F242" s="112" t="s">
        <v>518</v>
      </c>
      <c r="G242" s="113" t="s">
        <v>153</v>
      </c>
      <c r="H242" s="114">
        <v>2</v>
      </c>
      <c r="I242" s="115"/>
      <c r="J242" s="116">
        <f>ROUND(I242*H242,2)</f>
        <v>0</v>
      </c>
      <c r="K242" s="112" t="s">
        <v>154</v>
      </c>
      <c r="L242" s="31"/>
      <c r="M242" s="117" t="s">
        <v>19</v>
      </c>
      <c r="N242" s="118" t="s">
        <v>43</v>
      </c>
      <c r="P242" s="119">
        <f>O242*H242</f>
        <v>0</v>
      </c>
      <c r="Q242" s="119">
        <v>0</v>
      </c>
      <c r="R242" s="119">
        <f>Q242*H242</f>
        <v>0</v>
      </c>
      <c r="S242" s="119">
        <v>0</v>
      </c>
      <c r="T242" s="120">
        <f>S242*H242</f>
        <v>0</v>
      </c>
      <c r="AR242" s="121" t="s">
        <v>143</v>
      </c>
      <c r="AT242" s="121" t="s">
        <v>139</v>
      </c>
      <c r="AU242" s="121" t="s">
        <v>72</v>
      </c>
      <c r="AY242" s="16" t="s">
        <v>144</v>
      </c>
      <c r="BE242" s="122">
        <f>IF(N242="základní",J242,0)</f>
        <v>0</v>
      </c>
      <c r="BF242" s="122">
        <f>IF(N242="snížená",J242,0)</f>
        <v>0</v>
      </c>
      <c r="BG242" s="122">
        <f>IF(N242="zákl. přenesená",J242,0)</f>
        <v>0</v>
      </c>
      <c r="BH242" s="122">
        <f>IF(N242="sníž. přenesená",J242,0)</f>
        <v>0</v>
      </c>
      <c r="BI242" s="122">
        <f>IF(N242="nulová",J242,0)</f>
        <v>0</v>
      </c>
      <c r="BJ242" s="16" t="s">
        <v>79</v>
      </c>
      <c r="BK242" s="122">
        <f>ROUND(I242*H242,2)</f>
        <v>0</v>
      </c>
      <c r="BL242" s="16" t="s">
        <v>143</v>
      </c>
      <c r="BM242" s="121" t="s">
        <v>519</v>
      </c>
    </row>
    <row r="243" spans="2:65" s="1" customFormat="1" ht="19.5">
      <c r="B243" s="31"/>
      <c r="D243" s="123" t="s">
        <v>145</v>
      </c>
      <c r="F243" s="124" t="s">
        <v>520</v>
      </c>
      <c r="I243" s="125"/>
      <c r="L243" s="31"/>
      <c r="M243" s="126"/>
      <c r="T243" s="52"/>
      <c r="AT243" s="16" t="s">
        <v>145</v>
      </c>
      <c r="AU243" s="16" t="s">
        <v>72</v>
      </c>
    </row>
    <row r="244" spans="2:65" s="9" customFormat="1" ht="11.25">
      <c r="B244" s="142"/>
      <c r="D244" s="123" t="s">
        <v>360</v>
      </c>
      <c r="E244" s="143" t="s">
        <v>19</v>
      </c>
      <c r="F244" s="144" t="s">
        <v>521</v>
      </c>
      <c r="H244" s="145">
        <v>2</v>
      </c>
      <c r="I244" s="146"/>
      <c r="L244" s="142"/>
      <c r="M244" s="147"/>
      <c r="T244" s="148"/>
      <c r="AT244" s="143" t="s">
        <v>360</v>
      </c>
      <c r="AU244" s="143" t="s">
        <v>72</v>
      </c>
      <c r="AV244" s="9" t="s">
        <v>81</v>
      </c>
      <c r="AW244" s="9" t="s">
        <v>33</v>
      </c>
      <c r="AX244" s="9" t="s">
        <v>72</v>
      </c>
      <c r="AY244" s="143" t="s">
        <v>144</v>
      </c>
    </row>
    <row r="245" spans="2:65" s="10" customFormat="1" ht="11.25">
      <c r="B245" s="149"/>
      <c r="D245" s="123" t="s">
        <v>360</v>
      </c>
      <c r="E245" s="150" t="s">
        <v>19</v>
      </c>
      <c r="F245" s="151" t="s">
        <v>362</v>
      </c>
      <c r="H245" s="152">
        <v>2</v>
      </c>
      <c r="I245" s="153"/>
      <c r="L245" s="149"/>
      <c r="M245" s="154"/>
      <c r="T245" s="155"/>
      <c r="AT245" s="150" t="s">
        <v>360</v>
      </c>
      <c r="AU245" s="150" t="s">
        <v>72</v>
      </c>
      <c r="AV245" s="10" t="s">
        <v>143</v>
      </c>
      <c r="AW245" s="10" t="s">
        <v>33</v>
      </c>
      <c r="AX245" s="10" t="s">
        <v>79</v>
      </c>
      <c r="AY245" s="150" t="s">
        <v>144</v>
      </c>
    </row>
    <row r="246" spans="2:65" s="1" customFormat="1" ht="76.349999999999994" customHeight="1">
      <c r="B246" s="31"/>
      <c r="C246" s="110" t="s">
        <v>237</v>
      </c>
      <c r="D246" s="110" t="s">
        <v>139</v>
      </c>
      <c r="E246" s="111" t="s">
        <v>522</v>
      </c>
      <c r="F246" s="112" t="s">
        <v>523</v>
      </c>
      <c r="G246" s="113" t="s">
        <v>153</v>
      </c>
      <c r="H246" s="114">
        <v>5</v>
      </c>
      <c r="I246" s="115"/>
      <c r="J246" s="116">
        <f>ROUND(I246*H246,2)</f>
        <v>0</v>
      </c>
      <c r="K246" s="112" t="s">
        <v>154</v>
      </c>
      <c r="L246" s="31"/>
      <c r="M246" s="117" t="s">
        <v>19</v>
      </c>
      <c r="N246" s="118" t="s">
        <v>43</v>
      </c>
      <c r="P246" s="119">
        <f>O246*H246</f>
        <v>0</v>
      </c>
      <c r="Q246" s="119">
        <v>0</v>
      </c>
      <c r="R246" s="119">
        <f>Q246*H246</f>
        <v>0</v>
      </c>
      <c r="S246" s="119">
        <v>0</v>
      </c>
      <c r="T246" s="120">
        <f>S246*H246</f>
        <v>0</v>
      </c>
      <c r="AR246" s="121" t="s">
        <v>143</v>
      </c>
      <c r="AT246" s="121" t="s">
        <v>139</v>
      </c>
      <c r="AU246" s="121" t="s">
        <v>72</v>
      </c>
      <c r="AY246" s="16" t="s">
        <v>144</v>
      </c>
      <c r="BE246" s="122">
        <f>IF(N246="základní",J246,0)</f>
        <v>0</v>
      </c>
      <c r="BF246" s="122">
        <f>IF(N246="snížená",J246,0)</f>
        <v>0</v>
      </c>
      <c r="BG246" s="122">
        <f>IF(N246="zákl. přenesená",J246,0)</f>
        <v>0</v>
      </c>
      <c r="BH246" s="122">
        <f>IF(N246="sníž. přenesená",J246,0)</f>
        <v>0</v>
      </c>
      <c r="BI246" s="122">
        <f>IF(N246="nulová",J246,0)</f>
        <v>0</v>
      </c>
      <c r="BJ246" s="16" t="s">
        <v>79</v>
      </c>
      <c r="BK246" s="122">
        <f>ROUND(I246*H246,2)</f>
        <v>0</v>
      </c>
      <c r="BL246" s="16" t="s">
        <v>143</v>
      </c>
      <c r="BM246" s="121" t="s">
        <v>524</v>
      </c>
    </row>
    <row r="247" spans="2:65" s="1" customFormat="1" ht="62.65" customHeight="1">
      <c r="B247" s="31"/>
      <c r="C247" s="110" t="s">
        <v>342</v>
      </c>
      <c r="D247" s="110" t="s">
        <v>139</v>
      </c>
      <c r="E247" s="111" t="s">
        <v>525</v>
      </c>
      <c r="F247" s="112" t="s">
        <v>526</v>
      </c>
      <c r="G247" s="113" t="s">
        <v>153</v>
      </c>
      <c r="H247" s="114">
        <v>5</v>
      </c>
      <c r="I247" s="115"/>
      <c r="J247" s="116">
        <f>ROUND(I247*H247,2)</f>
        <v>0</v>
      </c>
      <c r="K247" s="112" t="s">
        <v>154</v>
      </c>
      <c r="L247" s="31"/>
      <c r="M247" s="117" t="s">
        <v>19</v>
      </c>
      <c r="N247" s="118" t="s">
        <v>43</v>
      </c>
      <c r="P247" s="119">
        <f>O247*H247</f>
        <v>0</v>
      </c>
      <c r="Q247" s="119">
        <v>0</v>
      </c>
      <c r="R247" s="119">
        <f>Q247*H247</f>
        <v>0</v>
      </c>
      <c r="S247" s="119">
        <v>0</v>
      </c>
      <c r="T247" s="120">
        <f>S247*H247</f>
        <v>0</v>
      </c>
      <c r="AR247" s="121" t="s">
        <v>143</v>
      </c>
      <c r="AT247" s="121" t="s">
        <v>139</v>
      </c>
      <c r="AU247" s="121" t="s">
        <v>72</v>
      </c>
      <c r="AY247" s="16" t="s">
        <v>144</v>
      </c>
      <c r="BE247" s="122">
        <f>IF(N247="základní",J247,0)</f>
        <v>0</v>
      </c>
      <c r="BF247" s="122">
        <f>IF(N247="snížená",J247,0)</f>
        <v>0</v>
      </c>
      <c r="BG247" s="122">
        <f>IF(N247="zákl. přenesená",J247,0)</f>
        <v>0</v>
      </c>
      <c r="BH247" s="122">
        <f>IF(N247="sníž. přenesená",J247,0)</f>
        <v>0</v>
      </c>
      <c r="BI247" s="122">
        <f>IF(N247="nulová",J247,0)</f>
        <v>0</v>
      </c>
      <c r="BJ247" s="16" t="s">
        <v>79</v>
      </c>
      <c r="BK247" s="122">
        <f>ROUND(I247*H247,2)</f>
        <v>0</v>
      </c>
      <c r="BL247" s="16" t="s">
        <v>143</v>
      </c>
      <c r="BM247" s="121" t="s">
        <v>527</v>
      </c>
    </row>
    <row r="248" spans="2:65" s="1" customFormat="1" ht="16.5" customHeight="1">
      <c r="B248" s="31"/>
      <c r="C248" s="127" t="s">
        <v>527</v>
      </c>
      <c r="D248" s="127" t="s">
        <v>253</v>
      </c>
      <c r="E248" s="128" t="s">
        <v>528</v>
      </c>
      <c r="F248" s="129" t="s">
        <v>529</v>
      </c>
      <c r="G248" s="130" t="s">
        <v>153</v>
      </c>
      <c r="H248" s="131">
        <v>5</v>
      </c>
      <c r="I248" s="132"/>
      <c r="J248" s="133">
        <f>ROUND(I248*H248,2)</f>
        <v>0</v>
      </c>
      <c r="K248" s="129" t="s">
        <v>154</v>
      </c>
      <c r="L248" s="134"/>
      <c r="M248" s="135" t="s">
        <v>19</v>
      </c>
      <c r="N248" s="136" t="s">
        <v>43</v>
      </c>
      <c r="P248" s="119">
        <f>O248*H248</f>
        <v>0</v>
      </c>
      <c r="Q248" s="119">
        <v>0.06</v>
      </c>
      <c r="R248" s="119">
        <f>Q248*H248</f>
        <v>0.3</v>
      </c>
      <c r="S248" s="119">
        <v>0</v>
      </c>
      <c r="T248" s="120">
        <f>S248*H248</f>
        <v>0</v>
      </c>
      <c r="AR248" s="121" t="s">
        <v>159</v>
      </c>
      <c r="AT248" s="121" t="s">
        <v>253</v>
      </c>
      <c r="AU248" s="121" t="s">
        <v>72</v>
      </c>
      <c r="AY248" s="16" t="s">
        <v>144</v>
      </c>
      <c r="BE248" s="122">
        <f>IF(N248="základní",J248,0)</f>
        <v>0</v>
      </c>
      <c r="BF248" s="122">
        <f>IF(N248="snížená",J248,0)</f>
        <v>0</v>
      </c>
      <c r="BG248" s="122">
        <f>IF(N248="zákl. přenesená",J248,0)</f>
        <v>0</v>
      </c>
      <c r="BH248" s="122">
        <f>IF(N248="sníž. přenesená",J248,0)</f>
        <v>0</v>
      </c>
      <c r="BI248" s="122">
        <f>IF(N248="nulová",J248,0)</f>
        <v>0</v>
      </c>
      <c r="BJ248" s="16" t="s">
        <v>79</v>
      </c>
      <c r="BK248" s="122">
        <f>ROUND(I248*H248,2)</f>
        <v>0</v>
      </c>
      <c r="BL248" s="16" t="s">
        <v>143</v>
      </c>
      <c r="BM248" s="121" t="s">
        <v>530</v>
      </c>
    </row>
    <row r="249" spans="2:65" s="1" customFormat="1" ht="62.65" customHeight="1">
      <c r="B249" s="31"/>
      <c r="C249" s="110" t="s">
        <v>242</v>
      </c>
      <c r="D249" s="110" t="s">
        <v>139</v>
      </c>
      <c r="E249" s="111" t="s">
        <v>531</v>
      </c>
      <c r="F249" s="112" t="s">
        <v>532</v>
      </c>
      <c r="G249" s="113" t="s">
        <v>153</v>
      </c>
      <c r="H249" s="114">
        <v>251</v>
      </c>
      <c r="I249" s="115"/>
      <c r="J249" s="116">
        <f>ROUND(I249*H249,2)</f>
        <v>0</v>
      </c>
      <c r="K249" s="112" t="s">
        <v>154</v>
      </c>
      <c r="L249" s="31"/>
      <c r="M249" s="117" t="s">
        <v>19</v>
      </c>
      <c r="N249" s="118" t="s">
        <v>43</v>
      </c>
      <c r="P249" s="119">
        <f>O249*H249</f>
        <v>0</v>
      </c>
      <c r="Q249" s="119">
        <v>0</v>
      </c>
      <c r="R249" s="119">
        <f>Q249*H249</f>
        <v>0</v>
      </c>
      <c r="S249" s="119">
        <v>0</v>
      </c>
      <c r="T249" s="120">
        <f>S249*H249</f>
        <v>0</v>
      </c>
      <c r="AR249" s="121" t="s">
        <v>143</v>
      </c>
      <c r="AT249" s="121" t="s">
        <v>139</v>
      </c>
      <c r="AU249" s="121" t="s">
        <v>72</v>
      </c>
      <c r="AY249" s="16" t="s">
        <v>144</v>
      </c>
      <c r="BE249" s="122">
        <f>IF(N249="základní",J249,0)</f>
        <v>0</v>
      </c>
      <c r="BF249" s="122">
        <f>IF(N249="snížená",J249,0)</f>
        <v>0</v>
      </c>
      <c r="BG249" s="122">
        <f>IF(N249="zákl. přenesená",J249,0)</f>
        <v>0</v>
      </c>
      <c r="BH249" s="122">
        <f>IF(N249="sníž. přenesená",J249,0)</f>
        <v>0</v>
      </c>
      <c r="BI249" s="122">
        <f>IF(N249="nulová",J249,0)</f>
        <v>0</v>
      </c>
      <c r="BJ249" s="16" t="s">
        <v>79</v>
      </c>
      <c r="BK249" s="122">
        <f>ROUND(I249*H249,2)</f>
        <v>0</v>
      </c>
      <c r="BL249" s="16" t="s">
        <v>143</v>
      </c>
      <c r="BM249" s="121" t="s">
        <v>533</v>
      </c>
    </row>
    <row r="250" spans="2:65" s="9" customFormat="1" ht="22.5">
      <c r="B250" s="142"/>
      <c r="D250" s="123" t="s">
        <v>360</v>
      </c>
      <c r="E250" s="143" t="s">
        <v>19</v>
      </c>
      <c r="F250" s="144" t="s">
        <v>534</v>
      </c>
      <c r="H250" s="145">
        <v>205</v>
      </c>
      <c r="I250" s="146"/>
      <c r="L250" s="142"/>
      <c r="M250" s="147"/>
      <c r="T250" s="148"/>
      <c r="AT250" s="143" t="s">
        <v>360</v>
      </c>
      <c r="AU250" s="143" t="s">
        <v>72</v>
      </c>
      <c r="AV250" s="9" t="s">
        <v>81</v>
      </c>
      <c r="AW250" s="9" t="s">
        <v>33</v>
      </c>
      <c r="AX250" s="9" t="s">
        <v>72</v>
      </c>
      <c r="AY250" s="143" t="s">
        <v>144</v>
      </c>
    </row>
    <row r="251" spans="2:65" s="9" customFormat="1" ht="22.5">
      <c r="B251" s="142"/>
      <c r="D251" s="123" t="s">
        <v>360</v>
      </c>
      <c r="E251" s="143" t="s">
        <v>19</v>
      </c>
      <c r="F251" s="144" t="s">
        <v>535</v>
      </c>
      <c r="H251" s="145">
        <v>4</v>
      </c>
      <c r="I251" s="146"/>
      <c r="L251" s="142"/>
      <c r="M251" s="147"/>
      <c r="T251" s="148"/>
      <c r="AT251" s="143" t="s">
        <v>360</v>
      </c>
      <c r="AU251" s="143" t="s">
        <v>72</v>
      </c>
      <c r="AV251" s="9" t="s">
        <v>81</v>
      </c>
      <c r="AW251" s="9" t="s">
        <v>33</v>
      </c>
      <c r="AX251" s="9" t="s">
        <v>72</v>
      </c>
      <c r="AY251" s="143" t="s">
        <v>144</v>
      </c>
    </row>
    <row r="252" spans="2:65" s="9" customFormat="1" ht="22.5">
      <c r="B252" s="142"/>
      <c r="D252" s="123" t="s">
        <v>360</v>
      </c>
      <c r="E252" s="143" t="s">
        <v>19</v>
      </c>
      <c r="F252" s="144" t="s">
        <v>536</v>
      </c>
      <c r="H252" s="145">
        <v>4</v>
      </c>
      <c r="I252" s="146"/>
      <c r="L252" s="142"/>
      <c r="M252" s="147"/>
      <c r="T252" s="148"/>
      <c r="AT252" s="143" t="s">
        <v>360</v>
      </c>
      <c r="AU252" s="143" t="s">
        <v>72</v>
      </c>
      <c r="AV252" s="9" t="s">
        <v>81</v>
      </c>
      <c r="AW252" s="9" t="s">
        <v>33</v>
      </c>
      <c r="AX252" s="9" t="s">
        <v>72</v>
      </c>
      <c r="AY252" s="143" t="s">
        <v>144</v>
      </c>
    </row>
    <row r="253" spans="2:65" s="9" customFormat="1" ht="22.5">
      <c r="B253" s="142"/>
      <c r="D253" s="123" t="s">
        <v>360</v>
      </c>
      <c r="E253" s="143" t="s">
        <v>19</v>
      </c>
      <c r="F253" s="144" t="s">
        <v>537</v>
      </c>
      <c r="H253" s="145">
        <v>36</v>
      </c>
      <c r="I253" s="146"/>
      <c r="L253" s="142"/>
      <c r="M253" s="147"/>
      <c r="T253" s="148"/>
      <c r="AT253" s="143" t="s">
        <v>360</v>
      </c>
      <c r="AU253" s="143" t="s">
        <v>72</v>
      </c>
      <c r="AV253" s="9" t="s">
        <v>81</v>
      </c>
      <c r="AW253" s="9" t="s">
        <v>33</v>
      </c>
      <c r="AX253" s="9" t="s">
        <v>72</v>
      </c>
      <c r="AY253" s="143" t="s">
        <v>144</v>
      </c>
    </row>
    <row r="254" spans="2:65" s="9" customFormat="1" ht="11.25">
      <c r="B254" s="142"/>
      <c r="D254" s="123" t="s">
        <v>360</v>
      </c>
      <c r="E254" s="143" t="s">
        <v>19</v>
      </c>
      <c r="F254" s="144" t="s">
        <v>538</v>
      </c>
      <c r="H254" s="145">
        <v>2</v>
      </c>
      <c r="I254" s="146"/>
      <c r="L254" s="142"/>
      <c r="M254" s="147"/>
      <c r="T254" s="148"/>
      <c r="AT254" s="143" t="s">
        <v>360</v>
      </c>
      <c r="AU254" s="143" t="s">
        <v>72</v>
      </c>
      <c r="AV254" s="9" t="s">
        <v>81</v>
      </c>
      <c r="AW254" s="9" t="s">
        <v>33</v>
      </c>
      <c r="AX254" s="9" t="s">
        <v>72</v>
      </c>
      <c r="AY254" s="143" t="s">
        <v>144</v>
      </c>
    </row>
    <row r="255" spans="2:65" s="10" customFormat="1" ht="11.25">
      <c r="B255" s="149"/>
      <c r="D255" s="123" t="s">
        <v>360</v>
      </c>
      <c r="E255" s="150" t="s">
        <v>19</v>
      </c>
      <c r="F255" s="151" t="s">
        <v>362</v>
      </c>
      <c r="H255" s="152">
        <v>251</v>
      </c>
      <c r="I255" s="153"/>
      <c r="L255" s="149"/>
      <c r="M255" s="154"/>
      <c r="T255" s="155"/>
      <c r="AT255" s="150" t="s">
        <v>360</v>
      </c>
      <c r="AU255" s="150" t="s">
        <v>72</v>
      </c>
      <c r="AV255" s="10" t="s">
        <v>143</v>
      </c>
      <c r="AW255" s="10" t="s">
        <v>33</v>
      </c>
      <c r="AX255" s="10" t="s">
        <v>79</v>
      </c>
      <c r="AY255" s="150" t="s">
        <v>144</v>
      </c>
    </row>
    <row r="256" spans="2:65" s="1" customFormat="1" ht="62.65" customHeight="1">
      <c r="B256" s="31"/>
      <c r="C256" s="110" t="s">
        <v>352</v>
      </c>
      <c r="D256" s="110" t="s">
        <v>139</v>
      </c>
      <c r="E256" s="111" t="s">
        <v>539</v>
      </c>
      <c r="F256" s="112" t="s">
        <v>540</v>
      </c>
      <c r="G256" s="113" t="s">
        <v>153</v>
      </c>
      <c r="H256" s="114">
        <v>17</v>
      </c>
      <c r="I256" s="115"/>
      <c r="J256" s="116">
        <f>ROUND(I256*H256,2)</f>
        <v>0</v>
      </c>
      <c r="K256" s="112" t="s">
        <v>154</v>
      </c>
      <c r="L256" s="31"/>
      <c r="M256" s="117" t="s">
        <v>19</v>
      </c>
      <c r="N256" s="118" t="s">
        <v>43</v>
      </c>
      <c r="P256" s="119">
        <f>O256*H256</f>
        <v>0</v>
      </c>
      <c r="Q256" s="119">
        <v>0</v>
      </c>
      <c r="R256" s="119">
        <f>Q256*H256</f>
        <v>0</v>
      </c>
      <c r="S256" s="119">
        <v>0</v>
      </c>
      <c r="T256" s="120">
        <f>S256*H256</f>
        <v>0</v>
      </c>
      <c r="AR256" s="121" t="s">
        <v>143</v>
      </c>
      <c r="AT256" s="121" t="s">
        <v>139</v>
      </c>
      <c r="AU256" s="121" t="s">
        <v>72</v>
      </c>
      <c r="AY256" s="16" t="s">
        <v>144</v>
      </c>
      <c r="BE256" s="122">
        <f>IF(N256="základní",J256,0)</f>
        <v>0</v>
      </c>
      <c r="BF256" s="122">
        <f>IF(N256="snížená",J256,0)</f>
        <v>0</v>
      </c>
      <c r="BG256" s="122">
        <f>IF(N256="zákl. přenesená",J256,0)</f>
        <v>0</v>
      </c>
      <c r="BH256" s="122">
        <f>IF(N256="sníž. přenesená",J256,0)</f>
        <v>0</v>
      </c>
      <c r="BI256" s="122">
        <f>IF(N256="nulová",J256,0)</f>
        <v>0</v>
      </c>
      <c r="BJ256" s="16" t="s">
        <v>79</v>
      </c>
      <c r="BK256" s="122">
        <f>ROUND(I256*H256,2)</f>
        <v>0</v>
      </c>
      <c r="BL256" s="16" t="s">
        <v>143</v>
      </c>
      <c r="BM256" s="121" t="s">
        <v>541</v>
      </c>
    </row>
    <row r="257" spans="2:65" s="9" customFormat="1" ht="22.5">
      <c r="B257" s="142"/>
      <c r="D257" s="123" t="s">
        <v>360</v>
      </c>
      <c r="E257" s="143" t="s">
        <v>19</v>
      </c>
      <c r="F257" s="144" t="s">
        <v>542</v>
      </c>
      <c r="H257" s="145">
        <v>10</v>
      </c>
      <c r="I257" s="146"/>
      <c r="L257" s="142"/>
      <c r="M257" s="147"/>
      <c r="T257" s="148"/>
      <c r="AT257" s="143" t="s">
        <v>360</v>
      </c>
      <c r="AU257" s="143" t="s">
        <v>72</v>
      </c>
      <c r="AV257" s="9" t="s">
        <v>81</v>
      </c>
      <c r="AW257" s="9" t="s">
        <v>33</v>
      </c>
      <c r="AX257" s="9" t="s">
        <v>72</v>
      </c>
      <c r="AY257" s="143" t="s">
        <v>144</v>
      </c>
    </row>
    <row r="258" spans="2:65" s="9" customFormat="1" ht="22.5">
      <c r="B258" s="142"/>
      <c r="D258" s="123" t="s">
        <v>360</v>
      </c>
      <c r="E258" s="143" t="s">
        <v>19</v>
      </c>
      <c r="F258" s="144" t="s">
        <v>543</v>
      </c>
      <c r="H258" s="145">
        <v>7</v>
      </c>
      <c r="I258" s="146"/>
      <c r="L258" s="142"/>
      <c r="M258" s="147"/>
      <c r="T258" s="148"/>
      <c r="AT258" s="143" t="s">
        <v>360</v>
      </c>
      <c r="AU258" s="143" t="s">
        <v>72</v>
      </c>
      <c r="AV258" s="9" t="s">
        <v>81</v>
      </c>
      <c r="AW258" s="9" t="s">
        <v>33</v>
      </c>
      <c r="AX258" s="9" t="s">
        <v>72</v>
      </c>
      <c r="AY258" s="143" t="s">
        <v>144</v>
      </c>
    </row>
    <row r="259" spans="2:65" s="10" customFormat="1" ht="11.25">
      <c r="B259" s="149"/>
      <c r="D259" s="123" t="s">
        <v>360</v>
      </c>
      <c r="E259" s="150" t="s">
        <v>19</v>
      </c>
      <c r="F259" s="151" t="s">
        <v>362</v>
      </c>
      <c r="H259" s="152">
        <v>17</v>
      </c>
      <c r="I259" s="153"/>
      <c r="L259" s="149"/>
      <c r="M259" s="154"/>
      <c r="T259" s="155"/>
      <c r="AT259" s="150" t="s">
        <v>360</v>
      </c>
      <c r="AU259" s="150" t="s">
        <v>72</v>
      </c>
      <c r="AV259" s="10" t="s">
        <v>143</v>
      </c>
      <c r="AW259" s="10" t="s">
        <v>33</v>
      </c>
      <c r="AX259" s="10" t="s">
        <v>79</v>
      </c>
      <c r="AY259" s="150" t="s">
        <v>144</v>
      </c>
    </row>
    <row r="260" spans="2:65" s="1" customFormat="1" ht="128.65" customHeight="1">
      <c r="B260" s="31"/>
      <c r="C260" s="110" t="s">
        <v>246</v>
      </c>
      <c r="D260" s="110" t="s">
        <v>139</v>
      </c>
      <c r="E260" s="111" t="s">
        <v>544</v>
      </c>
      <c r="F260" s="112" t="s">
        <v>545</v>
      </c>
      <c r="G260" s="113" t="s">
        <v>369</v>
      </c>
      <c r="H260" s="114">
        <v>0.42</v>
      </c>
      <c r="I260" s="115"/>
      <c r="J260" s="116">
        <f>ROUND(I260*H260,2)</f>
        <v>0</v>
      </c>
      <c r="K260" s="112" t="s">
        <v>154</v>
      </c>
      <c r="L260" s="31"/>
      <c r="M260" s="117" t="s">
        <v>19</v>
      </c>
      <c r="N260" s="118" t="s">
        <v>43</v>
      </c>
      <c r="P260" s="119">
        <f>O260*H260</f>
        <v>0</v>
      </c>
      <c r="Q260" s="119">
        <v>0</v>
      </c>
      <c r="R260" s="119">
        <f>Q260*H260</f>
        <v>0</v>
      </c>
      <c r="S260" s="119">
        <v>0</v>
      </c>
      <c r="T260" s="120">
        <f>S260*H260</f>
        <v>0</v>
      </c>
      <c r="AR260" s="121" t="s">
        <v>143</v>
      </c>
      <c r="AT260" s="121" t="s">
        <v>139</v>
      </c>
      <c r="AU260" s="121" t="s">
        <v>72</v>
      </c>
      <c r="AY260" s="16" t="s">
        <v>144</v>
      </c>
      <c r="BE260" s="122">
        <f>IF(N260="základní",J260,0)</f>
        <v>0</v>
      </c>
      <c r="BF260" s="122">
        <f>IF(N260="snížená",J260,0)</f>
        <v>0</v>
      </c>
      <c r="BG260" s="122">
        <f>IF(N260="zákl. přenesená",J260,0)</f>
        <v>0</v>
      </c>
      <c r="BH260" s="122">
        <f>IF(N260="sníž. přenesená",J260,0)</f>
        <v>0</v>
      </c>
      <c r="BI260" s="122">
        <f>IF(N260="nulová",J260,0)</f>
        <v>0</v>
      </c>
      <c r="BJ260" s="16" t="s">
        <v>79</v>
      </c>
      <c r="BK260" s="122">
        <f>ROUND(I260*H260,2)</f>
        <v>0</v>
      </c>
      <c r="BL260" s="16" t="s">
        <v>143</v>
      </c>
      <c r="BM260" s="121" t="s">
        <v>546</v>
      </c>
    </row>
    <row r="261" spans="2:65" s="1" customFormat="1" ht="19.5">
      <c r="B261" s="31"/>
      <c r="D261" s="123" t="s">
        <v>145</v>
      </c>
      <c r="F261" s="124" t="s">
        <v>547</v>
      </c>
      <c r="I261" s="125"/>
      <c r="L261" s="31"/>
      <c r="M261" s="126"/>
      <c r="T261" s="52"/>
      <c r="AT261" s="16" t="s">
        <v>145</v>
      </c>
      <c r="AU261" s="16" t="s">
        <v>72</v>
      </c>
    </row>
    <row r="262" spans="2:65" s="1" customFormat="1" ht="128.65" customHeight="1">
      <c r="B262" s="31"/>
      <c r="C262" s="110" t="s">
        <v>548</v>
      </c>
      <c r="D262" s="110" t="s">
        <v>139</v>
      </c>
      <c r="E262" s="111" t="s">
        <v>549</v>
      </c>
      <c r="F262" s="112" t="s">
        <v>550</v>
      </c>
      <c r="G262" s="113" t="s">
        <v>142</v>
      </c>
      <c r="H262" s="114">
        <v>48.2</v>
      </c>
      <c r="I262" s="115"/>
      <c r="J262" s="116">
        <f>ROUND(I262*H262,2)</f>
        <v>0</v>
      </c>
      <c r="K262" s="112" t="s">
        <v>154</v>
      </c>
      <c r="L262" s="31"/>
      <c r="M262" s="117" t="s">
        <v>19</v>
      </c>
      <c r="N262" s="118" t="s">
        <v>43</v>
      </c>
      <c r="P262" s="119">
        <f>O262*H262</f>
        <v>0</v>
      </c>
      <c r="Q262" s="119">
        <v>0</v>
      </c>
      <c r="R262" s="119">
        <f>Q262*H262</f>
        <v>0</v>
      </c>
      <c r="S262" s="119">
        <v>0</v>
      </c>
      <c r="T262" s="120">
        <f>S262*H262</f>
        <v>0</v>
      </c>
      <c r="AR262" s="121" t="s">
        <v>143</v>
      </c>
      <c r="AT262" s="121" t="s">
        <v>139</v>
      </c>
      <c r="AU262" s="121" t="s">
        <v>72</v>
      </c>
      <c r="AY262" s="16" t="s">
        <v>144</v>
      </c>
      <c r="BE262" s="122">
        <f>IF(N262="základní",J262,0)</f>
        <v>0</v>
      </c>
      <c r="BF262" s="122">
        <f>IF(N262="snížená",J262,0)</f>
        <v>0</v>
      </c>
      <c r="BG262" s="122">
        <f>IF(N262="zákl. přenesená",J262,0)</f>
        <v>0</v>
      </c>
      <c r="BH262" s="122">
        <f>IF(N262="sníž. přenesená",J262,0)</f>
        <v>0</v>
      </c>
      <c r="BI262" s="122">
        <f>IF(N262="nulová",J262,0)</f>
        <v>0</v>
      </c>
      <c r="BJ262" s="16" t="s">
        <v>79</v>
      </c>
      <c r="BK262" s="122">
        <f>ROUND(I262*H262,2)</f>
        <v>0</v>
      </c>
      <c r="BL262" s="16" t="s">
        <v>143</v>
      </c>
      <c r="BM262" s="121" t="s">
        <v>551</v>
      </c>
    </row>
    <row r="263" spans="2:65" s="1" customFormat="1" ht="19.5">
      <c r="B263" s="31"/>
      <c r="D263" s="123" t="s">
        <v>145</v>
      </c>
      <c r="F263" s="124" t="s">
        <v>552</v>
      </c>
      <c r="I263" s="125"/>
      <c r="L263" s="31"/>
      <c r="M263" s="126"/>
      <c r="T263" s="52"/>
      <c r="AT263" s="16" t="s">
        <v>145</v>
      </c>
      <c r="AU263" s="16" t="s">
        <v>72</v>
      </c>
    </row>
    <row r="264" spans="2:65" s="1" customFormat="1" ht="142.15" customHeight="1">
      <c r="B264" s="31"/>
      <c r="C264" s="110" t="s">
        <v>251</v>
      </c>
      <c r="D264" s="110" t="s">
        <v>139</v>
      </c>
      <c r="E264" s="111" t="s">
        <v>553</v>
      </c>
      <c r="F264" s="112" t="s">
        <v>554</v>
      </c>
      <c r="G264" s="113" t="s">
        <v>369</v>
      </c>
      <c r="H264" s="114">
        <v>6.2E-2</v>
      </c>
      <c r="I264" s="115"/>
      <c r="J264" s="116">
        <f>ROUND(I264*H264,2)</f>
        <v>0</v>
      </c>
      <c r="K264" s="112" t="s">
        <v>154</v>
      </c>
      <c r="L264" s="31"/>
      <c r="M264" s="117" t="s">
        <v>19</v>
      </c>
      <c r="N264" s="118" t="s">
        <v>43</v>
      </c>
      <c r="P264" s="119">
        <f>O264*H264</f>
        <v>0</v>
      </c>
      <c r="Q264" s="119">
        <v>0</v>
      </c>
      <c r="R264" s="119">
        <f>Q264*H264</f>
        <v>0</v>
      </c>
      <c r="S264" s="119">
        <v>0</v>
      </c>
      <c r="T264" s="120">
        <f>S264*H264</f>
        <v>0</v>
      </c>
      <c r="AR264" s="121" t="s">
        <v>143</v>
      </c>
      <c r="AT264" s="121" t="s">
        <v>139</v>
      </c>
      <c r="AU264" s="121" t="s">
        <v>72</v>
      </c>
      <c r="AY264" s="16" t="s">
        <v>144</v>
      </c>
      <c r="BE264" s="122">
        <f>IF(N264="základní",J264,0)</f>
        <v>0</v>
      </c>
      <c r="BF264" s="122">
        <f>IF(N264="snížená",J264,0)</f>
        <v>0</v>
      </c>
      <c r="BG264" s="122">
        <f>IF(N264="zákl. přenesená",J264,0)</f>
        <v>0</v>
      </c>
      <c r="BH264" s="122">
        <f>IF(N264="sníž. přenesená",J264,0)</f>
        <v>0</v>
      </c>
      <c r="BI264" s="122">
        <f>IF(N264="nulová",J264,0)</f>
        <v>0</v>
      </c>
      <c r="BJ264" s="16" t="s">
        <v>79</v>
      </c>
      <c r="BK264" s="122">
        <f>ROUND(I264*H264,2)</f>
        <v>0</v>
      </c>
      <c r="BL264" s="16" t="s">
        <v>143</v>
      </c>
      <c r="BM264" s="121" t="s">
        <v>555</v>
      </c>
    </row>
    <row r="265" spans="2:65" s="1" customFormat="1" ht="19.5">
      <c r="B265" s="31"/>
      <c r="D265" s="123" t="s">
        <v>145</v>
      </c>
      <c r="F265" s="124" t="s">
        <v>547</v>
      </c>
      <c r="I265" s="125"/>
      <c r="L265" s="31"/>
      <c r="M265" s="126"/>
      <c r="T265" s="52"/>
      <c r="AT265" s="16" t="s">
        <v>145</v>
      </c>
      <c r="AU265" s="16" t="s">
        <v>72</v>
      </c>
    </row>
    <row r="266" spans="2:65" s="9" customFormat="1" ht="11.25">
      <c r="B266" s="142"/>
      <c r="D266" s="123" t="s">
        <v>360</v>
      </c>
      <c r="E266" s="143" t="s">
        <v>19</v>
      </c>
      <c r="F266" s="144" t="s">
        <v>556</v>
      </c>
      <c r="H266" s="145">
        <v>6.2E-2</v>
      </c>
      <c r="I266" s="146"/>
      <c r="L266" s="142"/>
      <c r="M266" s="147"/>
      <c r="T266" s="148"/>
      <c r="AT266" s="143" t="s">
        <v>360</v>
      </c>
      <c r="AU266" s="143" t="s">
        <v>72</v>
      </c>
      <c r="AV266" s="9" t="s">
        <v>81</v>
      </c>
      <c r="AW266" s="9" t="s">
        <v>33</v>
      </c>
      <c r="AX266" s="9" t="s">
        <v>72</v>
      </c>
      <c r="AY266" s="143" t="s">
        <v>144</v>
      </c>
    </row>
    <row r="267" spans="2:65" s="10" customFormat="1" ht="11.25">
      <c r="B267" s="149"/>
      <c r="D267" s="123" t="s">
        <v>360</v>
      </c>
      <c r="E267" s="150" t="s">
        <v>19</v>
      </c>
      <c r="F267" s="151" t="s">
        <v>362</v>
      </c>
      <c r="H267" s="152">
        <v>6.2E-2</v>
      </c>
      <c r="I267" s="153"/>
      <c r="L267" s="149"/>
      <c r="M267" s="154"/>
      <c r="T267" s="155"/>
      <c r="AT267" s="150" t="s">
        <v>360</v>
      </c>
      <c r="AU267" s="150" t="s">
        <v>72</v>
      </c>
      <c r="AV267" s="10" t="s">
        <v>143</v>
      </c>
      <c r="AW267" s="10" t="s">
        <v>33</v>
      </c>
      <c r="AX267" s="10" t="s">
        <v>79</v>
      </c>
      <c r="AY267" s="150" t="s">
        <v>144</v>
      </c>
    </row>
    <row r="268" spans="2:65" s="1" customFormat="1" ht="134.25" customHeight="1">
      <c r="B268" s="31"/>
      <c r="C268" s="110" t="s">
        <v>557</v>
      </c>
      <c r="D268" s="110" t="s">
        <v>139</v>
      </c>
      <c r="E268" s="111" t="s">
        <v>558</v>
      </c>
      <c r="F268" s="112" t="s">
        <v>559</v>
      </c>
      <c r="G268" s="113" t="s">
        <v>369</v>
      </c>
      <c r="H268" s="114">
        <v>0.90900000000000003</v>
      </c>
      <c r="I268" s="115"/>
      <c r="J268" s="116">
        <f>ROUND(I268*H268,2)</f>
        <v>0</v>
      </c>
      <c r="K268" s="112" t="s">
        <v>154</v>
      </c>
      <c r="L268" s="31"/>
      <c r="M268" s="117" t="s">
        <v>19</v>
      </c>
      <c r="N268" s="118" t="s">
        <v>43</v>
      </c>
      <c r="P268" s="119">
        <f>O268*H268</f>
        <v>0</v>
      </c>
      <c r="Q268" s="119">
        <v>0</v>
      </c>
      <c r="R268" s="119">
        <f>Q268*H268</f>
        <v>0</v>
      </c>
      <c r="S268" s="119">
        <v>0</v>
      </c>
      <c r="T268" s="120">
        <f>S268*H268</f>
        <v>0</v>
      </c>
      <c r="AR268" s="121" t="s">
        <v>143</v>
      </c>
      <c r="AT268" s="121" t="s">
        <v>139</v>
      </c>
      <c r="AU268" s="121" t="s">
        <v>72</v>
      </c>
      <c r="AY268" s="16" t="s">
        <v>144</v>
      </c>
      <c r="BE268" s="122">
        <f>IF(N268="základní",J268,0)</f>
        <v>0</v>
      </c>
      <c r="BF268" s="122">
        <f>IF(N268="snížená",J268,0)</f>
        <v>0</v>
      </c>
      <c r="BG268" s="122">
        <f>IF(N268="zákl. přenesená",J268,0)</f>
        <v>0</v>
      </c>
      <c r="BH268" s="122">
        <f>IF(N268="sníž. přenesená",J268,0)</f>
        <v>0</v>
      </c>
      <c r="BI268" s="122">
        <f>IF(N268="nulová",J268,0)</f>
        <v>0</v>
      </c>
      <c r="BJ268" s="16" t="s">
        <v>79</v>
      </c>
      <c r="BK268" s="122">
        <f>ROUND(I268*H268,2)</f>
        <v>0</v>
      </c>
      <c r="BL268" s="16" t="s">
        <v>143</v>
      </c>
      <c r="BM268" s="121" t="s">
        <v>560</v>
      </c>
    </row>
    <row r="269" spans="2:65" s="1" customFormat="1" ht="19.5">
      <c r="B269" s="31"/>
      <c r="D269" s="123" t="s">
        <v>145</v>
      </c>
      <c r="F269" s="124" t="s">
        <v>547</v>
      </c>
      <c r="I269" s="125"/>
      <c r="L269" s="31"/>
      <c r="M269" s="126"/>
      <c r="T269" s="52"/>
      <c r="AT269" s="16" t="s">
        <v>145</v>
      </c>
      <c r="AU269" s="16" t="s">
        <v>72</v>
      </c>
    </row>
    <row r="270" spans="2:65" s="9" customFormat="1" ht="11.25">
      <c r="B270" s="142"/>
      <c r="D270" s="123" t="s">
        <v>360</v>
      </c>
      <c r="E270" s="143" t="s">
        <v>19</v>
      </c>
      <c r="F270" s="144" t="s">
        <v>561</v>
      </c>
      <c r="H270" s="145">
        <v>0.90900000000000003</v>
      </c>
      <c r="I270" s="146"/>
      <c r="L270" s="142"/>
      <c r="M270" s="147"/>
      <c r="T270" s="148"/>
      <c r="AT270" s="143" t="s">
        <v>360</v>
      </c>
      <c r="AU270" s="143" t="s">
        <v>72</v>
      </c>
      <c r="AV270" s="9" t="s">
        <v>81</v>
      </c>
      <c r="AW270" s="9" t="s">
        <v>33</v>
      </c>
      <c r="AX270" s="9" t="s">
        <v>72</v>
      </c>
      <c r="AY270" s="143" t="s">
        <v>144</v>
      </c>
    </row>
    <row r="271" spans="2:65" s="10" customFormat="1" ht="11.25">
      <c r="B271" s="149"/>
      <c r="D271" s="123" t="s">
        <v>360</v>
      </c>
      <c r="E271" s="150" t="s">
        <v>19</v>
      </c>
      <c r="F271" s="151" t="s">
        <v>362</v>
      </c>
      <c r="H271" s="152">
        <v>0.90900000000000003</v>
      </c>
      <c r="I271" s="153"/>
      <c r="L271" s="149"/>
      <c r="M271" s="154"/>
      <c r="T271" s="155"/>
      <c r="AT271" s="150" t="s">
        <v>360</v>
      </c>
      <c r="AU271" s="150" t="s">
        <v>72</v>
      </c>
      <c r="AV271" s="10" t="s">
        <v>143</v>
      </c>
      <c r="AW271" s="10" t="s">
        <v>33</v>
      </c>
      <c r="AX271" s="10" t="s">
        <v>79</v>
      </c>
      <c r="AY271" s="150" t="s">
        <v>144</v>
      </c>
    </row>
    <row r="272" spans="2:65" s="1" customFormat="1" ht="145.5" customHeight="1">
      <c r="B272" s="31"/>
      <c r="C272" s="110" t="s">
        <v>256</v>
      </c>
      <c r="D272" s="110" t="s">
        <v>139</v>
      </c>
      <c r="E272" s="111" t="s">
        <v>562</v>
      </c>
      <c r="F272" s="112" t="s">
        <v>563</v>
      </c>
      <c r="G272" s="113" t="s">
        <v>142</v>
      </c>
      <c r="H272" s="114">
        <v>252.19</v>
      </c>
      <c r="I272" s="115"/>
      <c r="J272" s="116">
        <f>ROUND(I272*H272,2)</f>
        <v>0</v>
      </c>
      <c r="K272" s="112" t="s">
        <v>154</v>
      </c>
      <c r="L272" s="31"/>
      <c r="M272" s="117" t="s">
        <v>19</v>
      </c>
      <c r="N272" s="118" t="s">
        <v>43</v>
      </c>
      <c r="P272" s="119">
        <f>O272*H272</f>
        <v>0</v>
      </c>
      <c r="Q272" s="119">
        <v>0</v>
      </c>
      <c r="R272" s="119">
        <f>Q272*H272</f>
        <v>0</v>
      </c>
      <c r="S272" s="119">
        <v>0</v>
      </c>
      <c r="T272" s="120">
        <f>S272*H272</f>
        <v>0</v>
      </c>
      <c r="AR272" s="121" t="s">
        <v>143</v>
      </c>
      <c r="AT272" s="121" t="s">
        <v>139</v>
      </c>
      <c r="AU272" s="121" t="s">
        <v>72</v>
      </c>
      <c r="AY272" s="16" t="s">
        <v>144</v>
      </c>
      <c r="BE272" s="122">
        <f>IF(N272="základní",J272,0)</f>
        <v>0</v>
      </c>
      <c r="BF272" s="122">
        <f>IF(N272="snížená",J272,0)</f>
        <v>0</v>
      </c>
      <c r="BG272" s="122">
        <f>IF(N272="zákl. přenesená",J272,0)</f>
        <v>0</v>
      </c>
      <c r="BH272" s="122">
        <f>IF(N272="sníž. přenesená",J272,0)</f>
        <v>0</v>
      </c>
      <c r="BI272" s="122">
        <f>IF(N272="nulová",J272,0)</f>
        <v>0</v>
      </c>
      <c r="BJ272" s="16" t="s">
        <v>79</v>
      </c>
      <c r="BK272" s="122">
        <f>ROUND(I272*H272,2)</f>
        <v>0</v>
      </c>
      <c r="BL272" s="16" t="s">
        <v>143</v>
      </c>
      <c r="BM272" s="121" t="s">
        <v>564</v>
      </c>
    </row>
    <row r="273" spans="2:65" s="1" customFormat="1" ht="19.5">
      <c r="B273" s="31"/>
      <c r="D273" s="123" t="s">
        <v>145</v>
      </c>
      <c r="F273" s="124" t="s">
        <v>381</v>
      </c>
      <c r="I273" s="125"/>
      <c r="L273" s="31"/>
      <c r="M273" s="126"/>
      <c r="T273" s="52"/>
      <c r="AT273" s="16" t="s">
        <v>145</v>
      </c>
      <c r="AU273" s="16" t="s">
        <v>72</v>
      </c>
    </row>
    <row r="274" spans="2:65" s="9" customFormat="1" ht="11.25">
      <c r="B274" s="142"/>
      <c r="D274" s="123" t="s">
        <v>360</v>
      </c>
      <c r="E274" s="143" t="s">
        <v>19</v>
      </c>
      <c r="F274" s="144" t="s">
        <v>488</v>
      </c>
      <c r="H274" s="145">
        <v>252.19</v>
      </c>
      <c r="I274" s="146"/>
      <c r="L274" s="142"/>
      <c r="M274" s="147"/>
      <c r="T274" s="148"/>
      <c r="AT274" s="143" t="s">
        <v>360</v>
      </c>
      <c r="AU274" s="143" t="s">
        <v>72</v>
      </c>
      <c r="AV274" s="9" t="s">
        <v>81</v>
      </c>
      <c r="AW274" s="9" t="s">
        <v>33</v>
      </c>
      <c r="AX274" s="9" t="s">
        <v>72</v>
      </c>
      <c r="AY274" s="143" t="s">
        <v>144</v>
      </c>
    </row>
    <row r="275" spans="2:65" s="10" customFormat="1" ht="11.25">
      <c r="B275" s="149"/>
      <c r="D275" s="123" t="s">
        <v>360</v>
      </c>
      <c r="E275" s="150" t="s">
        <v>19</v>
      </c>
      <c r="F275" s="151" t="s">
        <v>362</v>
      </c>
      <c r="H275" s="152">
        <v>252.19</v>
      </c>
      <c r="I275" s="153"/>
      <c r="L275" s="149"/>
      <c r="M275" s="154"/>
      <c r="T275" s="155"/>
      <c r="AT275" s="150" t="s">
        <v>360</v>
      </c>
      <c r="AU275" s="150" t="s">
        <v>72</v>
      </c>
      <c r="AV275" s="10" t="s">
        <v>143</v>
      </c>
      <c r="AW275" s="10" t="s">
        <v>33</v>
      </c>
      <c r="AX275" s="10" t="s">
        <v>79</v>
      </c>
      <c r="AY275" s="150" t="s">
        <v>144</v>
      </c>
    </row>
    <row r="276" spans="2:65" s="1" customFormat="1" ht="62.65" customHeight="1">
      <c r="B276" s="31"/>
      <c r="C276" s="110" t="s">
        <v>565</v>
      </c>
      <c r="D276" s="110" t="s">
        <v>139</v>
      </c>
      <c r="E276" s="111" t="s">
        <v>566</v>
      </c>
      <c r="F276" s="112" t="s">
        <v>567</v>
      </c>
      <c r="G276" s="113" t="s">
        <v>153</v>
      </c>
      <c r="H276" s="114">
        <v>5</v>
      </c>
      <c r="I276" s="115"/>
      <c r="J276" s="116">
        <f>ROUND(I276*H276,2)</f>
        <v>0</v>
      </c>
      <c r="K276" s="112" t="s">
        <v>154</v>
      </c>
      <c r="L276" s="31"/>
      <c r="M276" s="117" t="s">
        <v>19</v>
      </c>
      <c r="N276" s="118" t="s">
        <v>43</v>
      </c>
      <c r="P276" s="119">
        <f>O276*H276</f>
        <v>0</v>
      </c>
      <c r="Q276" s="119">
        <v>0</v>
      </c>
      <c r="R276" s="119">
        <f>Q276*H276</f>
        <v>0</v>
      </c>
      <c r="S276" s="119">
        <v>0</v>
      </c>
      <c r="T276" s="120">
        <f>S276*H276</f>
        <v>0</v>
      </c>
      <c r="AR276" s="121" t="s">
        <v>143</v>
      </c>
      <c r="AT276" s="121" t="s">
        <v>139</v>
      </c>
      <c r="AU276" s="121" t="s">
        <v>72</v>
      </c>
      <c r="AY276" s="16" t="s">
        <v>144</v>
      </c>
      <c r="BE276" s="122">
        <f>IF(N276="základní",J276,0)</f>
        <v>0</v>
      </c>
      <c r="BF276" s="122">
        <f>IF(N276="snížená",J276,0)</f>
        <v>0</v>
      </c>
      <c r="BG276" s="122">
        <f>IF(N276="zákl. přenesená",J276,0)</f>
        <v>0</v>
      </c>
      <c r="BH276" s="122">
        <f>IF(N276="sníž. přenesená",J276,0)</f>
        <v>0</v>
      </c>
      <c r="BI276" s="122">
        <f>IF(N276="nulová",J276,0)</f>
        <v>0</v>
      </c>
      <c r="BJ276" s="16" t="s">
        <v>79</v>
      </c>
      <c r="BK276" s="122">
        <f>ROUND(I276*H276,2)</f>
        <v>0</v>
      </c>
      <c r="BL276" s="16" t="s">
        <v>143</v>
      </c>
      <c r="BM276" s="121" t="s">
        <v>568</v>
      </c>
    </row>
    <row r="277" spans="2:65" s="1" customFormat="1" ht="19.5">
      <c r="B277" s="31"/>
      <c r="D277" s="123" t="s">
        <v>145</v>
      </c>
      <c r="F277" s="124" t="s">
        <v>569</v>
      </c>
      <c r="I277" s="125"/>
      <c r="L277" s="31"/>
      <c r="M277" s="126"/>
      <c r="T277" s="52"/>
      <c r="AT277" s="16" t="s">
        <v>145</v>
      </c>
      <c r="AU277" s="16" t="s">
        <v>72</v>
      </c>
    </row>
    <row r="278" spans="2:65" s="1" customFormat="1" ht="55.5" customHeight="1">
      <c r="B278" s="31"/>
      <c r="C278" s="110" t="s">
        <v>261</v>
      </c>
      <c r="D278" s="110" t="s">
        <v>139</v>
      </c>
      <c r="E278" s="111" t="s">
        <v>570</v>
      </c>
      <c r="F278" s="112" t="s">
        <v>571</v>
      </c>
      <c r="G278" s="113" t="s">
        <v>153</v>
      </c>
      <c r="H278" s="114">
        <v>1</v>
      </c>
      <c r="I278" s="115"/>
      <c r="J278" s="116">
        <f>ROUND(I278*H278,2)</f>
        <v>0</v>
      </c>
      <c r="K278" s="112" t="s">
        <v>154</v>
      </c>
      <c r="L278" s="31"/>
      <c r="M278" s="117" t="s">
        <v>19</v>
      </c>
      <c r="N278" s="118" t="s">
        <v>43</v>
      </c>
      <c r="P278" s="119">
        <f>O278*H278</f>
        <v>0</v>
      </c>
      <c r="Q278" s="119">
        <v>0</v>
      </c>
      <c r="R278" s="119">
        <f>Q278*H278</f>
        <v>0</v>
      </c>
      <c r="S278" s="119">
        <v>0</v>
      </c>
      <c r="T278" s="120">
        <f>S278*H278</f>
        <v>0</v>
      </c>
      <c r="AR278" s="121" t="s">
        <v>143</v>
      </c>
      <c r="AT278" s="121" t="s">
        <v>139</v>
      </c>
      <c r="AU278" s="121" t="s">
        <v>72</v>
      </c>
      <c r="AY278" s="16" t="s">
        <v>144</v>
      </c>
      <c r="BE278" s="122">
        <f>IF(N278="základní",J278,0)</f>
        <v>0</v>
      </c>
      <c r="BF278" s="122">
        <f>IF(N278="snížená",J278,0)</f>
        <v>0</v>
      </c>
      <c r="BG278" s="122">
        <f>IF(N278="zákl. přenesená",J278,0)</f>
        <v>0</v>
      </c>
      <c r="BH278" s="122">
        <f>IF(N278="sníž. přenesená",J278,0)</f>
        <v>0</v>
      </c>
      <c r="BI278" s="122">
        <f>IF(N278="nulová",J278,0)</f>
        <v>0</v>
      </c>
      <c r="BJ278" s="16" t="s">
        <v>79</v>
      </c>
      <c r="BK278" s="122">
        <f>ROUND(I278*H278,2)</f>
        <v>0</v>
      </c>
      <c r="BL278" s="16" t="s">
        <v>143</v>
      </c>
      <c r="BM278" s="121" t="s">
        <v>572</v>
      </c>
    </row>
    <row r="279" spans="2:65" s="1" customFormat="1" ht="19.5">
      <c r="B279" s="31"/>
      <c r="D279" s="123" t="s">
        <v>145</v>
      </c>
      <c r="F279" s="124" t="s">
        <v>573</v>
      </c>
      <c r="I279" s="125"/>
      <c r="L279" s="31"/>
      <c r="M279" s="126"/>
      <c r="T279" s="52"/>
      <c r="AT279" s="16" t="s">
        <v>145</v>
      </c>
      <c r="AU279" s="16" t="s">
        <v>72</v>
      </c>
    </row>
    <row r="280" spans="2:65" s="1" customFormat="1" ht="55.5" customHeight="1">
      <c r="B280" s="31"/>
      <c r="C280" s="110" t="s">
        <v>574</v>
      </c>
      <c r="D280" s="110" t="s">
        <v>139</v>
      </c>
      <c r="E280" s="111" t="s">
        <v>575</v>
      </c>
      <c r="F280" s="112" t="s">
        <v>576</v>
      </c>
      <c r="G280" s="113" t="s">
        <v>153</v>
      </c>
      <c r="H280" s="114">
        <v>7</v>
      </c>
      <c r="I280" s="115"/>
      <c r="J280" s="116">
        <f>ROUND(I280*H280,2)</f>
        <v>0</v>
      </c>
      <c r="K280" s="112" t="s">
        <v>154</v>
      </c>
      <c r="L280" s="31"/>
      <c r="M280" s="117" t="s">
        <v>19</v>
      </c>
      <c r="N280" s="118" t="s">
        <v>43</v>
      </c>
      <c r="P280" s="119">
        <f>O280*H280</f>
        <v>0</v>
      </c>
      <c r="Q280" s="119">
        <v>0</v>
      </c>
      <c r="R280" s="119">
        <f>Q280*H280</f>
        <v>0</v>
      </c>
      <c r="S280" s="119">
        <v>0</v>
      </c>
      <c r="T280" s="120">
        <f>S280*H280</f>
        <v>0</v>
      </c>
      <c r="AR280" s="121" t="s">
        <v>143</v>
      </c>
      <c r="AT280" s="121" t="s">
        <v>139</v>
      </c>
      <c r="AU280" s="121" t="s">
        <v>72</v>
      </c>
      <c r="AY280" s="16" t="s">
        <v>144</v>
      </c>
      <c r="BE280" s="122">
        <f>IF(N280="základní",J280,0)</f>
        <v>0</v>
      </c>
      <c r="BF280" s="122">
        <f>IF(N280="snížená",J280,0)</f>
        <v>0</v>
      </c>
      <c r="BG280" s="122">
        <f>IF(N280="zákl. přenesená",J280,0)</f>
        <v>0</v>
      </c>
      <c r="BH280" s="122">
        <f>IF(N280="sníž. přenesená",J280,0)</f>
        <v>0</v>
      </c>
      <c r="BI280" s="122">
        <f>IF(N280="nulová",J280,0)</f>
        <v>0</v>
      </c>
      <c r="BJ280" s="16" t="s">
        <v>79</v>
      </c>
      <c r="BK280" s="122">
        <f>ROUND(I280*H280,2)</f>
        <v>0</v>
      </c>
      <c r="BL280" s="16" t="s">
        <v>143</v>
      </c>
      <c r="BM280" s="121" t="s">
        <v>577</v>
      </c>
    </row>
    <row r="281" spans="2:65" s="1" customFormat="1" ht="19.5">
      <c r="B281" s="31"/>
      <c r="D281" s="123" t="s">
        <v>145</v>
      </c>
      <c r="F281" s="124" t="s">
        <v>573</v>
      </c>
      <c r="I281" s="125"/>
      <c r="L281" s="31"/>
      <c r="M281" s="126"/>
      <c r="T281" s="52"/>
      <c r="AT281" s="16" t="s">
        <v>145</v>
      </c>
      <c r="AU281" s="16" t="s">
        <v>72</v>
      </c>
    </row>
    <row r="282" spans="2:65" s="1" customFormat="1" ht="55.5" customHeight="1">
      <c r="B282" s="31"/>
      <c r="C282" s="110" t="s">
        <v>265</v>
      </c>
      <c r="D282" s="110" t="s">
        <v>139</v>
      </c>
      <c r="E282" s="111" t="s">
        <v>578</v>
      </c>
      <c r="F282" s="112" t="s">
        <v>579</v>
      </c>
      <c r="G282" s="113" t="s">
        <v>153</v>
      </c>
      <c r="H282" s="114">
        <v>1</v>
      </c>
      <c r="I282" s="115"/>
      <c r="J282" s="116">
        <f>ROUND(I282*H282,2)</f>
        <v>0</v>
      </c>
      <c r="K282" s="112" t="s">
        <v>154</v>
      </c>
      <c r="L282" s="31"/>
      <c r="M282" s="117" t="s">
        <v>19</v>
      </c>
      <c r="N282" s="118" t="s">
        <v>43</v>
      </c>
      <c r="P282" s="119">
        <f>O282*H282</f>
        <v>0</v>
      </c>
      <c r="Q282" s="119">
        <v>0</v>
      </c>
      <c r="R282" s="119">
        <f>Q282*H282</f>
        <v>0</v>
      </c>
      <c r="S282" s="119">
        <v>0</v>
      </c>
      <c r="T282" s="120">
        <f>S282*H282</f>
        <v>0</v>
      </c>
      <c r="AR282" s="121" t="s">
        <v>143</v>
      </c>
      <c r="AT282" s="121" t="s">
        <v>139</v>
      </c>
      <c r="AU282" s="121" t="s">
        <v>72</v>
      </c>
      <c r="AY282" s="16" t="s">
        <v>144</v>
      </c>
      <c r="BE282" s="122">
        <f>IF(N282="základní",J282,0)</f>
        <v>0</v>
      </c>
      <c r="BF282" s="122">
        <f>IF(N282="snížená",J282,0)</f>
        <v>0</v>
      </c>
      <c r="BG282" s="122">
        <f>IF(N282="zákl. přenesená",J282,0)</f>
        <v>0</v>
      </c>
      <c r="BH282" s="122">
        <f>IF(N282="sníž. přenesená",J282,0)</f>
        <v>0</v>
      </c>
      <c r="BI282" s="122">
        <f>IF(N282="nulová",J282,0)</f>
        <v>0</v>
      </c>
      <c r="BJ282" s="16" t="s">
        <v>79</v>
      </c>
      <c r="BK282" s="122">
        <f>ROUND(I282*H282,2)</f>
        <v>0</v>
      </c>
      <c r="BL282" s="16" t="s">
        <v>143</v>
      </c>
      <c r="BM282" s="121" t="s">
        <v>580</v>
      </c>
    </row>
    <row r="283" spans="2:65" s="1" customFormat="1" ht="19.5">
      <c r="B283" s="31"/>
      <c r="D283" s="123" t="s">
        <v>145</v>
      </c>
      <c r="F283" s="124" t="s">
        <v>573</v>
      </c>
      <c r="I283" s="125"/>
      <c r="L283" s="31"/>
      <c r="M283" s="126"/>
      <c r="T283" s="52"/>
      <c r="AT283" s="16" t="s">
        <v>145</v>
      </c>
      <c r="AU283" s="16" t="s">
        <v>72</v>
      </c>
    </row>
    <row r="284" spans="2:65" s="1" customFormat="1" ht="55.5" customHeight="1">
      <c r="B284" s="31"/>
      <c r="C284" s="110" t="s">
        <v>581</v>
      </c>
      <c r="D284" s="110" t="s">
        <v>139</v>
      </c>
      <c r="E284" s="111" t="s">
        <v>582</v>
      </c>
      <c r="F284" s="112" t="s">
        <v>583</v>
      </c>
      <c r="G284" s="113" t="s">
        <v>153</v>
      </c>
      <c r="H284" s="114">
        <v>7</v>
      </c>
      <c r="I284" s="115"/>
      <c r="J284" s="116">
        <f>ROUND(I284*H284,2)</f>
        <v>0</v>
      </c>
      <c r="K284" s="112" t="s">
        <v>154</v>
      </c>
      <c r="L284" s="31"/>
      <c r="M284" s="117" t="s">
        <v>19</v>
      </c>
      <c r="N284" s="118" t="s">
        <v>43</v>
      </c>
      <c r="P284" s="119">
        <f>O284*H284</f>
        <v>0</v>
      </c>
      <c r="Q284" s="119">
        <v>0</v>
      </c>
      <c r="R284" s="119">
        <f>Q284*H284</f>
        <v>0</v>
      </c>
      <c r="S284" s="119">
        <v>0</v>
      </c>
      <c r="T284" s="120">
        <f>S284*H284</f>
        <v>0</v>
      </c>
      <c r="AR284" s="121" t="s">
        <v>143</v>
      </c>
      <c r="AT284" s="121" t="s">
        <v>139</v>
      </c>
      <c r="AU284" s="121" t="s">
        <v>72</v>
      </c>
      <c r="AY284" s="16" t="s">
        <v>144</v>
      </c>
      <c r="BE284" s="122">
        <f>IF(N284="základní",J284,0)</f>
        <v>0</v>
      </c>
      <c r="BF284" s="122">
        <f>IF(N284="snížená",J284,0)</f>
        <v>0</v>
      </c>
      <c r="BG284" s="122">
        <f>IF(N284="zákl. přenesená",J284,0)</f>
        <v>0</v>
      </c>
      <c r="BH284" s="122">
        <f>IF(N284="sníž. přenesená",J284,0)</f>
        <v>0</v>
      </c>
      <c r="BI284" s="122">
        <f>IF(N284="nulová",J284,0)</f>
        <v>0</v>
      </c>
      <c r="BJ284" s="16" t="s">
        <v>79</v>
      </c>
      <c r="BK284" s="122">
        <f>ROUND(I284*H284,2)</f>
        <v>0</v>
      </c>
      <c r="BL284" s="16" t="s">
        <v>143</v>
      </c>
      <c r="BM284" s="121" t="s">
        <v>584</v>
      </c>
    </row>
    <row r="285" spans="2:65" s="1" customFormat="1" ht="19.5">
      <c r="B285" s="31"/>
      <c r="D285" s="123" t="s">
        <v>145</v>
      </c>
      <c r="F285" s="124" t="s">
        <v>573</v>
      </c>
      <c r="I285" s="125"/>
      <c r="L285" s="31"/>
      <c r="M285" s="126"/>
      <c r="T285" s="52"/>
      <c r="AT285" s="16" t="s">
        <v>145</v>
      </c>
      <c r="AU285" s="16" t="s">
        <v>72</v>
      </c>
    </row>
    <row r="286" spans="2:65" s="1" customFormat="1" ht="78" customHeight="1">
      <c r="B286" s="31"/>
      <c r="C286" s="110" t="s">
        <v>270</v>
      </c>
      <c r="D286" s="110" t="s">
        <v>139</v>
      </c>
      <c r="E286" s="111" t="s">
        <v>585</v>
      </c>
      <c r="F286" s="112" t="s">
        <v>586</v>
      </c>
      <c r="G286" s="113" t="s">
        <v>365</v>
      </c>
      <c r="H286" s="114">
        <v>560.33000000000004</v>
      </c>
      <c r="I286" s="115"/>
      <c r="J286" s="116">
        <f>ROUND(I286*H286,2)</f>
        <v>0</v>
      </c>
      <c r="K286" s="112" t="s">
        <v>154</v>
      </c>
      <c r="L286" s="31"/>
      <c r="M286" s="117" t="s">
        <v>19</v>
      </c>
      <c r="N286" s="118" t="s">
        <v>43</v>
      </c>
      <c r="P286" s="119">
        <f>O286*H286</f>
        <v>0</v>
      </c>
      <c r="Q286" s="119">
        <v>0</v>
      </c>
      <c r="R286" s="119">
        <f>Q286*H286</f>
        <v>0</v>
      </c>
      <c r="S286" s="119">
        <v>0</v>
      </c>
      <c r="T286" s="120">
        <f>S286*H286</f>
        <v>0</v>
      </c>
      <c r="AR286" s="121" t="s">
        <v>143</v>
      </c>
      <c r="AT286" s="121" t="s">
        <v>139</v>
      </c>
      <c r="AU286" s="121" t="s">
        <v>72</v>
      </c>
      <c r="AY286" s="16" t="s">
        <v>144</v>
      </c>
      <c r="BE286" s="122">
        <f>IF(N286="základní",J286,0)</f>
        <v>0</v>
      </c>
      <c r="BF286" s="122">
        <f>IF(N286="snížená",J286,0)</f>
        <v>0</v>
      </c>
      <c r="BG286" s="122">
        <f>IF(N286="zákl. přenesená",J286,0)</f>
        <v>0</v>
      </c>
      <c r="BH286" s="122">
        <f>IF(N286="sníž. přenesená",J286,0)</f>
        <v>0</v>
      </c>
      <c r="BI286" s="122">
        <f>IF(N286="nulová",J286,0)</f>
        <v>0</v>
      </c>
      <c r="BJ286" s="16" t="s">
        <v>79</v>
      </c>
      <c r="BK286" s="122">
        <f>ROUND(I286*H286,2)</f>
        <v>0</v>
      </c>
      <c r="BL286" s="16" t="s">
        <v>143</v>
      </c>
      <c r="BM286" s="121" t="s">
        <v>587</v>
      </c>
    </row>
    <row r="287" spans="2:65" s="9" customFormat="1" ht="11.25">
      <c r="B287" s="142"/>
      <c r="D287" s="123" t="s">
        <v>360</v>
      </c>
      <c r="E287" s="143" t="s">
        <v>19</v>
      </c>
      <c r="F287" s="144" t="s">
        <v>446</v>
      </c>
      <c r="H287" s="145">
        <v>560.33000000000004</v>
      </c>
      <c r="I287" s="146"/>
      <c r="L287" s="142"/>
      <c r="M287" s="147"/>
      <c r="T287" s="148"/>
      <c r="AT287" s="143" t="s">
        <v>360</v>
      </c>
      <c r="AU287" s="143" t="s">
        <v>72</v>
      </c>
      <c r="AV287" s="9" t="s">
        <v>81</v>
      </c>
      <c r="AW287" s="9" t="s">
        <v>33</v>
      </c>
      <c r="AX287" s="9" t="s">
        <v>72</v>
      </c>
      <c r="AY287" s="143" t="s">
        <v>144</v>
      </c>
    </row>
    <row r="288" spans="2:65" s="10" customFormat="1" ht="11.25">
      <c r="B288" s="149"/>
      <c r="D288" s="123" t="s">
        <v>360</v>
      </c>
      <c r="E288" s="150" t="s">
        <v>19</v>
      </c>
      <c r="F288" s="151" t="s">
        <v>362</v>
      </c>
      <c r="H288" s="152">
        <v>560.33000000000004</v>
      </c>
      <c r="I288" s="153"/>
      <c r="L288" s="149"/>
      <c r="M288" s="154"/>
      <c r="T288" s="155"/>
      <c r="AT288" s="150" t="s">
        <v>360</v>
      </c>
      <c r="AU288" s="150" t="s">
        <v>72</v>
      </c>
      <c r="AV288" s="10" t="s">
        <v>143</v>
      </c>
      <c r="AW288" s="10" t="s">
        <v>33</v>
      </c>
      <c r="AX288" s="10" t="s">
        <v>79</v>
      </c>
      <c r="AY288" s="150" t="s">
        <v>144</v>
      </c>
    </row>
    <row r="289" spans="2:65" s="1" customFormat="1" ht="90" customHeight="1">
      <c r="B289" s="31"/>
      <c r="C289" s="110" t="s">
        <v>588</v>
      </c>
      <c r="D289" s="110" t="s">
        <v>139</v>
      </c>
      <c r="E289" s="111" t="s">
        <v>589</v>
      </c>
      <c r="F289" s="112" t="s">
        <v>590</v>
      </c>
      <c r="G289" s="113" t="s">
        <v>365</v>
      </c>
      <c r="H289" s="114">
        <v>3664.8119999999999</v>
      </c>
      <c r="I289" s="115"/>
      <c r="J289" s="116">
        <f>ROUND(I289*H289,2)</f>
        <v>0</v>
      </c>
      <c r="K289" s="112" t="s">
        <v>154</v>
      </c>
      <c r="L289" s="31"/>
      <c r="M289" s="117" t="s">
        <v>19</v>
      </c>
      <c r="N289" s="118" t="s">
        <v>43</v>
      </c>
      <c r="P289" s="119">
        <f>O289*H289</f>
        <v>0</v>
      </c>
      <c r="Q289" s="119">
        <v>0</v>
      </c>
      <c r="R289" s="119">
        <f>Q289*H289</f>
        <v>0</v>
      </c>
      <c r="S289" s="119">
        <v>0</v>
      </c>
      <c r="T289" s="120">
        <f>S289*H289</f>
        <v>0</v>
      </c>
      <c r="AR289" s="121" t="s">
        <v>143</v>
      </c>
      <c r="AT289" s="121" t="s">
        <v>139</v>
      </c>
      <c r="AU289" s="121" t="s">
        <v>72</v>
      </c>
      <c r="AY289" s="16" t="s">
        <v>144</v>
      </c>
      <c r="BE289" s="122">
        <f>IF(N289="základní",J289,0)</f>
        <v>0</v>
      </c>
      <c r="BF289" s="122">
        <f>IF(N289="snížená",J289,0)</f>
        <v>0</v>
      </c>
      <c r="BG289" s="122">
        <f>IF(N289="zákl. přenesená",J289,0)</f>
        <v>0</v>
      </c>
      <c r="BH289" s="122">
        <f>IF(N289="sníž. přenesená",J289,0)</f>
        <v>0</v>
      </c>
      <c r="BI289" s="122">
        <f>IF(N289="nulová",J289,0)</f>
        <v>0</v>
      </c>
      <c r="BJ289" s="16" t="s">
        <v>79</v>
      </c>
      <c r="BK289" s="122">
        <f>ROUND(I289*H289,2)</f>
        <v>0</v>
      </c>
      <c r="BL289" s="16" t="s">
        <v>143</v>
      </c>
      <c r="BM289" s="121" t="s">
        <v>591</v>
      </c>
    </row>
    <row r="290" spans="2:65" s="11" customFormat="1" ht="11.25">
      <c r="B290" s="156"/>
      <c r="D290" s="123" t="s">
        <v>360</v>
      </c>
      <c r="E290" s="157" t="s">
        <v>19</v>
      </c>
      <c r="F290" s="158" t="s">
        <v>592</v>
      </c>
      <c r="H290" s="157" t="s">
        <v>19</v>
      </c>
      <c r="I290" s="159"/>
      <c r="L290" s="156"/>
      <c r="M290" s="160"/>
      <c r="T290" s="161"/>
      <c r="AT290" s="157" t="s">
        <v>360</v>
      </c>
      <c r="AU290" s="157" t="s">
        <v>72</v>
      </c>
      <c r="AV290" s="11" t="s">
        <v>79</v>
      </c>
      <c r="AW290" s="11" t="s">
        <v>33</v>
      </c>
      <c r="AX290" s="11" t="s">
        <v>72</v>
      </c>
      <c r="AY290" s="157" t="s">
        <v>144</v>
      </c>
    </row>
    <row r="291" spans="2:65" s="9" customFormat="1" ht="11.25">
      <c r="B291" s="142"/>
      <c r="D291" s="123" t="s">
        <v>360</v>
      </c>
      <c r="E291" s="143" t="s">
        <v>19</v>
      </c>
      <c r="F291" s="144" t="s">
        <v>593</v>
      </c>
      <c r="H291" s="145">
        <v>3664.8119999999999</v>
      </c>
      <c r="I291" s="146"/>
      <c r="L291" s="142"/>
      <c r="M291" s="147"/>
      <c r="T291" s="148"/>
      <c r="AT291" s="143" t="s">
        <v>360</v>
      </c>
      <c r="AU291" s="143" t="s">
        <v>72</v>
      </c>
      <c r="AV291" s="9" t="s">
        <v>81</v>
      </c>
      <c r="AW291" s="9" t="s">
        <v>33</v>
      </c>
      <c r="AX291" s="9" t="s">
        <v>72</v>
      </c>
      <c r="AY291" s="143" t="s">
        <v>144</v>
      </c>
    </row>
    <row r="292" spans="2:65" s="10" customFormat="1" ht="11.25">
      <c r="B292" s="149"/>
      <c r="D292" s="123" t="s">
        <v>360</v>
      </c>
      <c r="E292" s="150" t="s">
        <v>19</v>
      </c>
      <c r="F292" s="151" t="s">
        <v>362</v>
      </c>
      <c r="H292" s="152">
        <v>3664.8119999999999</v>
      </c>
      <c r="I292" s="153"/>
      <c r="L292" s="149"/>
      <c r="M292" s="154"/>
      <c r="T292" s="155"/>
      <c r="AT292" s="150" t="s">
        <v>360</v>
      </c>
      <c r="AU292" s="150" t="s">
        <v>72</v>
      </c>
      <c r="AV292" s="10" t="s">
        <v>143</v>
      </c>
      <c r="AW292" s="10" t="s">
        <v>33</v>
      </c>
      <c r="AX292" s="10" t="s">
        <v>79</v>
      </c>
      <c r="AY292" s="150" t="s">
        <v>144</v>
      </c>
    </row>
    <row r="293" spans="2:65" s="1" customFormat="1" ht="90" customHeight="1">
      <c r="B293" s="31"/>
      <c r="C293" s="110" t="s">
        <v>274</v>
      </c>
      <c r="D293" s="110" t="s">
        <v>139</v>
      </c>
      <c r="E293" s="111" t="s">
        <v>594</v>
      </c>
      <c r="F293" s="112" t="s">
        <v>595</v>
      </c>
      <c r="G293" s="113" t="s">
        <v>365</v>
      </c>
      <c r="H293" s="114">
        <v>102.09099999999999</v>
      </c>
      <c r="I293" s="115"/>
      <c r="J293" s="116">
        <f>ROUND(I293*H293,2)</f>
        <v>0</v>
      </c>
      <c r="K293" s="112" t="s">
        <v>154</v>
      </c>
      <c r="L293" s="31"/>
      <c r="M293" s="117" t="s">
        <v>19</v>
      </c>
      <c r="N293" s="118" t="s">
        <v>43</v>
      </c>
      <c r="P293" s="119">
        <f>O293*H293</f>
        <v>0</v>
      </c>
      <c r="Q293" s="119">
        <v>0</v>
      </c>
      <c r="R293" s="119">
        <f>Q293*H293</f>
        <v>0</v>
      </c>
      <c r="S293" s="119">
        <v>0</v>
      </c>
      <c r="T293" s="120">
        <f>S293*H293</f>
        <v>0</v>
      </c>
      <c r="AR293" s="121" t="s">
        <v>143</v>
      </c>
      <c r="AT293" s="121" t="s">
        <v>139</v>
      </c>
      <c r="AU293" s="121" t="s">
        <v>72</v>
      </c>
      <c r="AY293" s="16" t="s">
        <v>144</v>
      </c>
      <c r="BE293" s="122">
        <f>IF(N293="základní",J293,0)</f>
        <v>0</v>
      </c>
      <c r="BF293" s="122">
        <f>IF(N293="snížená",J293,0)</f>
        <v>0</v>
      </c>
      <c r="BG293" s="122">
        <f>IF(N293="zákl. přenesená",J293,0)</f>
        <v>0</v>
      </c>
      <c r="BH293" s="122">
        <f>IF(N293="sníž. přenesená",J293,0)</f>
        <v>0</v>
      </c>
      <c r="BI293" s="122">
        <f>IF(N293="nulová",J293,0)</f>
        <v>0</v>
      </c>
      <c r="BJ293" s="16" t="s">
        <v>79</v>
      </c>
      <c r="BK293" s="122">
        <f>ROUND(I293*H293,2)</f>
        <v>0</v>
      </c>
      <c r="BL293" s="16" t="s">
        <v>143</v>
      </c>
      <c r="BM293" s="121" t="s">
        <v>596</v>
      </c>
    </row>
    <row r="294" spans="2:65" s="11" customFormat="1" ht="11.25">
      <c r="B294" s="156"/>
      <c r="D294" s="123" t="s">
        <v>360</v>
      </c>
      <c r="E294" s="157" t="s">
        <v>19</v>
      </c>
      <c r="F294" s="158" t="s">
        <v>597</v>
      </c>
      <c r="H294" s="157" t="s">
        <v>19</v>
      </c>
      <c r="I294" s="159"/>
      <c r="L294" s="156"/>
      <c r="M294" s="160"/>
      <c r="T294" s="161"/>
      <c r="AT294" s="157" t="s">
        <v>360</v>
      </c>
      <c r="AU294" s="157" t="s">
        <v>72</v>
      </c>
      <c r="AV294" s="11" t="s">
        <v>79</v>
      </c>
      <c r="AW294" s="11" t="s">
        <v>33</v>
      </c>
      <c r="AX294" s="11" t="s">
        <v>72</v>
      </c>
      <c r="AY294" s="157" t="s">
        <v>144</v>
      </c>
    </row>
    <row r="295" spans="2:65" s="9" customFormat="1" ht="11.25">
      <c r="B295" s="142"/>
      <c r="D295" s="123" t="s">
        <v>360</v>
      </c>
      <c r="E295" s="143" t="s">
        <v>19</v>
      </c>
      <c r="F295" s="144" t="s">
        <v>598</v>
      </c>
      <c r="H295" s="145">
        <v>101.69199999999999</v>
      </c>
      <c r="I295" s="146"/>
      <c r="L295" s="142"/>
      <c r="M295" s="147"/>
      <c r="T295" s="148"/>
      <c r="AT295" s="143" t="s">
        <v>360</v>
      </c>
      <c r="AU295" s="143" t="s">
        <v>72</v>
      </c>
      <c r="AV295" s="9" t="s">
        <v>81</v>
      </c>
      <c r="AW295" s="9" t="s">
        <v>33</v>
      </c>
      <c r="AX295" s="9" t="s">
        <v>72</v>
      </c>
      <c r="AY295" s="143" t="s">
        <v>144</v>
      </c>
    </row>
    <row r="296" spans="2:65" s="9" customFormat="1" ht="11.25">
      <c r="B296" s="142"/>
      <c r="D296" s="123" t="s">
        <v>360</v>
      </c>
      <c r="E296" s="143" t="s">
        <v>19</v>
      </c>
      <c r="F296" s="144" t="s">
        <v>599</v>
      </c>
      <c r="H296" s="145">
        <v>0.39900000000000002</v>
      </c>
      <c r="I296" s="146"/>
      <c r="L296" s="142"/>
      <c r="M296" s="147"/>
      <c r="T296" s="148"/>
      <c r="AT296" s="143" t="s">
        <v>360</v>
      </c>
      <c r="AU296" s="143" t="s">
        <v>72</v>
      </c>
      <c r="AV296" s="9" t="s">
        <v>81</v>
      </c>
      <c r="AW296" s="9" t="s">
        <v>33</v>
      </c>
      <c r="AX296" s="9" t="s">
        <v>72</v>
      </c>
      <c r="AY296" s="143" t="s">
        <v>144</v>
      </c>
    </row>
    <row r="297" spans="2:65" s="10" customFormat="1" ht="11.25">
      <c r="B297" s="149"/>
      <c r="D297" s="123" t="s">
        <v>360</v>
      </c>
      <c r="E297" s="150" t="s">
        <v>19</v>
      </c>
      <c r="F297" s="151" t="s">
        <v>362</v>
      </c>
      <c r="H297" s="152">
        <v>102.09099999999999</v>
      </c>
      <c r="I297" s="153"/>
      <c r="L297" s="149"/>
      <c r="M297" s="154"/>
      <c r="T297" s="155"/>
      <c r="AT297" s="150" t="s">
        <v>360</v>
      </c>
      <c r="AU297" s="150" t="s">
        <v>72</v>
      </c>
      <c r="AV297" s="10" t="s">
        <v>143</v>
      </c>
      <c r="AW297" s="10" t="s">
        <v>33</v>
      </c>
      <c r="AX297" s="10" t="s">
        <v>79</v>
      </c>
      <c r="AY297" s="150" t="s">
        <v>144</v>
      </c>
    </row>
    <row r="298" spans="2:65" s="1" customFormat="1" ht="142.15" customHeight="1">
      <c r="B298" s="31"/>
      <c r="C298" s="110" t="s">
        <v>600</v>
      </c>
      <c r="D298" s="110" t="s">
        <v>139</v>
      </c>
      <c r="E298" s="111" t="s">
        <v>601</v>
      </c>
      <c r="F298" s="112" t="s">
        <v>602</v>
      </c>
      <c r="G298" s="113" t="s">
        <v>365</v>
      </c>
      <c r="H298" s="114">
        <v>102.371</v>
      </c>
      <c r="I298" s="115"/>
      <c r="J298" s="116">
        <f>ROUND(I298*H298,2)</f>
        <v>0</v>
      </c>
      <c r="K298" s="112" t="s">
        <v>154</v>
      </c>
      <c r="L298" s="31"/>
      <c r="M298" s="117" t="s">
        <v>19</v>
      </c>
      <c r="N298" s="118" t="s">
        <v>43</v>
      </c>
      <c r="P298" s="119">
        <f>O298*H298</f>
        <v>0</v>
      </c>
      <c r="Q298" s="119">
        <v>0</v>
      </c>
      <c r="R298" s="119">
        <f>Q298*H298</f>
        <v>0</v>
      </c>
      <c r="S298" s="119">
        <v>0</v>
      </c>
      <c r="T298" s="120">
        <f>S298*H298</f>
        <v>0</v>
      </c>
      <c r="AR298" s="121" t="s">
        <v>143</v>
      </c>
      <c r="AT298" s="121" t="s">
        <v>139</v>
      </c>
      <c r="AU298" s="121" t="s">
        <v>72</v>
      </c>
      <c r="AY298" s="16" t="s">
        <v>144</v>
      </c>
      <c r="BE298" s="122">
        <f>IF(N298="základní",J298,0)</f>
        <v>0</v>
      </c>
      <c r="BF298" s="122">
        <f>IF(N298="snížená",J298,0)</f>
        <v>0</v>
      </c>
      <c r="BG298" s="122">
        <f>IF(N298="zákl. přenesená",J298,0)</f>
        <v>0</v>
      </c>
      <c r="BH298" s="122">
        <f>IF(N298="sníž. přenesená",J298,0)</f>
        <v>0</v>
      </c>
      <c r="BI298" s="122">
        <f>IF(N298="nulová",J298,0)</f>
        <v>0</v>
      </c>
      <c r="BJ298" s="16" t="s">
        <v>79</v>
      </c>
      <c r="BK298" s="122">
        <f>ROUND(I298*H298,2)</f>
        <v>0</v>
      </c>
      <c r="BL298" s="16" t="s">
        <v>143</v>
      </c>
      <c r="BM298" s="121" t="s">
        <v>603</v>
      </c>
    </row>
    <row r="299" spans="2:65" s="1" customFormat="1" ht="19.5">
      <c r="B299" s="31"/>
      <c r="D299" s="123" t="s">
        <v>145</v>
      </c>
      <c r="F299" s="124" t="s">
        <v>445</v>
      </c>
      <c r="I299" s="125"/>
      <c r="L299" s="31"/>
      <c r="M299" s="126"/>
      <c r="T299" s="52"/>
      <c r="AT299" s="16" t="s">
        <v>145</v>
      </c>
      <c r="AU299" s="16" t="s">
        <v>72</v>
      </c>
    </row>
    <row r="300" spans="2:65" s="11" customFormat="1" ht="11.25">
      <c r="B300" s="156"/>
      <c r="D300" s="123" t="s">
        <v>360</v>
      </c>
      <c r="E300" s="157" t="s">
        <v>19</v>
      </c>
      <c r="F300" s="158" t="s">
        <v>597</v>
      </c>
      <c r="H300" s="157" t="s">
        <v>19</v>
      </c>
      <c r="I300" s="159"/>
      <c r="L300" s="156"/>
      <c r="M300" s="160"/>
      <c r="T300" s="161"/>
      <c r="AT300" s="157" t="s">
        <v>360</v>
      </c>
      <c r="AU300" s="157" t="s">
        <v>72</v>
      </c>
      <c r="AV300" s="11" t="s">
        <v>79</v>
      </c>
      <c r="AW300" s="11" t="s">
        <v>33</v>
      </c>
      <c r="AX300" s="11" t="s">
        <v>72</v>
      </c>
      <c r="AY300" s="157" t="s">
        <v>144</v>
      </c>
    </row>
    <row r="301" spans="2:65" s="9" customFormat="1" ht="11.25">
      <c r="B301" s="142"/>
      <c r="D301" s="123" t="s">
        <v>360</v>
      </c>
      <c r="E301" s="143" t="s">
        <v>19</v>
      </c>
      <c r="F301" s="144" t="s">
        <v>598</v>
      </c>
      <c r="H301" s="145">
        <v>101.69199999999999</v>
      </c>
      <c r="I301" s="146"/>
      <c r="L301" s="142"/>
      <c r="M301" s="147"/>
      <c r="T301" s="148"/>
      <c r="AT301" s="143" t="s">
        <v>360</v>
      </c>
      <c r="AU301" s="143" t="s">
        <v>72</v>
      </c>
      <c r="AV301" s="9" t="s">
        <v>81</v>
      </c>
      <c r="AW301" s="9" t="s">
        <v>33</v>
      </c>
      <c r="AX301" s="9" t="s">
        <v>72</v>
      </c>
      <c r="AY301" s="143" t="s">
        <v>144</v>
      </c>
    </row>
    <row r="302" spans="2:65" s="9" customFormat="1" ht="11.25">
      <c r="B302" s="142"/>
      <c r="D302" s="123" t="s">
        <v>360</v>
      </c>
      <c r="E302" s="143" t="s">
        <v>19</v>
      </c>
      <c r="F302" s="144" t="s">
        <v>599</v>
      </c>
      <c r="H302" s="145">
        <v>0.39900000000000002</v>
      </c>
      <c r="I302" s="146"/>
      <c r="L302" s="142"/>
      <c r="M302" s="147"/>
      <c r="T302" s="148"/>
      <c r="AT302" s="143" t="s">
        <v>360</v>
      </c>
      <c r="AU302" s="143" t="s">
        <v>72</v>
      </c>
      <c r="AV302" s="9" t="s">
        <v>81</v>
      </c>
      <c r="AW302" s="9" t="s">
        <v>33</v>
      </c>
      <c r="AX302" s="9" t="s">
        <v>72</v>
      </c>
      <c r="AY302" s="143" t="s">
        <v>144</v>
      </c>
    </row>
    <row r="303" spans="2:65" s="9" customFormat="1" ht="11.25">
      <c r="B303" s="142"/>
      <c r="D303" s="123" t="s">
        <v>360</v>
      </c>
      <c r="E303" s="143" t="s">
        <v>19</v>
      </c>
      <c r="F303" s="144" t="s">
        <v>604</v>
      </c>
      <c r="H303" s="145">
        <v>0.28000000000000003</v>
      </c>
      <c r="I303" s="146"/>
      <c r="L303" s="142"/>
      <c r="M303" s="147"/>
      <c r="T303" s="148"/>
      <c r="AT303" s="143" t="s">
        <v>360</v>
      </c>
      <c r="AU303" s="143" t="s">
        <v>72</v>
      </c>
      <c r="AV303" s="9" t="s">
        <v>81</v>
      </c>
      <c r="AW303" s="9" t="s">
        <v>33</v>
      </c>
      <c r="AX303" s="9" t="s">
        <v>72</v>
      </c>
      <c r="AY303" s="143" t="s">
        <v>144</v>
      </c>
    </row>
    <row r="304" spans="2:65" s="10" customFormat="1" ht="11.25">
      <c r="B304" s="149"/>
      <c r="D304" s="123" t="s">
        <v>360</v>
      </c>
      <c r="E304" s="150" t="s">
        <v>19</v>
      </c>
      <c r="F304" s="151" t="s">
        <v>362</v>
      </c>
      <c r="H304" s="152">
        <v>102.371</v>
      </c>
      <c r="I304" s="153"/>
      <c r="L304" s="149"/>
      <c r="M304" s="154"/>
      <c r="T304" s="155"/>
      <c r="AT304" s="150" t="s">
        <v>360</v>
      </c>
      <c r="AU304" s="150" t="s">
        <v>72</v>
      </c>
      <c r="AV304" s="10" t="s">
        <v>143</v>
      </c>
      <c r="AW304" s="10" t="s">
        <v>33</v>
      </c>
      <c r="AX304" s="10" t="s">
        <v>79</v>
      </c>
      <c r="AY304" s="150" t="s">
        <v>144</v>
      </c>
    </row>
    <row r="305" spans="2:65" s="1" customFormat="1" ht="90" customHeight="1">
      <c r="B305" s="31"/>
      <c r="C305" s="110" t="s">
        <v>279</v>
      </c>
      <c r="D305" s="110" t="s">
        <v>139</v>
      </c>
      <c r="E305" s="111" t="s">
        <v>605</v>
      </c>
      <c r="F305" s="112" t="s">
        <v>606</v>
      </c>
      <c r="G305" s="113" t="s">
        <v>365</v>
      </c>
      <c r="H305" s="114">
        <v>101.69199999999999</v>
      </c>
      <c r="I305" s="115"/>
      <c r="J305" s="116">
        <f>ROUND(I305*H305,2)</f>
        <v>0</v>
      </c>
      <c r="K305" s="112" t="s">
        <v>154</v>
      </c>
      <c r="L305" s="31"/>
      <c r="M305" s="117" t="s">
        <v>19</v>
      </c>
      <c r="N305" s="118" t="s">
        <v>43</v>
      </c>
      <c r="P305" s="119">
        <f>O305*H305</f>
        <v>0</v>
      </c>
      <c r="Q305" s="119">
        <v>0</v>
      </c>
      <c r="R305" s="119">
        <f>Q305*H305</f>
        <v>0</v>
      </c>
      <c r="S305" s="119">
        <v>0</v>
      </c>
      <c r="T305" s="120">
        <f>S305*H305</f>
        <v>0</v>
      </c>
      <c r="AR305" s="121" t="s">
        <v>143</v>
      </c>
      <c r="AT305" s="121" t="s">
        <v>139</v>
      </c>
      <c r="AU305" s="121" t="s">
        <v>72</v>
      </c>
      <c r="AY305" s="16" t="s">
        <v>144</v>
      </c>
      <c r="BE305" s="122">
        <f>IF(N305="základní",J305,0)</f>
        <v>0</v>
      </c>
      <c r="BF305" s="122">
        <f>IF(N305="snížená",J305,0)</f>
        <v>0</v>
      </c>
      <c r="BG305" s="122">
        <f>IF(N305="zákl. přenesená",J305,0)</f>
        <v>0</v>
      </c>
      <c r="BH305" s="122">
        <f>IF(N305="sníž. přenesená",J305,0)</f>
        <v>0</v>
      </c>
      <c r="BI305" s="122">
        <f>IF(N305="nulová",J305,0)</f>
        <v>0</v>
      </c>
      <c r="BJ305" s="16" t="s">
        <v>79</v>
      </c>
      <c r="BK305" s="122">
        <f>ROUND(I305*H305,2)</f>
        <v>0</v>
      </c>
      <c r="BL305" s="16" t="s">
        <v>143</v>
      </c>
      <c r="BM305" s="121" t="s">
        <v>607</v>
      </c>
    </row>
    <row r="306" spans="2:65" s="9" customFormat="1" ht="11.25">
      <c r="B306" s="142"/>
      <c r="D306" s="123" t="s">
        <v>360</v>
      </c>
      <c r="E306" s="143" t="s">
        <v>19</v>
      </c>
      <c r="F306" s="144" t="s">
        <v>608</v>
      </c>
      <c r="H306" s="145">
        <v>101.69199999999999</v>
      </c>
      <c r="I306" s="146"/>
      <c r="L306" s="142"/>
      <c r="M306" s="147"/>
      <c r="T306" s="148"/>
      <c r="AT306" s="143" t="s">
        <v>360</v>
      </c>
      <c r="AU306" s="143" t="s">
        <v>72</v>
      </c>
      <c r="AV306" s="9" t="s">
        <v>81</v>
      </c>
      <c r="AW306" s="9" t="s">
        <v>33</v>
      </c>
      <c r="AX306" s="9" t="s">
        <v>72</v>
      </c>
      <c r="AY306" s="143" t="s">
        <v>144</v>
      </c>
    </row>
    <row r="307" spans="2:65" s="10" customFormat="1" ht="11.25">
      <c r="B307" s="149"/>
      <c r="D307" s="123" t="s">
        <v>360</v>
      </c>
      <c r="E307" s="150" t="s">
        <v>19</v>
      </c>
      <c r="F307" s="151" t="s">
        <v>362</v>
      </c>
      <c r="H307" s="152">
        <v>101.69199999999999</v>
      </c>
      <c r="I307" s="153"/>
      <c r="L307" s="149"/>
      <c r="M307" s="154"/>
      <c r="T307" s="155"/>
      <c r="AT307" s="150" t="s">
        <v>360</v>
      </c>
      <c r="AU307" s="150" t="s">
        <v>72</v>
      </c>
      <c r="AV307" s="10" t="s">
        <v>143</v>
      </c>
      <c r="AW307" s="10" t="s">
        <v>33</v>
      </c>
      <c r="AX307" s="10" t="s">
        <v>79</v>
      </c>
      <c r="AY307" s="150" t="s">
        <v>144</v>
      </c>
    </row>
    <row r="308" spans="2:65" s="1" customFormat="1" ht="90" customHeight="1">
      <c r="B308" s="31"/>
      <c r="C308" s="110" t="s">
        <v>609</v>
      </c>
      <c r="D308" s="110" t="s">
        <v>139</v>
      </c>
      <c r="E308" s="111" t="s">
        <v>610</v>
      </c>
      <c r="F308" s="112" t="s">
        <v>611</v>
      </c>
      <c r="G308" s="113" t="s">
        <v>365</v>
      </c>
      <c r="H308" s="114">
        <v>0.39900000000000002</v>
      </c>
      <c r="I308" s="115"/>
      <c r="J308" s="116">
        <f>ROUND(I308*H308,2)</f>
        <v>0</v>
      </c>
      <c r="K308" s="112" t="s">
        <v>154</v>
      </c>
      <c r="L308" s="31"/>
      <c r="M308" s="117" t="s">
        <v>19</v>
      </c>
      <c r="N308" s="118" t="s">
        <v>43</v>
      </c>
      <c r="P308" s="119">
        <f>O308*H308</f>
        <v>0</v>
      </c>
      <c r="Q308" s="119">
        <v>0</v>
      </c>
      <c r="R308" s="119">
        <f>Q308*H308</f>
        <v>0</v>
      </c>
      <c r="S308" s="119">
        <v>0</v>
      </c>
      <c r="T308" s="120">
        <f>S308*H308</f>
        <v>0</v>
      </c>
      <c r="AR308" s="121" t="s">
        <v>143</v>
      </c>
      <c r="AT308" s="121" t="s">
        <v>139</v>
      </c>
      <c r="AU308" s="121" t="s">
        <v>72</v>
      </c>
      <c r="AY308" s="16" t="s">
        <v>144</v>
      </c>
      <c r="BE308" s="122">
        <f>IF(N308="základní",J308,0)</f>
        <v>0</v>
      </c>
      <c r="BF308" s="122">
        <f>IF(N308="snížená",J308,0)</f>
        <v>0</v>
      </c>
      <c r="BG308" s="122">
        <f>IF(N308="zákl. přenesená",J308,0)</f>
        <v>0</v>
      </c>
      <c r="BH308" s="122">
        <f>IF(N308="sníž. přenesená",J308,0)</f>
        <v>0</v>
      </c>
      <c r="BI308" s="122">
        <f>IF(N308="nulová",J308,0)</f>
        <v>0</v>
      </c>
      <c r="BJ308" s="16" t="s">
        <v>79</v>
      </c>
      <c r="BK308" s="122">
        <f>ROUND(I308*H308,2)</f>
        <v>0</v>
      </c>
      <c r="BL308" s="16" t="s">
        <v>143</v>
      </c>
      <c r="BM308" s="121" t="s">
        <v>612</v>
      </c>
    </row>
    <row r="309" spans="2:65" s="9" customFormat="1" ht="11.25">
      <c r="B309" s="142"/>
      <c r="D309" s="123" t="s">
        <v>360</v>
      </c>
      <c r="E309" s="143" t="s">
        <v>19</v>
      </c>
      <c r="F309" s="144" t="s">
        <v>613</v>
      </c>
      <c r="H309" s="145">
        <v>0.39900000000000002</v>
      </c>
      <c r="I309" s="146"/>
      <c r="L309" s="142"/>
      <c r="M309" s="147"/>
      <c r="T309" s="148"/>
      <c r="AT309" s="143" t="s">
        <v>360</v>
      </c>
      <c r="AU309" s="143" t="s">
        <v>72</v>
      </c>
      <c r="AV309" s="9" t="s">
        <v>81</v>
      </c>
      <c r="AW309" s="9" t="s">
        <v>33</v>
      </c>
      <c r="AX309" s="9" t="s">
        <v>72</v>
      </c>
      <c r="AY309" s="143" t="s">
        <v>144</v>
      </c>
    </row>
    <row r="310" spans="2:65" s="10" customFormat="1" ht="11.25">
      <c r="B310" s="149"/>
      <c r="D310" s="123" t="s">
        <v>360</v>
      </c>
      <c r="E310" s="150" t="s">
        <v>19</v>
      </c>
      <c r="F310" s="151" t="s">
        <v>362</v>
      </c>
      <c r="H310" s="152">
        <v>0.39900000000000002</v>
      </c>
      <c r="I310" s="153"/>
      <c r="L310" s="149"/>
      <c r="M310" s="154"/>
      <c r="T310" s="155"/>
      <c r="AT310" s="150" t="s">
        <v>360</v>
      </c>
      <c r="AU310" s="150" t="s">
        <v>72</v>
      </c>
      <c r="AV310" s="10" t="s">
        <v>143</v>
      </c>
      <c r="AW310" s="10" t="s">
        <v>33</v>
      </c>
      <c r="AX310" s="10" t="s">
        <v>79</v>
      </c>
      <c r="AY310" s="150" t="s">
        <v>144</v>
      </c>
    </row>
    <row r="311" spans="2:65" s="1" customFormat="1" ht="78" customHeight="1">
      <c r="B311" s="31"/>
      <c r="C311" s="110" t="s">
        <v>283</v>
      </c>
      <c r="D311" s="110" t="s">
        <v>139</v>
      </c>
      <c r="E311" s="111" t="s">
        <v>614</v>
      </c>
      <c r="F311" s="112" t="s">
        <v>615</v>
      </c>
      <c r="G311" s="113" t="s">
        <v>457</v>
      </c>
      <c r="H311" s="114">
        <v>25</v>
      </c>
      <c r="I311" s="115"/>
      <c r="J311" s="116">
        <f>ROUND(I311*H311,2)</f>
        <v>0</v>
      </c>
      <c r="K311" s="112" t="s">
        <v>154</v>
      </c>
      <c r="L311" s="31"/>
      <c r="M311" s="117" t="s">
        <v>19</v>
      </c>
      <c r="N311" s="118" t="s">
        <v>43</v>
      </c>
      <c r="P311" s="119">
        <f>O311*H311</f>
        <v>0</v>
      </c>
      <c r="Q311" s="119">
        <v>0</v>
      </c>
      <c r="R311" s="119">
        <f>Q311*H311</f>
        <v>0</v>
      </c>
      <c r="S311" s="119">
        <v>0</v>
      </c>
      <c r="T311" s="120">
        <f>S311*H311</f>
        <v>0</v>
      </c>
      <c r="AR311" s="121" t="s">
        <v>143</v>
      </c>
      <c r="AT311" s="121" t="s">
        <v>139</v>
      </c>
      <c r="AU311" s="121" t="s">
        <v>72</v>
      </c>
      <c r="AY311" s="16" t="s">
        <v>144</v>
      </c>
      <c r="BE311" s="122">
        <f>IF(N311="základní",J311,0)</f>
        <v>0</v>
      </c>
      <c r="BF311" s="122">
        <f>IF(N311="snížená",J311,0)</f>
        <v>0</v>
      </c>
      <c r="BG311" s="122">
        <f>IF(N311="zákl. přenesená",J311,0)</f>
        <v>0</v>
      </c>
      <c r="BH311" s="122">
        <f>IF(N311="sníž. přenesená",J311,0)</f>
        <v>0</v>
      </c>
      <c r="BI311" s="122">
        <f>IF(N311="nulová",J311,0)</f>
        <v>0</v>
      </c>
      <c r="BJ311" s="16" t="s">
        <v>79</v>
      </c>
      <c r="BK311" s="122">
        <f>ROUND(I311*H311,2)</f>
        <v>0</v>
      </c>
      <c r="BL311" s="16" t="s">
        <v>143</v>
      </c>
      <c r="BM311" s="121" t="s">
        <v>616</v>
      </c>
    </row>
    <row r="312" spans="2:65" s="9" customFormat="1" ht="11.25">
      <c r="B312" s="142"/>
      <c r="D312" s="123" t="s">
        <v>360</v>
      </c>
      <c r="E312" s="143" t="s">
        <v>19</v>
      </c>
      <c r="F312" s="144" t="s">
        <v>617</v>
      </c>
      <c r="H312" s="145">
        <v>25</v>
      </c>
      <c r="I312" s="146"/>
      <c r="L312" s="142"/>
      <c r="M312" s="147"/>
      <c r="T312" s="148"/>
      <c r="AT312" s="143" t="s">
        <v>360</v>
      </c>
      <c r="AU312" s="143" t="s">
        <v>72</v>
      </c>
      <c r="AV312" s="9" t="s">
        <v>81</v>
      </c>
      <c r="AW312" s="9" t="s">
        <v>33</v>
      </c>
      <c r="AX312" s="9" t="s">
        <v>72</v>
      </c>
      <c r="AY312" s="143" t="s">
        <v>144</v>
      </c>
    </row>
    <row r="313" spans="2:65" s="10" customFormat="1" ht="11.25">
      <c r="B313" s="149"/>
      <c r="D313" s="123" t="s">
        <v>360</v>
      </c>
      <c r="E313" s="150" t="s">
        <v>19</v>
      </c>
      <c r="F313" s="151" t="s">
        <v>362</v>
      </c>
      <c r="H313" s="152">
        <v>25</v>
      </c>
      <c r="I313" s="153"/>
      <c r="L313" s="149"/>
      <c r="M313" s="154"/>
      <c r="T313" s="155"/>
      <c r="AT313" s="150" t="s">
        <v>360</v>
      </c>
      <c r="AU313" s="150" t="s">
        <v>72</v>
      </c>
      <c r="AV313" s="10" t="s">
        <v>143</v>
      </c>
      <c r="AW313" s="10" t="s">
        <v>33</v>
      </c>
      <c r="AX313" s="10" t="s">
        <v>79</v>
      </c>
      <c r="AY313" s="150" t="s">
        <v>144</v>
      </c>
    </row>
    <row r="314" spans="2:65" s="1" customFormat="1" ht="66.75" customHeight="1">
      <c r="B314" s="31"/>
      <c r="C314" s="110" t="s">
        <v>618</v>
      </c>
      <c r="D314" s="110" t="s">
        <v>139</v>
      </c>
      <c r="E314" s="111" t="s">
        <v>619</v>
      </c>
      <c r="F314" s="112" t="s">
        <v>620</v>
      </c>
      <c r="G314" s="113" t="s">
        <v>457</v>
      </c>
      <c r="H314" s="114">
        <v>576.72</v>
      </c>
      <c r="I314" s="115"/>
      <c r="J314" s="116">
        <f>ROUND(I314*H314,2)</f>
        <v>0</v>
      </c>
      <c r="K314" s="112" t="s">
        <v>154</v>
      </c>
      <c r="L314" s="31"/>
      <c r="M314" s="117" t="s">
        <v>19</v>
      </c>
      <c r="N314" s="118" t="s">
        <v>43</v>
      </c>
      <c r="P314" s="119">
        <f>O314*H314</f>
        <v>0</v>
      </c>
      <c r="Q314" s="119">
        <v>0</v>
      </c>
      <c r="R314" s="119">
        <f>Q314*H314</f>
        <v>0</v>
      </c>
      <c r="S314" s="119">
        <v>0</v>
      </c>
      <c r="T314" s="120">
        <f>S314*H314</f>
        <v>0</v>
      </c>
      <c r="AR314" s="121" t="s">
        <v>143</v>
      </c>
      <c r="AT314" s="121" t="s">
        <v>139</v>
      </c>
      <c r="AU314" s="121" t="s">
        <v>72</v>
      </c>
      <c r="AY314" s="16" t="s">
        <v>144</v>
      </c>
      <c r="BE314" s="122">
        <f>IF(N314="základní",J314,0)</f>
        <v>0</v>
      </c>
      <c r="BF314" s="122">
        <f>IF(N314="snížená",J314,0)</f>
        <v>0</v>
      </c>
      <c r="BG314" s="122">
        <f>IF(N314="zákl. přenesená",J314,0)</f>
        <v>0</v>
      </c>
      <c r="BH314" s="122">
        <f>IF(N314="sníž. přenesená",J314,0)</f>
        <v>0</v>
      </c>
      <c r="BI314" s="122">
        <f>IF(N314="nulová",J314,0)</f>
        <v>0</v>
      </c>
      <c r="BJ314" s="16" t="s">
        <v>79</v>
      </c>
      <c r="BK314" s="122">
        <f>ROUND(I314*H314,2)</f>
        <v>0</v>
      </c>
      <c r="BL314" s="16" t="s">
        <v>143</v>
      </c>
      <c r="BM314" s="121" t="s">
        <v>621</v>
      </c>
    </row>
    <row r="315" spans="2:65" s="9" customFormat="1" ht="11.25">
      <c r="B315" s="142"/>
      <c r="D315" s="123" t="s">
        <v>360</v>
      </c>
      <c r="E315" s="143" t="s">
        <v>19</v>
      </c>
      <c r="F315" s="144" t="s">
        <v>622</v>
      </c>
      <c r="H315" s="145">
        <v>576.72</v>
      </c>
      <c r="I315" s="146"/>
      <c r="L315" s="142"/>
      <c r="M315" s="147"/>
      <c r="T315" s="148"/>
      <c r="AT315" s="143" t="s">
        <v>360</v>
      </c>
      <c r="AU315" s="143" t="s">
        <v>72</v>
      </c>
      <c r="AV315" s="9" t="s">
        <v>81</v>
      </c>
      <c r="AW315" s="9" t="s">
        <v>33</v>
      </c>
      <c r="AX315" s="9" t="s">
        <v>72</v>
      </c>
      <c r="AY315" s="143" t="s">
        <v>144</v>
      </c>
    </row>
    <row r="316" spans="2:65" s="10" customFormat="1" ht="11.25">
      <c r="B316" s="149"/>
      <c r="D316" s="123" t="s">
        <v>360</v>
      </c>
      <c r="E316" s="150" t="s">
        <v>19</v>
      </c>
      <c r="F316" s="151" t="s">
        <v>362</v>
      </c>
      <c r="H316" s="152">
        <v>576.72</v>
      </c>
      <c r="I316" s="153"/>
      <c r="L316" s="149"/>
      <c r="M316" s="154"/>
      <c r="T316" s="155"/>
      <c r="AT316" s="150" t="s">
        <v>360</v>
      </c>
      <c r="AU316" s="150" t="s">
        <v>72</v>
      </c>
      <c r="AV316" s="10" t="s">
        <v>143</v>
      </c>
      <c r="AW316" s="10" t="s">
        <v>33</v>
      </c>
      <c r="AX316" s="10" t="s">
        <v>79</v>
      </c>
      <c r="AY316" s="150" t="s">
        <v>144</v>
      </c>
    </row>
    <row r="317" spans="2:65" s="1" customFormat="1" ht="128.65" customHeight="1">
      <c r="B317" s="31"/>
      <c r="C317" s="110" t="s">
        <v>289</v>
      </c>
      <c r="D317" s="110" t="s">
        <v>139</v>
      </c>
      <c r="E317" s="111" t="s">
        <v>450</v>
      </c>
      <c r="F317" s="112" t="s">
        <v>451</v>
      </c>
      <c r="G317" s="113" t="s">
        <v>365</v>
      </c>
      <c r="H317" s="114">
        <v>902.58</v>
      </c>
      <c r="I317" s="115"/>
      <c r="J317" s="116">
        <f>ROUND(I317*H317,2)</f>
        <v>0</v>
      </c>
      <c r="K317" s="112" t="s">
        <v>154</v>
      </c>
      <c r="L317" s="31"/>
      <c r="M317" s="117" t="s">
        <v>19</v>
      </c>
      <c r="N317" s="118" t="s">
        <v>43</v>
      </c>
      <c r="P317" s="119">
        <f>O317*H317</f>
        <v>0</v>
      </c>
      <c r="Q317" s="119">
        <v>0</v>
      </c>
      <c r="R317" s="119">
        <f>Q317*H317</f>
        <v>0</v>
      </c>
      <c r="S317" s="119">
        <v>0</v>
      </c>
      <c r="T317" s="120">
        <f>S317*H317</f>
        <v>0</v>
      </c>
      <c r="AR317" s="121" t="s">
        <v>143</v>
      </c>
      <c r="AT317" s="121" t="s">
        <v>139</v>
      </c>
      <c r="AU317" s="121" t="s">
        <v>72</v>
      </c>
      <c r="AY317" s="16" t="s">
        <v>144</v>
      </c>
      <c r="BE317" s="122">
        <f>IF(N317="základní",J317,0)</f>
        <v>0</v>
      </c>
      <c r="BF317" s="122">
        <f>IF(N317="snížená",J317,0)</f>
        <v>0</v>
      </c>
      <c r="BG317" s="122">
        <f>IF(N317="zákl. přenesená",J317,0)</f>
        <v>0</v>
      </c>
      <c r="BH317" s="122">
        <f>IF(N317="sníž. přenesená",J317,0)</f>
        <v>0</v>
      </c>
      <c r="BI317" s="122">
        <f>IF(N317="nulová",J317,0)</f>
        <v>0</v>
      </c>
      <c r="BJ317" s="16" t="s">
        <v>79</v>
      </c>
      <c r="BK317" s="122">
        <f>ROUND(I317*H317,2)</f>
        <v>0</v>
      </c>
      <c r="BL317" s="16" t="s">
        <v>143</v>
      </c>
      <c r="BM317" s="121" t="s">
        <v>623</v>
      </c>
    </row>
    <row r="318" spans="2:65" s="1" customFormat="1" ht="19.5">
      <c r="B318" s="31"/>
      <c r="D318" s="123" t="s">
        <v>145</v>
      </c>
      <c r="F318" s="124" t="s">
        <v>445</v>
      </c>
      <c r="I318" s="125"/>
      <c r="L318" s="31"/>
      <c r="M318" s="126"/>
      <c r="T318" s="52"/>
      <c r="AT318" s="16" t="s">
        <v>145</v>
      </c>
      <c r="AU318" s="16" t="s">
        <v>72</v>
      </c>
    </row>
    <row r="319" spans="2:65" s="9" customFormat="1" ht="11.25">
      <c r="B319" s="142"/>
      <c r="D319" s="123" t="s">
        <v>360</v>
      </c>
      <c r="E319" s="143" t="s">
        <v>19</v>
      </c>
      <c r="F319" s="144" t="s">
        <v>624</v>
      </c>
      <c r="H319" s="145">
        <v>902.58</v>
      </c>
      <c r="I319" s="146"/>
      <c r="L319" s="142"/>
      <c r="M319" s="147"/>
      <c r="T319" s="148"/>
      <c r="AT319" s="143" t="s">
        <v>360</v>
      </c>
      <c r="AU319" s="143" t="s">
        <v>72</v>
      </c>
      <c r="AV319" s="9" t="s">
        <v>81</v>
      </c>
      <c r="AW319" s="9" t="s">
        <v>33</v>
      </c>
      <c r="AX319" s="9" t="s">
        <v>72</v>
      </c>
      <c r="AY319" s="143" t="s">
        <v>144</v>
      </c>
    </row>
    <row r="320" spans="2:65" s="10" customFormat="1" ht="11.25">
      <c r="B320" s="149"/>
      <c r="D320" s="123" t="s">
        <v>360</v>
      </c>
      <c r="E320" s="150" t="s">
        <v>19</v>
      </c>
      <c r="F320" s="151" t="s">
        <v>362</v>
      </c>
      <c r="H320" s="152">
        <v>902.58</v>
      </c>
      <c r="I320" s="153"/>
      <c r="L320" s="149"/>
      <c r="M320" s="154"/>
      <c r="T320" s="155"/>
      <c r="AT320" s="150" t="s">
        <v>360</v>
      </c>
      <c r="AU320" s="150" t="s">
        <v>72</v>
      </c>
      <c r="AV320" s="10" t="s">
        <v>143</v>
      </c>
      <c r="AW320" s="10" t="s">
        <v>33</v>
      </c>
      <c r="AX320" s="10" t="s">
        <v>79</v>
      </c>
      <c r="AY320" s="150" t="s">
        <v>144</v>
      </c>
    </row>
    <row r="321" spans="2:65" s="1" customFormat="1" ht="90" customHeight="1">
      <c r="B321" s="31"/>
      <c r="C321" s="110" t="s">
        <v>625</v>
      </c>
      <c r="D321" s="110" t="s">
        <v>139</v>
      </c>
      <c r="E321" s="111" t="s">
        <v>589</v>
      </c>
      <c r="F321" s="112" t="s">
        <v>590</v>
      </c>
      <c r="G321" s="113" t="s">
        <v>365</v>
      </c>
      <c r="H321" s="114">
        <v>902.58</v>
      </c>
      <c r="I321" s="115"/>
      <c r="J321" s="116">
        <f>ROUND(I321*H321,2)</f>
        <v>0</v>
      </c>
      <c r="K321" s="112" t="s">
        <v>154</v>
      </c>
      <c r="L321" s="31"/>
      <c r="M321" s="117" t="s">
        <v>19</v>
      </c>
      <c r="N321" s="118" t="s">
        <v>43</v>
      </c>
      <c r="P321" s="119">
        <f>O321*H321</f>
        <v>0</v>
      </c>
      <c r="Q321" s="119">
        <v>0</v>
      </c>
      <c r="R321" s="119">
        <f>Q321*H321</f>
        <v>0</v>
      </c>
      <c r="S321" s="119">
        <v>0</v>
      </c>
      <c r="T321" s="120">
        <f>S321*H321</f>
        <v>0</v>
      </c>
      <c r="AR321" s="121" t="s">
        <v>143</v>
      </c>
      <c r="AT321" s="121" t="s">
        <v>139</v>
      </c>
      <c r="AU321" s="121" t="s">
        <v>72</v>
      </c>
      <c r="AY321" s="16" t="s">
        <v>144</v>
      </c>
      <c r="BE321" s="122">
        <f>IF(N321="základní",J321,0)</f>
        <v>0</v>
      </c>
      <c r="BF321" s="122">
        <f>IF(N321="snížená",J321,0)</f>
        <v>0</v>
      </c>
      <c r="BG321" s="122">
        <f>IF(N321="zákl. přenesená",J321,0)</f>
        <v>0</v>
      </c>
      <c r="BH321" s="122">
        <f>IF(N321="sníž. přenesená",J321,0)</f>
        <v>0</v>
      </c>
      <c r="BI321" s="122">
        <f>IF(N321="nulová",J321,0)</f>
        <v>0</v>
      </c>
      <c r="BJ321" s="16" t="s">
        <v>79</v>
      </c>
      <c r="BK321" s="122">
        <f>ROUND(I321*H321,2)</f>
        <v>0</v>
      </c>
      <c r="BL321" s="16" t="s">
        <v>143</v>
      </c>
      <c r="BM321" s="121" t="s">
        <v>626</v>
      </c>
    </row>
    <row r="322" spans="2:65" s="9" customFormat="1" ht="11.25">
      <c r="B322" s="142"/>
      <c r="D322" s="123" t="s">
        <v>360</v>
      </c>
      <c r="E322" s="143" t="s">
        <v>19</v>
      </c>
      <c r="F322" s="144" t="s">
        <v>627</v>
      </c>
      <c r="H322" s="145">
        <v>902.58</v>
      </c>
      <c r="I322" s="146"/>
      <c r="L322" s="142"/>
      <c r="M322" s="147"/>
      <c r="T322" s="148"/>
      <c r="AT322" s="143" t="s">
        <v>360</v>
      </c>
      <c r="AU322" s="143" t="s">
        <v>72</v>
      </c>
      <c r="AV322" s="9" t="s">
        <v>81</v>
      </c>
      <c r="AW322" s="9" t="s">
        <v>33</v>
      </c>
      <c r="AX322" s="9" t="s">
        <v>72</v>
      </c>
      <c r="AY322" s="143" t="s">
        <v>144</v>
      </c>
    </row>
    <row r="323" spans="2:65" s="10" customFormat="1" ht="11.25">
      <c r="B323" s="149"/>
      <c r="D323" s="123" t="s">
        <v>360</v>
      </c>
      <c r="E323" s="150" t="s">
        <v>19</v>
      </c>
      <c r="F323" s="151" t="s">
        <v>362</v>
      </c>
      <c r="H323" s="152">
        <v>902.58</v>
      </c>
      <c r="I323" s="153"/>
      <c r="L323" s="149"/>
      <c r="M323" s="154"/>
      <c r="T323" s="155"/>
      <c r="AT323" s="150" t="s">
        <v>360</v>
      </c>
      <c r="AU323" s="150" t="s">
        <v>72</v>
      </c>
      <c r="AV323" s="10" t="s">
        <v>143</v>
      </c>
      <c r="AW323" s="10" t="s">
        <v>33</v>
      </c>
      <c r="AX323" s="10" t="s">
        <v>79</v>
      </c>
      <c r="AY323" s="150" t="s">
        <v>144</v>
      </c>
    </row>
    <row r="324" spans="2:65" s="1" customFormat="1" ht="66.75" customHeight="1">
      <c r="B324" s="31"/>
      <c r="C324" s="110" t="s">
        <v>293</v>
      </c>
      <c r="D324" s="110" t="s">
        <v>139</v>
      </c>
      <c r="E324" s="111" t="s">
        <v>628</v>
      </c>
      <c r="F324" s="112" t="s">
        <v>629</v>
      </c>
      <c r="G324" s="113" t="s">
        <v>153</v>
      </c>
      <c r="H324" s="114">
        <v>17</v>
      </c>
      <c r="I324" s="115"/>
      <c r="J324" s="116">
        <f>ROUND(I324*H324,2)</f>
        <v>0</v>
      </c>
      <c r="K324" s="112" t="s">
        <v>19</v>
      </c>
      <c r="L324" s="31"/>
      <c r="M324" s="117" t="s">
        <v>19</v>
      </c>
      <c r="N324" s="118" t="s">
        <v>43</v>
      </c>
      <c r="P324" s="119">
        <f>O324*H324</f>
        <v>0</v>
      </c>
      <c r="Q324" s="119">
        <v>0</v>
      </c>
      <c r="R324" s="119">
        <f>Q324*H324</f>
        <v>0</v>
      </c>
      <c r="S324" s="119">
        <v>0</v>
      </c>
      <c r="T324" s="120">
        <f>S324*H324</f>
        <v>0</v>
      </c>
      <c r="AR324" s="121" t="s">
        <v>143</v>
      </c>
      <c r="AT324" s="121" t="s">
        <v>139</v>
      </c>
      <c r="AU324" s="121" t="s">
        <v>72</v>
      </c>
      <c r="AY324" s="16" t="s">
        <v>144</v>
      </c>
      <c r="BE324" s="122">
        <f>IF(N324="základní",J324,0)</f>
        <v>0</v>
      </c>
      <c r="BF324" s="122">
        <f>IF(N324="snížená",J324,0)</f>
        <v>0</v>
      </c>
      <c r="BG324" s="122">
        <f>IF(N324="zákl. přenesená",J324,0)</f>
        <v>0</v>
      </c>
      <c r="BH324" s="122">
        <f>IF(N324="sníž. přenesená",J324,0)</f>
        <v>0</v>
      </c>
      <c r="BI324" s="122">
        <f>IF(N324="nulová",J324,0)</f>
        <v>0</v>
      </c>
      <c r="BJ324" s="16" t="s">
        <v>79</v>
      </c>
      <c r="BK324" s="122">
        <f>ROUND(I324*H324,2)</f>
        <v>0</v>
      </c>
      <c r="BL324" s="16" t="s">
        <v>143</v>
      </c>
      <c r="BM324" s="121" t="s">
        <v>630</v>
      </c>
    </row>
    <row r="325" spans="2:65" s="1" customFormat="1" ht="19.5">
      <c r="B325" s="31"/>
      <c r="D325" s="123" t="s">
        <v>145</v>
      </c>
      <c r="F325" s="124" t="s">
        <v>631</v>
      </c>
      <c r="I325" s="125"/>
      <c r="L325" s="31"/>
      <c r="M325" s="126"/>
      <c r="T325" s="52"/>
      <c r="AT325" s="16" t="s">
        <v>145</v>
      </c>
      <c r="AU325" s="16" t="s">
        <v>72</v>
      </c>
    </row>
    <row r="326" spans="2:65" s="1" customFormat="1" ht="24.2" customHeight="1">
      <c r="B326" s="31"/>
      <c r="C326" s="127" t="s">
        <v>632</v>
      </c>
      <c r="D326" s="127" t="s">
        <v>253</v>
      </c>
      <c r="E326" s="128" t="s">
        <v>633</v>
      </c>
      <c r="F326" s="129" t="s">
        <v>634</v>
      </c>
      <c r="G326" s="130" t="s">
        <v>365</v>
      </c>
      <c r="H326" s="131">
        <v>6.8000000000000005E-2</v>
      </c>
      <c r="I326" s="132"/>
      <c r="J326" s="133">
        <f>ROUND(I326*H326,2)</f>
        <v>0</v>
      </c>
      <c r="K326" s="129" t="s">
        <v>19</v>
      </c>
      <c r="L326" s="134"/>
      <c r="M326" s="135" t="s">
        <v>19</v>
      </c>
      <c r="N326" s="136" t="s">
        <v>43</v>
      </c>
      <c r="P326" s="119">
        <f>O326*H326</f>
        <v>0</v>
      </c>
      <c r="Q326" s="119">
        <v>0</v>
      </c>
      <c r="R326" s="119">
        <f>Q326*H326</f>
        <v>0</v>
      </c>
      <c r="S326" s="119">
        <v>0</v>
      </c>
      <c r="T326" s="120">
        <f>S326*H326</f>
        <v>0</v>
      </c>
      <c r="AR326" s="121" t="s">
        <v>635</v>
      </c>
      <c r="AT326" s="121" t="s">
        <v>253</v>
      </c>
      <c r="AU326" s="121" t="s">
        <v>72</v>
      </c>
      <c r="AY326" s="16" t="s">
        <v>144</v>
      </c>
      <c r="BE326" s="122">
        <f>IF(N326="základní",J326,0)</f>
        <v>0</v>
      </c>
      <c r="BF326" s="122">
        <f>IF(N326="snížená",J326,0)</f>
        <v>0</v>
      </c>
      <c r="BG326" s="122">
        <f>IF(N326="zákl. přenesená",J326,0)</f>
        <v>0</v>
      </c>
      <c r="BH326" s="122">
        <f>IF(N326="sníž. přenesená",J326,0)</f>
        <v>0</v>
      </c>
      <c r="BI326" s="122">
        <f>IF(N326="nulová",J326,0)</f>
        <v>0</v>
      </c>
      <c r="BJ326" s="16" t="s">
        <v>79</v>
      </c>
      <c r="BK326" s="122">
        <f>ROUND(I326*H326,2)</f>
        <v>0</v>
      </c>
      <c r="BL326" s="16" t="s">
        <v>283</v>
      </c>
      <c r="BM326" s="121" t="s">
        <v>636</v>
      </c>
    </row>
    <row r="327" spans="2:65" s="11" customFormat="1" ht="11.25">
      <c r="B327" s="156"/>
      <c r="D327" s="123" t="s">
        <v>360</v>
      </c>
      <c r="E327" s="157" t="s">
        <v>19</v>
      </c>
      <c r="F327" s="158" t="s">
        <v>637</v>
      </c>
      <c r="H327" s="157" t="s">
        <v>19</v>
      </c>
      <c r="I327" s="159"/>
      <c r="L327" s="156"/>
      <c r="M327" s="160"/>
      <c r="T327" s="161"/>
      <c r="AT327" s="157" t="s">
        <v>360</v>
      </c>
      <c r="AU327" s="157" t="s">
        <v>72</v>
      </c>
      <c r="AV327" s="11" t="s">
        <v>79</v>
      </c>
      <c r="AW327" s="11" t="s">
        <v>33</v>
      </c>
      <c r="AX327" s="11" t="s">
        <v>72</v>
      </c>
      <c r="AY327" s="157" t="s">
        <v>144</v>
      </c>
    </row>
    <row r="328" spans="2:65" s="9" customFormat="1" ht="11.25">
      <c r="B328" s="142"/>
      <c r="D328" s="123" t="s">
        <v>360</v>
      </c>
      <c r="E328" s="143" t="s">
        <v>19</v>
      </c>
      <c r="F328" s="144" t="s">
        <v>638</v>
      </c>
      <c r="H328" s="145">
        <v>6.8000000000000005E-2</v>
      </c>
      <c r="I328" s="146"/>
      <c r="L328" s="142"/>
      <c r="M328" s="147"/>
      <c r="T328" s="148"/>
      <c r="AT328" s="143" t="s">
        <v>360</v>
      </c>
      <c r="AU328" s="143" t="s">
        <v>72</v>
      </c>
      <c r="AV328" s="9" t="s">
        <v>81</v>
      </c>
      <c r="AW328" s="9" t="s">
        <v>33</v>
      </c>
      <c r="AX328" s="9" t="s">
        <v>79</v>
      </c>
      <c r="AY328" s="143" t="s">
        <v>144</v>
      </c>
    </row>
    <row r="329" spans="2:65" s="1" customFormat="1" ht="21.75" customHeight="1">
      <c r="B329" s="31"/>
      <c r="C329" s="127" t="s">
        <v>298</v>
      </c>
      <c r="D329" s="127" t="s">
        <v>253</v>
      </c>
      <c r="E329" s="128" t="s">
        <v>639</v>
      </c>
      <c r="F329" s="129" t="s">
        <v>640</v>
      </c>
      <c r="G329" s="130" t="s">
        <v>457</v>
      </c>
      <c r="H329" s="131">
        <v>1.36</v>
      </c>
      <c r="I329" s="132"/>
      <c r="J329" s="133">
        <f>ROUND(I329*H329,2)</f>
        <v>0</v>
      </c>
      <c r="K329" s="129" t="s">
        <v>154</v>
      </c>
      <c r="L329" s="134"/>
      <c r="M329" s="135" t="s">
        <v>19</v>
      </c>
      <c r="N329" s="136" t="s">
        <v>43</v>
      </c>
      <c r="P329" s="119">
        <f>O329*H329</f>
        <v>0</v>
      </c>
      <c r="Q329" s="119">
        <v>2.234</v>
      </c>
      <c r="R329" s="119">
        <f>Q329*H329</f>
        <v>3.0382400000000001</v>
      </c>
      <c r="S329" s="119">
        <v>0</v>
      </c>
      <c r="T329" s="120">
        <f>S329*H329</f>
        <v>0</v>
      </c>
      <c r="AR329" s="121" t="s">
        <v>635</v>
      </c>
      <c r="AT329" s="121" t="s">
        <v>253</v>
      </c>
      <c r="AU329" s="121" t="s">
        <v>72</v>
      </c>
      <c r="AY329" s="16" t="s">
        <v>144</v>
      </c>
      <c r="BE329" s="122">
        <f>IF(N329="základní",J329,0)</f>
        <v>0</v>
      </c>
      <c r="BF329" s="122">
        <f>IF(N329="snížená",J329,0)</f>
        <v>0</v>
      </c>
      <c r="BG329" s="122">
        <f>IF(N329="zákl. přenesená",J329,0)</f>
        <v>0</v>
      </c>
      <c r="BH329" s="122">
        <f>IF(N329="sníž. přenesená",J329,0)</f>
        <v>0</v>
      </c>
      <c r="BI329" s="122">
        <f>IF(N329="nulová",J329,0)</f>
        <v>0</v>
      </c>
      <c r="BJ329" s="16" t="s">
        <v>79</v>
      </c>
      <c r="BK329" s="122">
        <f>ROUND(I329*H329,2)</f>
        <v>0</v>
      </c>
      <c r="BL329" s="16" t="s">
        <v>283</v>
      </c>
      <c r="BM329" s="121" t="s">
        <v>641</v>
      </c>
    </row>
    <row r="330" spans="2:65" s="11" customFormat="1" ht="11.25">
      <c r="B330" s="156"/>
      <c r="D330" s="123" t="s">
        <v>360</v>
      </c>
      <c r="E330" s="157" t="s">
        <v>19</v>
      </c>
      <c r="F330" s="158" t="s">
        <v>642</v>
      </c>
      <c r="H330" s="157" t="s">
        <v>19</v>
      </c>
      <c r="I330" s="159"/>
      <c r="L330" s="156"/>
      <c r="M330" s="160"/>
      <c r="T330" s="161"/>
      <c r="AT330" s="157" t="s">
        <v>360</v>
      </c>
      <c r="AU330" s="157" t="s">
        <v>72</v>
      </c>
      <c r="AV330" s="11" t="s">
        <v>79</v>
      </c>
      <c r="AW330" s="11" t="s">
        <v>33</v>
      </c>
      <c r="AX330" s="11" t="s">
        <v>72</v>
      </c>
      <c r="AY330" s="157" t="s">
        <v>144</v>
      </c>
    </row>
    <row r="331" spans="2:65" s="9" customFormat="1" ht="11.25">
      <c r="B331" s="142"/>
      <c r="D331" s="123" t="s">
        <v>360</v>
      </c>
      <c r="E331" s="143" t="s">
        <v>19</v>
      </c>
      <c r="F331" s="144" t="s">
        <v>643</v>
      </c>
      <c r="H331" s="145">
        <v>1.36</v>
      </c>
      <c r="I331" s="146"/>
      <c r="L331" s="142"/>
      <c r="M331" s="147"/>
      <c r="T331" s="148"/>
      <c r="AT331" s="143" t="s">
        <v>360</v>
      </c>
      <c r="AU331" s="143" t="s">
        <v>72</v>
      </c>
      <c r="AV331" s="9" t="s">
        <v>81</v>
      </c>
      <c r="AW331" s="9" t="s">
        <v>33</v>
      </c>
      <c r="AX331" s="9" t="s">
        <v>79</v>
      </c>
      <c r="AY331" s="143" t="s">
        <v>144</v>
      </c>
    </row>
    <row r="332" spans="2:65" s="1" customFormat="1" ht="16.5" customHeight="1">
      <c r="B332" s="31"/>
      <c r="C332" s="127" t="s">
        <v>644</v>
      </c>
      <c r="D332" s="127" t="s">
        <v>253</v>
      </c>
      <c r="E332" s="128" t="s">
        <v>645</v>
      </c>
      <c r="F332" s="129" t="s">
        <v>646</v>
      </c>
      <c r="G332" s="130" t="s">
        <v>142</v>
      </c>
      <c r="H332" s="131">
        <v>7</v>
      </c>
      <c r="I332" s="132"/>
      <c r="J332" s="133">
        <f>ROUND(I332*H332,2)</f>
        <v>0</v>
      </c>
      <c r="K332" s="129" t="s">
        <v>19</v>
      </c>
      <c r="L332" s="134"/>
      <c r="M332" s="135" t="s">
        <v>19</v>
      </c>
      <c r="N332" s="136" t="s">
        <v>43</v>
      </c>
      <c r="P332" s="119">
        <f>O332*H332</f>
        <v>0</v>
      </c>
      <c r="Q332" s="119">
        <v>0</v>
      </c>
      <c r="R332" s="119">
        <f>Q332*H332</f>
        <v>0</v>
      </c>
      <c r="S332" s="119">
        <v>0</v>
      </c>
      <c r="T332" s="120">
        <f>S332*H332</f>
        <v>0</v>
      </c>
      <c r="AR332" s="121" t="s">
        <v>635</v>
      </c>
      <c r="AT332" s="121" t="s">
        <v>253</v>
      </c>
      <c r="AU332" s="121" t="s">
        <v>72</v>
      </c>
      <c r="AY332" s="16" t="s">
        <v>144</v>
      </c>
      <c r="BE332" s="122">
        <f>IF(N332="základní",J332,0)</f>
        <v>0</v>
      </c>
      <c r="BF332" s="122">
        <f>IF(N332="snížená",J332,0)</f>
        <v>0</v>
      </c>
      <c r="BG332" s="122">
        <f>IF(N332="zákl. přenesená",J332,0)</f>
        <v>0</v>
      </c>
      <c r="BH332" s="122">
        <f>IF(N332="sníž. přenesená",J332,0)</f>
        <v>0</v>
      </c>
      <c r="BI332" s="122">
        <f>IF(N332="nulová",J332,0)</f>
        <v>0</v>
      </c>
      <c r="BJ332" s="16" t="s">
        <v>79</v>
      </c>
      <c r="BK332" s="122">
        <f>ROUND(I332*H332,2)</f>
        <v>0</v>
      </c>
      <c r="BL332" s="16" t="s">
        <v>283</v>
      </c>
      <c r="BM332" s="121" t="s">
        <v>647</v>
      </c>
    </row>
    <row r="333" spans="2:65" s="11" customFormat="1" ht="11.25">
      <c r="B333" s="156"/>
      <c r="D333" s="123" t="s">
        <v>360</v>
      </c>
      <c r="E333" s="157" t="s">
        <v>19</v>
      </c>
      <c r="F333" s="158" t="s">
        <v>648</v>
      </c>
      <c r="H333" s="157" t="s">
        <v>19</v>
      </c>
      <c r="I333" s="159"/>
      <c r="L333" s="156"/>
      <c r="M333" s="160"/>
      <c r="T333" s="161"/>
      <c r="AT333" s="157" t="s">
        <v>360</v>
      </c>
      <c r="AU333" s="157" t="s">
        <v>72</v>
      </c>
      <c r="AV333" s="11" t="s">
        <v>79</v>
      </c>
      <c r="AW333" s="11" t="s">
        <v>33</v>
      </c>
      <c r="AX333" s="11" t="s">
        <v>72</v>
      </c>
      <c r="AY333" s="157" t="s">
        <v>144</v>
      </c>
    </row>
    <row r="334" spans="2:65" s="9" customFormat="1" ht="11.25">
      <c r="B334" s="142"/>
      <c r="D334" s="123" t="s">
        <v>360</v>
      </c>
      <c r="E334" s="143" t="s">
        <v>19</v>
      </c>
      <c r="F334" s="144" t="s">
        <v>649</v>
      </c>
      <c r="H334" s="145">
        <v>7</v>
      </c>
      <c r="I334" s="146"/>
      <c r="L334" s="142"/>
      <c r="M334" s="147"/>
      <c r="T334" s="148"/>
      <c r="AT334" s="143" t="s">
        <v>360</v>
      </c>
      <c r="AU334" s="143" t="s">
        <v>72</v>
      </c>
      <c r="AV334" s="9" t="s">
        <v>81</v>
      </c>
      <c r="AW334" s="9" t="s">
        <v>33</v>
      </c>
      <c r="AX334" s="9" t="s">
        <v>79</v>
      </c>
      <c r="AY334" s="143" t="s">
        <v>144</v>
      </c>
    </row>
    <row r="335" spans="2:65" s="1" customFormat="1" ht="16.5" customHeight="1">
      <c r="B335" s="31"/>
      <c r="C335" s="127" t="s">
        <v>302</v>
      </c>
      <c r="D335" s="127" t="s">
        <v>253</v>
      </c>
      <c r="E335" s="128" t="s">
        <v>650</v>
      </c>
      <c r="F335" s="129" t="s">
        <v>651</v>
      </c>
      <c r="G335" s="130" t="s">
        <v>153</v>
      </c>
      <c r="H335" s="131">
        <v>17</v>
      </c>
      <c r="I335" s="132"/>
      <c r="J335" s="133">
        <f>ROUND(I335*H335,2)</f>
        <v>0</v>
      </c>
      <c r="K335" s="129" t="s">
        <v>154</v>
      </c>
      <c r="L335" s="134"/>
      <c r="M335" s="135" t="s">
        <v>19</v>
      </c>
      <c r="N335" s="136" t="s">
        <v>43</v>
      </c>
      <c r="P335" s="119">
        <f>O335*H335</f>
        <v>0</v>
      </c>
      <c r="Q335" s="119">
        <v>0</v>
      </c>
      <c r="R335" s="119">
        <f>Q335*H335</f>
        <v>0</v>
      </c>
      <c r="S335" s="119">
        <v>0</v>
      </c>
      <c r="T335" s="120">
        <f>S335*H335</f>
        <v>0</v>
      </c>
      <c r="AR335" s="121" t="s">
        <v>159</v>
      </c>
      <c r="AT335" s="121" t="s">
        <v>253</v>
      </c>
      <c r="AU335" s="121" t="s">
        <v>72</v>
      </c>
      <c r="AY335" s="16" t="s">
        <v>144</v>
      </c>
      <c r="BE335" s="122">
        <f>IF(N335="základní",J335,0)</f>
        <v>0</v>
      </c>
      <c r="BF335" s="122">
        <f>IF(N335="snížená",J335,0)</f>
        <v>0</v>
      </c>
      <c r="BG335" s="122">
        <f>IF(N335="zákl. přenesená",J335,0)</f>
        <v>0</v>
      </c>
      <c r="BH335" s="122">
        <f>IF(N335="sníž. přenesená",J335,0)</f>
        <v>0</v>
      </c>
      <c r="BI335" s="122">
        <f>IF(N335="nulová",J335,0)</f>
        <v>0</v>
      </c>
      <c r="BJ335" s="16" t="s">
        <v>79</v>
      </c>
      <c r="BK335" s="122">
        <f>ROUND(I335*H335,2)</f>
        <v>0</v>
      </c>
      <c r="BL335" s="16" t="s">
        <v>143</v>
      </c>
      <c r="BM335" s="121" t="s">
        <v>652</v>
      </c>
    </row>
    <row r="336" spans="2:65" s="1" customFormat="1" ht="134.25" customHeight="1">
      <c r="B336" s="31"/>
      <c r="C336" s="110" t="s">
        <v>653</v>
      </c>
      <c r="D336" s="110" t="s">
        <v>139</v>
      </c>
      <c r="E336" s="111" t="s">
        <v>654</v>
      </c>
      <c r="F336" s="112" t="s">
        <v>655</v>
      </c>
      <c r="G336" s="113" t="s">
        <v>153</v>
      </c>
      <c r="H336" s="114">
        <v>1</v>
      </c>
      <c r="I336" s="115"/>
      <c r="J336" s="116">
        <f>ROUND(I336*H336,2)</f>
        <v>0</v>
      </c>
      <c r="K336" s="112" t="s">
        <v>154</v>
      </c>
      <c r="L336" s="31"/>
      <c r="M336" s="117" t="s">
        <v>19</v>
      </c>
      <c r="N336" s="118" t="s">
        <v>43</v>
      </c>
      <c r="P336" s="119">
        <f>O336*H336</f>
        <v>0</v>
      </c>
      <c r="Q336" s="119">
        <v>0</v>
      </c>
      <c r="R336" s="119">
        <f>Q336*H336</f>
        <v>0</v>
      </c>
      <c r="S336" s="119">
        <v>0</v>
      </c>
      <c r="T336" s="120">
        <f>S336*H336</f>
        <v>0</v>
      </c>
      <c r="AR336" s="121" t="s">
        <v>143</v>
      </c>
      <c r="AT336" s="121" t="s">
        <v>139</v>
      </c>
      <c r="AU336" s="121" t="s">
        <v>72</v>
      </c>
      <c r="AY336" s="16" t="s">
        <v>144</v>
      </c>
      <c r="BE336" s="122">
        <f>IF(N336="základní",J336,0)</f>
        <v>0</v>
      </c>
      <c r="BF336" s="122">
        <f>IF(N336="snížená",J336,0)</f>
        <v>0</v>
      </c>
      <c r="BG336" s="122">
        <f>IF(N336="zákl. přenesená",J336,0)</f>
        <v>0</v>
      </c>
      <c r="BH336" s="122">
        <f>IF(N336="sníž. přenesená",J336,0)</f>
        <v>0</v>
      </c>
      <c r="BI336" s="122">
        <f>IF(N336="nulová",J336,0)</f>
        <v>0</v>
      </c>
      <c r="BJ336" s="16" t="s">
        <v>79</v>
      </c>
      <c r="BK336" s="122">
        <f>ROUND(I336*H336,2)</f>
        <v>0</v>
      </c>
      <c r="BL336" s="16" t="s">
        <v>143</v>
      </c>
      <c r="BM336" s="121" t="s">
        <v>656</v>
      </c>
    </row>
    <row r="337" spans="2:65" s="9" customFormat="1" ht="11.25">
      <c r="B337" s="142"/>
      <c r="D337" s="123" t="s">
        <v>360</v>
      </c>
      <c r="E337" s="143" t="s">
        <v>19</v>
      </c>
      <c r="F337" s="144" t="s">
        <v>657</v>
      </c>
      <c r="H337" s="145">
        <v>1</v>
      </c>
      <c r="I337" s="146"/>
      <c r="L337" s="142"/>
      <c r="M337" s="147"/>
      <c r="T337" s="148"/>
      <c r="AT337" s="143" t="s">
        <v>360</v>
      </c>
      <c r="AU337" s="143" t="s">
        <v>72</v>
      </c>
      <c r="AV337" s="9" t="s">
        <v>81</v>
      </c>
      <c r="AW337" s="9" t="s">
        <v>33</v>
      </c>
      <c r="AX337" s="9" t="s">
        <v>79</v>
      </c>
      <c r="AY337" s="143" t="s">
        <v>144</v>
      </c>
    </row>
    <row r="338" spans="2:65" s="1" customFormat="1" ht="16.5" customHeight="1">
      <c r="B338" s="31"/>
      <c r="C338" s="127" t="s">
        <v>308</v>
      </c>
      <c r="D338" s="127" t="s">
        <v>253</v>
      </c>
      <c r="E338" s="128" t="s">
        <v>658</v>
      </c>
      <c r="F338" s="129" t="s">
        <v>659</v>
      </c>
      <c r="G338" s="130" t="s">
        <v>365</v>
      </c>
      <c r="H338" s="131">
        <v>2925.6120000000001</v>
      </c>
      <c r="I338" s="132"/>
      <c r="J338" s="133">
        <f>ROUND(I338*H338,2)</f>
        <v>0</v>
      </c>
      <c r="K338" s="129" t="s">
        <v>154</v>
      </c>
      <c r="L338" s="134"/>
      <c r="M338" s="135" t="s">
        <v>19</v>
      </c>
      <c r="N338" s="136" t="s">
        <v>43</v>
      </c>
      <c r="P338" s="119">
        <f>O338*H338</f>
        <v>0</v>
      </c>
      <c r="Q338" s="119">
        <v>1</v>
      </c>
      <c r="R338" s="119">
        <f>Q338*H338</f>
        <v>2925.6120000000001</v>
      </c>
      <c r="S338" s="119">
        <v>0</v>
      </c>
      <c r="T338" s="120">
        <f>S338*H338</f>
        <v>0</v>
      </c>
      <c r="AR338" s="121" t="s">
        <v>159</v>
      </c>
      <c r="AT338" s="121" t="s">
        <v>253</v>
      </c>
      <c r="AU338" s="121" t="s">
        <v>72</v>
      </c>
      <c r="AY338" s="16" t="s">
        <v>144</v>
      </c>
      <c r="BE338" s="122">
        <f>IF(N338="základní",J338,0)</f>
        <v>0</v>
      </c>
      <c r="BF338" s="122">
        <f>IF(N338="snížená",J338,0)</f>
        <v>0</v>
      </c>
      <c r="BG338" s="122">
        <f>IF(N338="zákl. přenesená",J338,0)</f>
        <v>0</v>
      </c>
      <c r="BH338" s="122">
        <f>IF(N338="sníž. přenesená",J338,0)</f>
        <v>0</v>
      </c>
      <c r="BI338" s="122">
        <f>IF(N338="nulová",J338,0)</f>
        <v>0</v>
      </c>
      <c r="BJ338" s="16" t="s">
        <v>79</v>
      </c>
      <c r="BK338" s="122">
        <f>ROUND(I338*H338,2)</f>
        <v>0</v>
      </c>
      <c r="BL338" s="16" t="s">
        <v>143</v>
      </c>
      <c r="BM338" s="121" t="s">
        <v>660</v>
      </c>
    </row>
    <row r="339" spans="2:65" s="9" customFormat="1" ht="11.25">
      <c r="B339" s="142"/>
      <c r="D339" s="123" t="s">
        <v>360</v>
      </c>
      <c r="E339" s="143" t="s">
        <v>19</v>
      </c>
      <c r="F339" s="144" t="s">
        <v>661</v>
      </c>
      <c r="H339" s="145">
        <v>2925.6120000000001</v>
      </c>
      <c r="I339" s="146"/>
      <c r="L339" s="142"/>
      <c r="M339" s="147"/>
      <c r="T339" s="148"/>
      <c r="AT339" s="143" t="s">
        <v>360</v>
      </c>
      <c r="AU339" s="143" t="s">
        <v>72</v>
      </c>
      <c r="AV339" s="9" t="s">
        <v>81</v>
      </c>
      <c r="AW339" s="9" t="s">
        <v>33</v>
      </c>
      <c r="AX339" s="9" t="s">
        <v>72</v>
      </c>
      <c r="AY339" s="143" t="s">
        <v>144</v>
      </c>
    </row>
    <row r="340" spans="2:65" s="10" customFormat="1" ht="11.25">
      <c r="B340" s="149"/>
      <c r="D340" s="123" t="s">
        <v>360</v>
      </c>
      <c r="E340" s="150" t="s">
        <v>19</v>
      </c>
      <c r="F340" s="151" t="s">
        <v>362</v>
      </c>
      <c r="H340" s="152">
        <v>2925.6120000000001</v>
      </c>
      <c r="I340" s="153"/>
      <c r="L340" s="149"/>
      <c r="M340" s="154"/>
      <c r="T340" s="155"/>
      <c r="AT340" s="150" t="s">
        <v>360</v>
      </c>
      <c r="AU340" s="150" t="s">
        <v>72</v>
      </c>
      <c r="AV340" s="10" t="s">
        <v>143</v>
      </c>
      <c r="AW340" s="10" t="s">
        <v>33</v>
      </c>
      <c r="AX340" s="10" t="s">
        <v>79</v>
      </c>
      <c r="AY340" s="150" t="s">
        <v>144</v>
      </c>
    </row>
    <row r="341" spans="2:65" s="1" customFormat="1" ht="128.65" customHeight="1">
      <c r="B341" s="31"/>
      <c r="C341" s="110" t="s">
        <v>662</v>
      </c>
      <c r="D341" s="110" t="s">
        <v>139</v>
      </c>
      <c r="E341" s="111" t="s">
        <v>663</v>
      </c>
      <c r="F341" s="112" t="s">
        <v>664</v>
      </c>
      <c r="G341" s="113" t="s">
        <v>365</v>
      </c>
      <c r="H341" s="114">
        <v>2925.6120000000001</v>
      </c>
      <c r="I341" s="115"/>
      <c r="J341" s="116">
        <f>ROUND(I341*H341,2)</f>
        <v>0</v>
      </c>
      <c r="K341" s="112" t="s">
        <v>154</v>
      </c>
      <c r="L341" s="31"/>
      <c r="M341" s="117" t="s">
        <v>19</v>
      </c>
      <c r="N341" s="118" t="s">
        <v>43</v>
      </c>
      <c r="P341" s="119">
        <f>O341*H341</f>
        <v>0</v>
      </c>
      <c r="Q341" s="119">
        <v>0</v>
      </c>
      <c r="R341" s="119">
        <f>Q341*H341</f>
        <v>0</v>
      </c>
      <c r="S341" s="119">
        <v>0</v>
      </c>
      <c r="T341" s="120">
        <f>S341*H341</f>
        <v>0</v>
      </c>
      <c r="AR341" s="121" t="s">
        <v>143</v>
      </c>
      <c r="AT341" s="121" t="s">
        <v>139</v>
      </c>
      <c r="AU341" s="121" t="s">
        <v>72</v>
      </c>
      <c r="AY341" s="16" t="s">
        <v>144</v>
      </c>
      <c r="BE341" s="122">
        <f>IF(N341="základní",J341,0)</f>
        <v>0</v>
      </c>
      <c r="BF341" s="122">
        <f>IF(N341="snížená",J341,0)</f>
        <v>0</v>
      </c>
      <c r="BG341" s="122">
        <f>IF(N341="zákl. přenesená",J341,0)</f>
        <v>0</v>
      </c>
      <c r="BH341" s="122">
        <f>IF(N341="sníž. přenesená",J341,0)</f>
        <v>0</v>
      </c>
      <c r="BI341" s="122">
        <f>IF(N341="nulová",J341,0)</f>
        <v>0</v>
      </c>
      <c r="BJ341" s="16" t="s">
        <v>79</v>
      </c>
      <c r="BK341" s="122">
        <f>ROUND(I341*H341,2)</f>
        <v>0</v>
      </c>
      <c r="BL341" s="16" t="s">
        <v>143</v>
      </c>
      <c r="BM341" s="121" t="s">
        <v>665</v>
      </c>
    </row>
    <row r="342" spans="2:65" s="1" customFormat="1" ht="19.5">
      <c r="B342" s="31"/>
      <c r="D342" s="123" t="s">
        <v>145</v>
      </c>
      <c r="F342" s="124" t="s">
        <v>445</v>
      </c>
      <c r="I342" s="125"/>
      <c r="L342" s="31"/>
      <c r="M342" s="126"/>
      <c r="T342" s="52"/>
      <c r="AT342" s="16" t="s">
        <v>145</v>
      </c>
      <c r="AU342" s="16" t="s">
        <v>72</v>
      </c>
    </row>
    <row r="343" spans="2:65" s="10" customFormat="1" ht="11.25">
      <c r="B343" s="149"/>
      <c r="D343" s="123" t="s">
        <v>360</v>
      </c>
      <c r="E343" s="150" t="s">
        <v>19</v>
      </c>
      <c r="F343" s="151" t="s">
        <v>362</v>
      </c>
      <c r="H343" s="152">
        <v>2925.6120000000001</v>
      </c>
      <c r="I343" s="153"/>
      <c r="L343" s="149"/>
      <c r="M343" s="154"/>
      <c r="T343" s="155"/>
      <c r="AT343" s="150" t="s">
        <v>360</v>
      </c>
      <c r="AU343" s="150" t="s">
        <v>72</v>
      </c>
      <c r="AV343" s="10" t="s">
        <v>143</v>
      </c>
      <c r="AW343" s="10" t="s">
        <v>33</v>
      </c>
      <c r="AX343" s="10" t="s">
        <v>72</v>
      </c>
      <c r="AY343" s="150" t="s">
        <v>144</v>
      </c>
    </row>
    <row r="344" spans="2:65" s="1" customFormat="1" ht="21.75" customHeight="1">
      <c r="B344" s="31"/>
      <c r="C344" s="127" t="s">
        <v>312</v>
      </c>
      <c r="D344" s="127" t="s">
        <v>253</v>
      </c>
      <c r="E344" s="128" t="s">
        <v>666</v>
      </c>
      <c r="F344" s="129" t="s">
        <v>667</v>
      </c>
      <c r="G344" s="130" t="s">
        <v>457</v>
      </c>
      <c r="H344" s="131">
        <v>46.4</v>
      </c>
      <c r="I344" s="132"/>
      <c r="J344" s="133">
        <f>ROUND(I344*H344,2)</f>
        <v>0</v>
      </c>
      <c r="K344" s="129" t="s">
        <v>154</v>
      </c>
      <c r="L344" s="134"/>
      <c r="M344" s="135" t="s">
        <v>19</v>
      </c>
      <c r="N344" s="136" t="s">
        <v>43</v>
      </c>
      <c r="P344" s="119">
        <f>O344*H344</f>
        <v>0</v>
      </c>
      <c r="Q344" s="119">
        <v>0.95499999999999996</v>
      </c>
      <c r="R344" s="119">
        <f>Q344*H344</f>
        <v>44.311999999999998</v>
      </c>
      <c r="S344" s="119">
        <v>0</v>
      </c>
      <c r="T344" s="120">
        <f>S344*H344</f>
        <v>0</v>
      </c>
      <c r="AR344" s="121" t="s">
        <v>159</v>
      </c>
      <c r="AT344" s="121" t="s">
        <v>253</v>
      </c>
      <c r="AU344" s="121" t="s">
        <v>72</v>
      </c>
      <c r="AY344" s="16" t="s">
        <v>144</v>
      </c>
      <c r="BE344" s="122">
        <f>IF(N344="základní",J344,0)</f>
        <v>0</v>
      </c>
      <c r="BF344" s="122">
        <f>IF(N344="snížená",J344,0)</f>
        <v>0</v>
      </c>
      <c r="BG344" s="122">
        <f>IF(N344="zákl. přenesená",J344,0)</f>
        <v>0</v>
      </c>
      <c r="BH344" s="122">
        <f>IF(N344="sníž. přenesená",J344,0)</f>
        <v>0</v>
      </c>
      <c r="BI344" s="122">
        <f>IF(N344="nulová",J344,0)</f>
        <v>0</v>
      </c>
      <c r="BJ344" s="16" t="s">
        <v>79</v>
      </c>
      <c r="BK344" s="122">
        <f>ROUND(I344*H344,2)</f>
        <v>0</v>
      </c>
      <c r="BL344" s="16" t="s">
        <v>143</v>
      </c>
      <c r="BM344" s="121" t="s">
        <v>668</v>
      </c>
    </row>
    <row r="345" spans="2:65" s="1" customFormat="1" ht="24.2" customHeight="1">
      <c r="B345" s="31"/>
      <c r="C345" s="127" t="s">
        <v>669</v>
      </c>
      <c r="D345" s="127" t="s">
        <v>253</v>
      </c>
      <c r="E345" s="128" t="s">
        <v>670</v>
      </c>
      <c r="F345" s="129" t="s">
        <v>671</v>
      </c>
      <c r="G345" s="130" t="s">
        <v>153</v>
      </c>
      <c r="H345" s="131">
        <v>49</v>
      </c>
      <c r="I345" s="132"/>
      <c r="J345" s="133">
        <f>ROUND(I345*H345,2)</f>
        <v>0</v>
      </c>
      <c r="K345" s="129" t="s">
        <v>154</v>
      </c>
      <c r="L345" s="134"/>
      <c r="M345" s="135" t="s">
        <v>19</v>
      </c>
      <c r="N345" s="136" t="s">
        <v>43</v>
      </c>
      <c r="P345" s="119">
        <f>O345*H345</f>
        <v>0</v>
      </c>
      <c r="Q345" s="119">
        <v>0.10299999999999999</v>
      </c>
      <c r="R345" s="119">
        <f>Q345*H345</f>
        <v>5.0469999999999997</v>
      </c>
      <c r="S345" s="119">
        <v>0</v>
      </c>
      <c r="T345" s="120">
        <f>S345*H345</f>
        <v>0</v>
      </c>
      <c r="AR345" s="121" t="s">
        <v>159</v>
      </c>
      <c r="AT345" s="121" t="s">
        <v>253</v>
      </c>
      <c r="AU345" s="121" t="s">
        <v>72</v>
      </c>
      <c r="AY345" s="16" t="s">
        <v>144</v>
      </c>
      <c r="BE345" s="122">
        <f>IF(N345="základní",J345,0)</f>
        <v>0</v>
      </c>
      <c r="BF345" s="122">
        <f>IF(N345="snížená",J345,0)</f>
        <v>0</v>
      </c>
      <c r="BG345" s="122">
        <f>IF(N345="zákl. přenesená",J345,0)</f>
        <v>0</v>
      </c>
      <c r="BH345" s="122">
        <f>IF(N345="sníž. přenesená",J345,0)</f>
        <v>0</v>
      </c>
      <c r="BI345" s="122">
        <f>IF(N345="nulová",J345,0)</f>
        <v>0</v>
      </c>
      <c r="BJ345" s="16" t="s">
        <v>79</v>
      </c>
      <c r="BK345" s="122">
        <f>ROUND(I345*H345,2)</f>
        <v>0</v>
      </c>
      <c r="BL345" s="16" t="s">
        <v>143</v>
      </c>
      <c r="BM345" s="121" t="s">
        <v>672</v>
      </c>
    </row>
    <row r="346" spans="2:65" s="9" customFormat="1" ht="11.25">
      <c r="B346" s="142"/>
      <c r="D346" s="123" t="s">
        <v>360</v>
      </c>
      <c r="E346" s="143" t="s">
        <v>19</v>
      </c>
      <c r="F346" s="144" t="s">
        <v>673</v>
      </c>
      <c r="H346" s="145">
        <v>49</v>
      </c>
      <c r="I346" s="146"/>
      <c r="L346" s="142"/>
      <c r="M346" s="147"/>
      <c r="T346" s="148"/>
      <c r="AT346" s="143" t="s">
        <v>360</v>
      </c>
      <c r="AU346" s="143" t="s">
        <v>72</v>
      </c>
      <c r="AV346" s="9" t="s">
        <v>81</v>
      </c>
      <c r="AW346" s="9" t="s">
        <v>33</v>
      </c>
      <c r="AX346" s="9" t="s">
        <v>72</v>
      </c>
      <c r="AY346" s="143" t="s">
        <v>144</v>
      </c>
    </row>
    <row r="347" spans="2:65" s="10" customFormat="1" ht="11.25">
      <c r="B347" s="149"/>
      <c r="D347" s="123" t="s">
        <v>360</v>
      </c>
      <c r="E347" s="150" t="s">
        <v>19</v>
      </c>
      <c r="F347" s="151" t="s">
        <v>362</v>
      </c>
      <c r="H347" s="152">
        <v>49</v>
      </c>
      <c r="I347" s="153"/>
      <c r="L347" s="149"/>
      <c r="M347" s="154"/>
      <c r="T347" s="155"/>
      <c r="AT347" s="150" t="s">
        <v>360</v>
      </c>
      <c r="AU347" s="150" t="s">
        <v>72</v>
      </c>
      <c r="AV347" s="10" t="s">
        <v>143</v>
      </c>
      <c r="AW347" s="10" t="s">
        <v>33</v>
      </c>
      <c r="AX347" s="10" t="s">
        <v>79</v>
      </c>
      <c r="AY347" s="150" t="s">
        <v>144</v>
      </c>
    </row>
    <row r="348" spans="2:65" s="1" customFormat="1" ht="37.9" customHeight="1">
      <c r="B348" s="31"/>
      <c r="C348" s="127" t="s">
        <v>318</v>
      </c>
      <c r="D348" s="127" t="s">
        <v>253</v>
      </c>
      <c r="E348" s="128" t="s">
        <v>674</v>
      </c>
      <c r="F348" s="129" t="s">
        <v>675</v>
      </c>
      <c r="G348" s="130" t="s">
        <v>153</v>
      </c>
      <c r="H348" s="131">
        <v>882</v>
      </c>
      <c r="I348" s="132"/>
      <c r="J348" s="133">
        <f>ROUND(I348*H348,2)</f>
        <v>0</v>
      </c>
      <c r="K348" s="129" t="s">
        <v>19</v>
      </c>
      <c r="L348" s="134"/>
      <c r="M348" s="135" t="s">
        <v>19</v>
      </c>
      <c r="N348" s="136" t="s">
        <v>43</v>
      </c>
      <c r="P348" s="119">
        <f>O348*H348</f>
        <v>0</v>
      </c>
      <c r="Q348" s="119">
        <v>0</v>
      </c>
      <c r="R348" s="119">
        <f>Q348*H348</f>
        <v>0</v>
      </c>
      <c r="S348" s="119">
        <v>0</v>
      </c>
      <c r="T348" s="120">
        <f>S348*H348</f>
        <v>0</v>
      </c>
      <c r="AR348" s="121" t="s">
        <v>560</v>
      </c>
      <c r="AT348" s="121" t="s">
        <v>253</v>
      </c>
      <c r="AU348" s="121" t="s">
        <v>72</v>
      </c>
      <c r="AY348" s="16" t="s">
        <v>144</v>
      </c>
      <c r="BE348" s="122">
        <f>IF(N348="základní",J348,0)</f>
        <v>0</v>
      </c>
      <c r="BF348" s="122">
        <f>IF(N348="snížená",J348,0)</f>
        <v>0</v>
      </c>
      <c r="BG348" s="122">
        <f>IF(N348="zákl. přenesená",J348,0)</f>
        <v>0</v>
      </c>
      <c r="BH348" s="122">
        <f>IF(N348="sníž. přenesená",J348,0)</f>
        <v>0</v>
      </c>
      <c r="BI348" s="122">
        <f>IF(N348="nulová",J348,0)</f>
        <v>0</v>
      </c>
      <c r="BJ348" s="16" t="s">
        <v>79</v>
      </c>
      <c r="BK348" s="122">
        <f>ROUND(I348*H348,2)</f>
        <v>0</v>
      </c>
      <c r="BL348" s="16" t="s">
        <v>560</v>
      </c>
      <c r="BM348" s="121" t="s">
        <v>676</v>
      </c>
    </row>
    <row r="349" spans="2:65" s="9" customFormat="1" ht="11.25">
      <c r="B349" s="142"/>
      <c r="D349" s="123" t="s">
        <v>360</v>
      </c>
      <c r="E349" s="143" t="s">
        <v>19</v>
      </c>
      <c r="F349" s="144" t="s">
        <v>677</v>
      </c>
      <c r="H349" s="145">
        <v>882</v>
      </c>
      <c r="I349" s="146"/>
      <c r="L349" s="142"/>
      <c r="M349" s="147"/>
      <c r="T349" s="148"/>
      <c r="AT349" s="143" t="s">
        <v>360</v>
      </c>
      <c r="AU349" s="143" t="s">
        <v>72</v>
      </c>
      <c r="AV349" s="9" t="s">
        <v>81</v>
      </c>
      <c r="AW349" s="9" t="s">
        <v>33</v>
      </c>
      <c r="AX349" s="9" t="s">
        <v>72</v>
      </c>
      <c r="AY349" s="143" t="s">
        <v>144</v>
      </c>
    </row>
    <row r="350" spans="2:65" s="10" customFormat="1" ht="11.25">
      <c r="B350" s="149"/>
      <c r="D350" s="123" t="s">
        <v>360</v>
      </c>
      <c r="E350" s="150" t="s">
        <v>19</v>
      </c>
      <c r="F350" s="151" t="s">
        <v>362</v>
      </c>
      <c r="H350" s="152">
        <v>882</v>
      </c>
      <c r="I350" s="153"/>
      <c r="L350" s="149"/>
      <c r="M350" s="154"/>
      <c r="T350" s="155"/>
      <c r="AT350" s="150" t="s">
        <v>360</v>
      </c>
      <c r="AU350" s="150" t="s">
        <v>72</v>
      </c>
      <c r="AV350" s="10" t="s">
        <v>143</v>
      </c>
      <c r="AW350" s="10" t="s">
        <v>33</v>
      </c>
      <c r="AX350" s="10" t="s">
        <v>79</v>
      </c>
      <c r="AY350" s="150" t="s">
        <v>144</v>
      </c>
    </row>
    <row r="351" spans="2:65" s="1" customFormat="1" ht="168" customHeight="1">
      <c r="B351" s="31"/>
      <c r="C351" s="110" t="s">
        <v>678</v>
      </c>
      <c r="D351" s="110" t="s">
        <v>139</v>
      </c>
      <c r="E351" s="111" t="s">
        <v>679</v>
      </c>
      <c r="F351" s="112" t="s">
        <v>680</v>
      </c>
      <c r="G351" s="113" t="s">
        <v>365</v>
      </c>
      <c r="H351" s="114">
        <v>337.77300000000002</v>
      </c>
      <c r="I351" s="115"/>
      <c r="J351" s="116">
        <f>ROUND(I351*H351,2)</f>
        <v>0</v>
      </c>
      <c r="K351" s="112" t="s">
        <v>154</v>
      </c>
      <c r="L351" s="31"/>
      <c r="M351" s="117" t="s">
        <v>19</v>
      </c>
      <c r="N351" s="118" t="s">
        <v>43</v>
      </c>
      <c r="P351" s="119">
        <f>O351*H351</f>
        <v>0</v>
      </c>
      <c r="Q351" s="119">
        <v>0</v>
      </c>
      <c r="R351" s="119">
        <f>Q351*H351</f>
        <v>0</v>
      </c>
      <c r="S351" s="119">
        <v>0</v>
      </c>
      <c r="T351" s="120">
        <f>S351*H351</f>
        <v>0</v>
      </c>
      <c r="AR351" s="121" t="s">
        <v>143</v>
      </c>
      <c r="AT351" s="121" t="s">
        <v>139</v>
      </c>
      <c r="AU351" s="121" t="s">
        <v>72</v>
      </c>
      <c r="AY351" s="16" t="s">
        <v>144</v>
      </c>
      <c r="BE351" s="122">
        <f>IF(N351="základní",J351,0)</f>
        <v>0</v>
      </c>
      <c r="BF351" s="122">
        <f>IF(N351="snížená",J351,0)</f>
        <v>0</v>
      </c>
      <c r="BG351" s="122">
        <f>IF(N351="zákl. přenesená",J351,0)</f>
        <v>0</v>
      </c>
      <c r="BH351" s="122">
        <f>IF(N351="sníž. přenesená",J351,0)</f>
        <v>0</v>
      </c>
      <c r="BI351" s="122">
        <f>IF(N351="nulová",J351,0)</f>
        <v>0</v>
      </c>
      <c r="BJ351" s="16" t="s">
        <v>79</v>
      </c>
      <c r="BK351" s="122">
        <f>ROUND(I351*H351,2)</f>
        <v>0</v>
      </c>
      <c r="BL351" s="16" t="s">
        <v>143</v>
      </c>
      <c r="BM351" s="121" t="s">
        <v>681</v>
      </c>
    </row>
    <row r="352" spans="2:65" s="1" customFormat="1" ht="19.5">
      <c r="B352" s="31"/>
      <c r="D352" s="123" t="s">
        <v>145</v>
      </c>
      <c r="F352" s="124" t="s">
        <v>445</v>
      </c>
      <c r="I352" s="125"/>
      <c r="L352" s="31"/>
      <c r="M352" s="126"/>
      <c r="T352" s="52"/>
      <c r="AT352" s="16" t="s">
        <v>145</v>
      </c>
      <c r="AU352" s="16" t="s">
        <v>72</v>
      </c>
    </row>
    <row r="353" spans="2:65" s="9" customFormat="1" ht="11.25">
      <c r="B353" s="142"/>
      <c r="D353" s="123" t="s">
        <v>360</v>
      </c>
      <c r="E353" s="143" t="s">
        <v>19</v>
      </c>
      <c r="F353" s="144" t="s">
        <v>682</v>
      </c>
      <c r="H353" s="145">
        <v>49.359000000000002</v>
      </c>
      <c r="I353" s="146"/>
      <c r="L353" s="142"/>
      <c r="M353" s="147"/>
      <c r="T353" s="148"/>
      <c r="AT353" s="143" t="s">
        <v>360</v>
      </c>
      <c r="AU353" s="143" t="s">
        <v>72</v>
      </c>
      <c r="AV353" s="9" t="s">
        <v>81</v>
      </c>
      <c r="AW353" s="9" t="s">
        <v>33</v>
      </c>
      <c r="AX353" s="9" t="s">
        <v>72</v>
      </c>
      <c r="AY353" s="143" t="s">
        <v>144</v>
      </c>
    </row>
    <row r="354" spans="2:65" s="9" customFormat="1" ht="11.25">
      <c r="B354" s="142"/>
      <c r="D354" s="123" t="s">
        <v>360</v>
      </c>
      <c r="E354" s="143" t="s">
        <v>19</v>
      </c>
      <c r="F354" s="144" t="s">
        <v>683</v>
      </c>
      <c r="H354" s="145">
        <v>288.41399999999999</v>
      </c>
      <c r="I354" s="146"/>
      <c r="L354" s="142"/>
      <c r="M354" s="147"/>
      <c r="T354" s="148"/>
      <c r="AT354" s="143" t="s">
        <v>360</v>
      </c>
      <c r="AU354" s="143" t="s">
        <v>72</v>
      </c>
      <c r="AV354" s="9" t="s">
        <v>81</v>
      </c>
      <c r="AW354" s="9" t="s">
        <v>33</v>
      </c>
      <c r="AX354" s="9" t="s">
        <v>72</v>
      </c>
      <c r="AY354" s="143" t="s">
        <v>144</v>
      </c>
    </row>
    <row r="355" spans="2:65" s="10" customFormat="1" ht="11.25">
      <c r="B355" s="149"/>
      <c r="D355" s="123" t="s">
        <v>360</v>
      </c>
      <c r="E355" s="150" t="s">
        <v>19</v>
      </c>
      <c r="F355" s="151" t="s">
        <v>362</v>
      </c>
      <c r="H355" s="152">
        <v>337.77300000000002</v>
      </c>
      <c r="I355" s="153"/>
      <c r="L355" s="149"/>
      <c r="M355" s="154"/>
      <c r="T355" s="155"/>
      <c r="AT355" s="150" t="s">
        <v>360</v>
      </c>
      <c r="AU355" s="150" t="s">
        <v>72</v>
      </c>
      <c r="AV355" s="10" t="s">
        <v>143</v>
      </c>
      <c r="AW355" s="10" t="s">
        <v>33</v>
      </c>
      <c r="AX355" s="10" t="s">
        <v>79</v>
      </c>
      <c r="AY355" s="150" t="s">
        <v>144</v>
      </c>
    </row>
    <row r="356" spans="2:65" s="1" customFormat="1" ht="24.2" customHeight="1">
      <c r="B356" s="31"/>
      <c r="C356" s="127" t="s">
        <v>322</v>
      </c>
      <c r="D356" s="127" t="s">
        <v>253</v>
      </c>
      <c r="E356" s="128" t="s">
        <v>684</v>
      </c>
      <c r="F356" s="129" t="s">
        <v>685</v>
      </c>
      <c r="G356" s="130" t="s">
        <v>153</v>
      </c>
      <c r="H356" s="131">
        <v>1</v>
      </c>
      <c r="I356" s="132"/>
      <c r="J356" s="133">
        <f>ROUND(I356*H356,2)</f>
        <v>0</v>
      </c>
      <c r="K356" s="129" t="s">
        <v>154</v>
      </c>
      <c r="L356" s="134"/>
      <c r="M356" s="135" t="s">
        <v>19</v>
      </c>
      <c r="N356" s="136" t="s">
        <v>43</v>
      </c>
      <c r="P356" s="119">
        <f>O356*H356</f>
        <v>0</v>
      </c>
      <c r="Q356" s="119">
        <v>11.4</v>
      </c>
      <c r="R356" s="119">
        <f>Q356*H356</f>
        <v>11.4</v>
      </c>
      <c r="S356" s="119">
        <v>0</v>
      </c>
      <c r="T356" s="120">
        <f>S356*H356</f>
        <v>0</v>
      </c>
      <c r="AR356" s="121" t="s">
        <v>159</v>
      </c>
      <c r="AT356" s="121" t="s">
        <v>253</v>
      </c>
      <c r="AU356" s="121" t="s">
        <v>72</v>
      </c>
      <c r="AY356" s="16" t="s">
        <v>144</v>
      </c>
      <c r="BE356" s="122">
        <f>IF(N356="základní",J356,0)</f>
        <v>0</v>
      </c>
      <c r="BF356" s="122">
        <f>IF(N356="snížená",J356,0)</f>
        <v>0</v>
      </c>
      <c r="BG356" s="122">
        <f>IF(N356="zákl. přenesená",J356,0)</f>
        <v>0</v>
      </c>
      <c r="BH356" s="122">
        <f>IF(N356="sníž. přenesená",J356,0)</f>
        <v>0</v>
      </c>
      <c r="BI356" s="122">
        <f>IF(N356="nulová",J356,0)</f>
        <v>0</v>
      </c>
      <c r="BJ356" s="16" t="s">
        <v>79</v>
      </c>
      <c r="BK356" s="122">
        <f>ROUND(I356*H356,2)</f>
        <v>0</v>
      </c>
      <c r="BL356" s="16" t="s">
        <v>143</v>
      </c>
      <c r="BM356" s="121" t="s">
        <v>686</v>
      </c>
    </row>
    <row r="357" spans="2:65" s="1" customFormat="1" ht="24.2" customHeight="1">
      <c r="B357" s="31"/>
      <c r="C357" s="127" t="s">
        <v>687</v>
      </c>
      <c r="D357" s="127" t="s">
        <v>253</v>
      </c>
      <c r="E357" s="128" t="s">
        <v>688</v>
      </c>
      <c r="F357" s="129" t="s">
        <v>689</v>
      </c>
      <c r="G357" s="130" t="s">
        <v>153</v>
      </c>
      <c r="H357" s="131">
        <v>1</v>
      </c>
      <c r="I357" s="132"/>
      <c r="J357" s="133">
        <f>ROUND(I357*H357,2)</f>
        <v>0</v>
      </c>
      <c r="K357" s="129" t="s">
        <v>154</v>
      </c>
      <c r="L357" s="134"/>
      <c r="M357" s="135" t="s">
        <v>19</v>
      </c>
      <c r="N357" s="136" t="s">
        <v>43</v>
      </c>
      <c r="P357" s="119">
        <f>O357*H357</f>
        <v>0</v>
      </c>
      <c r="Q357" s="119">
        <v>14.5</v>
      </c>
      <c r="R357" s="119">
        <f>Q357*H357</f>
        <v>14.5</v>
      </c>
      <c r="S357" s="119">
        <v>0</v>
      </c>
      <c r="T357" s="120">
        <f>S357*H357</f>
        <v>0</v>
      </c>
      <c r="AR357" s="121" t="s">
        <v>159</v>
      </c>
      <c r="AT357" s="121" t="s">
        <v>253</v>
      </c>
      <c r="AU357" s="121" t="s">
        <v>72</v>
      </c>
      <c r="AY357" s="16" t="s">
        <v>144</v>
      </c>
      <c r="BE357" s="122">
        <f>IF(N357="základní",J357,0)</f>
        <v>0</v>
      </c>
      <c r="BF357" s="122">
        <f>IF(N357="snížená",J357,0)</f>
        <v>0</v>
      </c>
      <c r="BG357" s="122">
        <f>IF(N357="zákl. přenesená",J357,0)</f>
        <v>0</v>
      </c>
      <c r="BH357" s="122">
        <f>IF(N357="sníž. přenesená",J357,0)</f>
        <v>0</v>
      </c>
      <c r="BI357" s="122">
        <f>IF(N357="nulová",J357,0)</f>
        <v>0</v>
      </c>
      <c r="BJ357" s="16" t="s">
        <v>79</v>
      </c>
      <c r="BK357" s="122">
        <f>ROUND(I357*H357,2)</f>
        <v>0</v>
      </c>
      <c r="BL357" s="16" t="s">
        <v>143</v>
      </c>
      <c r="BM357" s="121" t="s">
        <v>690</v>
      </c>
    </row>
    <row r="358" spans="2:65" s="1" customFormat="1" ht="168" customHeight="1">
      <c r="B358" s="31"/>
      <c r="C358" s="110" t="s">
        <v>327</v>
      </c>
      <c r="D358" s="110" t="s">
        <v>139</v>
      </c>
      <c r="E358" s="111" t="s">
        <v>691</v>
      </c>
      <c r="F358" s="112" t="s">
        <v>692</v>
      </c>
      <c r="G358" s="113" t="s">
        <v>365</v>
      </c>
      <c r="H358" s="114">
        <v>26.14</v>
      </c>
      <c r="I358" s="115"/>
      <c r="J358" s="116">
        <f>ROUND(I358*H358,2)</f>
        <v>0</v>
      </c>
      <c r="K358" s="112" t="s">
        <v>154</v>
      </c>
      <c r="L358" s="31"/>
      <c r="M358" s="117" t="s">
        <v>19</v>
      </c>
      <c r="N358" s="118" t="s">
        <v>43</v>
      </c>
      <c r="P358" s="119">
        <f>O358*H358</f>
        <v>0</v>
      </c>
      <c r="Q358" s="119">
        <v>0</v>
      </c>
      <c r="R358" s="119">
        <f>Q358*H358</f>
        <v>0</v>
      </c>
      <c r="S358" s="119">
        <v>0</v>
      </c>
      <c r="T358" s="120">
        <f>S358*H358</f>
        <v>0</v>
      </c>
      <c r="AR358" s="121" t="s">
        <v>143</v>
      </c>
      <c r="AT358" s="121" t="s">
        <v>139</v>
      </c>
      <c r="AU358" s="121" t="s">
        <v>72</v>
      </c>
      <c r="AY358" s="16" t="s">
        <v>144</v>
      </c>
      <c r="BE358" s="122">
        <f>IF(N358="základní",J358,0)</f>
        <v>0</v>
      </c>
      <c r="BF358" s="122">
        <f>IF(N358="snížená",J358,0)</f>
        <v>0</v>
      </c>
      <c r="BG358" s="122">
        <f>IF(N358="zákl. přenesená",J358,0)</f>
        <v>0</v>
      </c>
      <c r="BH358" s="122">
        <f>IF(N358="sníž. přenesená",J358,0)</f>
        <v>0</v>
      </c>
      <c r="BI358" s="122">
        <f>IF(N358="nulová",J358,0)</f>
        <v>0</v>
      </c>
      <c r="BJ358" s="16" t="s">
        <v>79</v>
      </c>
      <c r="BK358" s="122">
        <f>ROUND(I358*H358,2)</f>
        <v>0</v>
      </c>
      <c r="BL358" s="16" t="s">
        <v>143</v>
      </c>
      <c r="BM358" s="121" t="s">
        <v>693</v>
      </c>
    </row>
    <row r="359" spans="2:65" s="1" customFormat="1" ht="19.5">
      <c r="B359" s="31"/>
      <c r="D359" s="123" t="s">
        <v>145</v>
      </c>
      <c r="F359" s="124" t="s">
        <v>445</v>
      </c>
      <c r="I359" s="125"/>
      <c r="L359" s="31"/>
      <c r="M359" s="126"/>
      <c r="T359" s="52"/>
      <c r="AT359" s="16" t="s">
        <v>145</v>
      </c>
      <c r="AU359" s="16" t="s">
        <v>72</v>
      </c>
    </row>
    <row r="360" spans="2:65" s="9" customFormat="1" ht="22.5">
      <c r="B360" s="142"/>
      <c r="D360" s="123" t="s">
        <v>360</v>
      </c>
      <c r="E360" s="143" t="s">
        <v>19</v>
      </c>
      <c r="F360" s="144" t="s">
        <v>694</v>
      </c>
      <c r="H360" s="145">
        <v>26.14</v>
      </c>
      <c r="I360" s="146"/>
      <c r="L360" s="142"/>
      <c r="M360" s="147"/>
      <c r="T360" s="148"/>
      <c r="AT360" s="143" t="s">
        <v>360</v>
      </c>
      <c r="AU360" s="143" t="s">
        <v>72</v>
      </c>
      <c r="AV360" s="9" t="s">
        <v>81</v>
      </c>
      <c r="AW360" s="9" t="s">
        <v>33</v>
      </c>
      <c r="AX360" s="9" t="s">
        <v>72</v>
      </c>
      <c r="AY360" s="143" t="s">
        <v>144</v>
      </c>
    </row>
    <row r="361" spans="2:65" s="10" customFormat="1" ht="11.25">
      <c r="B361" s="149"/>
      <c r="D361" s="123" t="s">
        <v>360</v>
      </c>
      <c r="E361" s="150" t="s">
        <v>19</v>
      </c>
      <c r="F361" s="151" t="s">
        <v>362</v>
      </c>
      <c r="H361" s="152">
        <v>26.14</v>
      </c>
      <c r="I361" s="153"/>
      <c r="L361" s="149"/>
      <c r="M361" s="154"/>
      <c r="T361" s="155"/>
      <c r="AT361" s="150" t="s">
        <v>360</v>
      </c>
      <c r="AU361" s="150" t="s">
        <v>72</v>
      </c>
      <c r="AV361" s="10" t="s">
        <v>143</v>
      </c>
      <c r="AW361" s="10" t="s">
        <v>33</v>
      </c>
      <c r="AX361" s="10" t="s">
        <v>79</v>
      </c>
      <c r="AY361" s="150" t="s">
        <v>144</v>
      </c>
    </row>
    <row r="362" spans="2:65" s="1" customFormat="1" ht="21.75" customHeight="1">
      <c r="B362" s="31"/>
      <c r="C362" s="127" t="s">
        <v>695</v>
      </c>
      <c r="D362" s="127" t="s">
        <v>253</v>
      </c>
      <c r="E362" s="128" t="s">
        <v>696</v>
      </c>
      <c r="F362" s="129" t="s">
        <v>697</v>
      </c>
      <c r="G362" s="130" t="s">
        <v>153</v>
      </c>
      <c r="H362" s="131">
        <v>1</v>
      </c>
      <c r="I362" s="132"/>
      <c r="J362" s="133">
        <f>ROUND(I362*H362,2)</f>
        <v>0</v>
      </c>
      <c r="K362" s="129" t="s">
        <v>154</v>
      </c>
      <c r="L362" s="134"/>
      <c r="M362" s="135" t="s">
        <v>19</v>
      </c>
      <c r="N362" s="136" t="s">
        <v>43</v>
      </c>
      <c r="P362" s="119">
        <f>O362*H362</f>
        <v>0</v>
      </c>
      <c r="Q362" s="119">
        <v>0.68</v>
      </c>
      <c r="R362" s="119">
        <f>Q362*H362</f>
        <v>0.68</v>
      </c>
      <c r="S362" s="119">
        <v>0</v>
      </c>
      <c r="T362" s="120">
        <f>S362*H362</f>
        <v>0</v>
      </c>
      <c r="AR362" s="121" t="s">
        <v>159</v>
      </c>
      <c r="AT362" s="121" t="s">
        <v>253</v>
      </c>
      <c r="AU362" s="121" t="s">
        <v>72</v>
      </c>
      <c r="AY362" s="16" t="s">
        <v>144</v>
      </c>
      <c r="BE362" s="122">
        <f>IF(N362="základní",J362,0)</f>
        <v>0</v>
      </c>
      <c r="BF362" s="122">
        <f>IF(N362="snížená",J362,0)</f>
        <v>0</v>
      </c>
      <c r="BG362" s="122">
        <f>IF(N362="zákl. přenesená",J362,0)</f>
        <v>0</v>
      </c>
      <c r="BH362" s="122">
        <f>IF(N362="sníž. přenesená",J362,0)</f>
        <v>0</v>
      </c>
      <c r="BI362" s="122">
        <f>IF(N362="nulová",J362,0)</f>
        <v>0</v>
      </c>
      <c r="BJ362" s="16" t="s">
        <v>79</v>
      </c>
      <c r="BK362" s="122">
        <f>ROUND(I362*H362,2)</f>
        <v>0</v>
      </c>
      <c r="BL362" s="16" t="s">
        <v>143</v>
      </c>
      <c r="BM362" s="121" t="s">
        <v>698</v>
      </c>
    </row>
    <row r="363" spans="2:65" s="1" customFormat="1" ht="168" customHeight="1">
      <c r="B363" s="31"/>
      <c r="C363" s="110" t="s">
        <v>331</v>
      </c>
      <c r="D363" s="110" t="s">
        <v>139</v>
      </c>
      <c r="E363" s="111" t="s">
        <v>699</v>
      </c>
      <c r="F363" s="112" t="s">
        <v>700</v>
      </c>
      <c r="G363" s="113" t="s">
        <v>365</v>
      </c>
      <c r="H363" s="114">
        <v>0.96599999999999997</v>
      </c>
      <c r="I363" s="115"/>
      <c r="J363" s="116">
        <f>ROUND(I363*H363,2)</f>
        <v>0</v>
      </c>
      <c r="K363" s="112" t="s">
        <v>154</v>
      </c>
      <c r="L363" s="31"/>
      <c r="M363" s="117" t="s">
        <v>19</v>
      </c>
      <c r="N363" s="118" t="s">
        <v>43</v>
      </c>
      <c r="P363" s="119">
        <f>O363*H363</f>
        <v>0</v>
      </c>
      <c r="Q363" s="119">
        <v>0</v>
      </c>
      <c r="R363" s="119">
        <f>Q363*H363</f>
        <v>0</v>
      </c>
      <c r="S363" s="119">
        <v>0</v>
      </c>
      <c r="T363" s="120">
        <f>S363*H363</f>
        <v>0</v>
      </c>
      <c r="AR363" s="121" t="s">
        <v>143</v>
      </c>
      <c r="AT363" s="121" t="s">
        <v>139</v>
      </c>
      <c r="AU363" s="121" t="s">
        <v>72</v>
      </c>
      <c r="AY363" s="16" t="s">
        <v>144</v>
      </c>
      <c r="BE363" s="122">
        <f>IF(N363="základní",J363,0)</f>
        <v>0</v>
      </c>
      <c r="BF363" s="122">
        <f>IF(N363="snížená",J363,0)</f>
        <v>0</v>
      </c>
      <c r="BG363" s="122">
        <f>IF(N363="zákl. přenesená",J363,0)</f>
        <v>0</v>
      </c>
      <c r="BH363" s="122">
        <f>IF(N363="sníž. přenesená",J363,0)</f>
        <v>0</v>
      </c>
      <c r="BI363" s="122">
        <f>IF(N363="nulová",J363,0)</f>
        <v>0</v>
      </c>
      <c r="BJ363" s="16" t="s">
        <v>79</v>
      </c>
      <c r="BK363" s="122">
        <f>ROUND(I363*H363,2)</f>
        <v>0</v>
      </c>
      <c r="BL363" s="16" t="s">
        <v>143</v>
      </c>
      <c r="BM363" s="121" t="s">
        <v>701</v>
      </c>
    </row>
    <row r="364" spans="2:65" s="1" customFormat="1" ht="19.5">
      <c r="B364" s="31"/>
      <c r="D364" s="123" t="s">
        <v>145</v>
      </c>
      <c r="F364" s="124" t="s">
        <v>445</v>
      </c>
      <c r="I364" s="125"/>
      <c r="L364" s="31"/>
      <c r="M364" s="126"/>
      <c r="T364" s="52"/>
      <c r="AT364" s="16" t="s">
        <v>145</v>
      </c>
      <c r="AU364" s="16" t="s">
        <v>72</v>
      </c>
    </row>
    <row r="365" spans="2:65" s="9" customFormat="1" ht="11.25">
      <c r="B365" s="142"/>
      <c r="D365" s="123" t="s">
        <v>360</v>
      </c>
      <c r="E365" s="143" t="s">
        <v>19</v>
      </c>
      <c r="F365" s="144" t="s">
        <v>702</v>
      </c>
      <c r="H365" s="145">
        <v>0.96599999999999997</v>
      </c>
      <c r="I365" s="146"/>
      <c r="L365" s="142"/>
      <c r="M365" s="147"/>
      <c r="T365" s="148"/>
      <c r="AT365" s="143" t="s">
        <v>360</v>
      </c>
      <c r="AU365" s="143" t="s">
        <v>72</v>
      </c>
      <c r="AV365" s="9" t="s">
        <v>81</v>
      </c>
      <c r="AW365" s="9" t="s">
        <v>33</v>
      </c>
      <c r="AX365" s="9" t="s">
        <v>72</v>
      </c>
      <c r="AY365" s="143" t="s">
        <v>144</v>
      </c>
    </row>
    <row r="366" spans="2:65" s="10" customFormat="1" ht="11.25">
      <c r="B366" s="149"/>
      <c r="D366" s="123" t="s">
        <v>360</v>
      </c>
      <c r="E366" s="150" t="s">
        <v>19</v>
      </c>
      <c r="F366" s="151" t="s">
        <v>362</v>
      </c>
      <c r="H366" s="152">
        <v>0.96599999999999997</v>
      </c>
      <c r="I366" s="153"/>
      <c r="L366" s="149"/>
      <c r="M366" s="154"/>
      <c r="T366" s="155"/>
      <c r="AT366" s="150" t="s">
        <v>360</v>
      </c>
      <c r="AU366" s="150" t="s">
        <v>72</v>
      </c>
      <c r="AV366" s="10" t="s">
        <v>143</v>
      </c>
      <c r="AW366" s="10" t="s">
        <v>33</v>
      </c>
      <c r="AX366" s="10" t="s">
        <v>79</v>
      </c>
      <c r="AY366" s="150" t="s">
        <v>144</v>
      </c>
    </row>
    <row r="367" spans="2:65" s="1" customFormat="1" ht="16.5" customHeight="1">
      <c r="B367" s="31"/>
      <c r="C367" s="127" t="s">
        <v>703</v>
      </c>
      <c r="D367" s="127" t="s">
        <v>253</v>
      </c>
      <c r="E367" s="128" t="s">
        <v>704</v>
      </c>
      <c r="F367" s="129" t="s">
        <v>705</v>
      </c>
      <c r="G367" s="130" t="s">
        <v>153</v>
      </c>
      <c r="H367" s="131">
        <v>134</v>
      </c>
      <c r="I367" s="132"/>
      <c r="J367" s="133">
        <f t="shared" ref="J367:J392" si="0">ROUND(I367*H367,2)</f>
        <v>0</v>
      </c>
      <c r="K367" s="129" t="s">
        <v>154</v>
      </c>
      <c r="L367" s="134"/>
      <c r="M367" s="135" t="s">
        <v>19</v>
      </c>
      <c r="N367" s="136" t="s">
        <v>43</v>
      </c>
      <c r="P367" s="119">
        <f t="shared" ref="P367:P392" si="1">O367*H367</f>
        <v>0</v>
      </c>
      <c r="Q367" s="119">
        <v>8.5199999999999998E-3</v>
      </c>
      <c r="R367" s="119">
        <f t="shared" ref="R367:R392" si="2">Q367*H367</f>
        <v>1.14168</v>
      </c>
      <c r="S367" s="119">
        <v>0</v>
      </c>
      <c r="T367" s="120">
        <f t="shared" ref="T367:T392" si="3">S367*H367</f>
        <v>0</v>
      </c>
      <c r="AR367" s="121" t="s">
        <v>159</v>
      </c>
      <c r="AT367" s="121" t="s">
        <v>253</v>
      </c>
      <c r="AU367" s="121" t="s">
        <v>72</v>
      </c>
      <c r="AY367" s="16" t="s">
        <v>144</v>
      </c>
      <c r="BE367" s="122">
        <f t="shared" ref="BE367:BE392" si="4">IF(N367="základní",J367,0)</f>
        <v>0</v>
      </c>
      <c r="BF367" s="122">
        <f t="shared" ref="BF367:BF392" si="5">IF(N367="snížená",J367,0)</f>
        <v>0</v>
      </c>
      <c r="BG367" s="122">
        <f t="shared" ref="BG367:BG392" si="6">IF(N367="zákl. přenesená",J367,0)</f>
        <v>0</v>
      </c>
      <c r="BH367" s="122">
        <f t="shared" ref="BH367:BH392" si="7">IF(N367="sníž. přenesená",J367,0)</f>
        <v>0</v>
      </c>
      <c r="BI367" s="122">
        <f t="shared" ref="BI367:BI392" si="8">IF(N367="nulová",J367,0)</f>
        <v>0</v>
      </c>
      <c r="BJ367" s="16" t="s">
        <v>79</v>
      </c>
      <c r="BK367" s="122">
        <f t="shared" ref="BK367:BK392" si="9">ROUND(I367*H367,2)</f>
        <v>0</v>
      </c>
      <c r="BL367" s="16" t="s">
        <v>143</v>
      </c>
      <c r="BM367" s="121" t="s">
        <v>706</v>
      </c>
    </row>
    <row r="368" spans="2:65" s="1" customFormat="1" ht="16.5" customHeight="1">
      <c r="B368" s="31"/>
      <c r="C368" s="127" t="s">
        <v>336</v>
      </c>
      <c r="D368" s="127" t="s">
        <v>253</v>
      </c>
      <c r="E368" s="128" t="s">
        <v>707</v>
      </c>
      <c r="F368" s="129" t="s">
        <v>708</v>
      </c>
      <c r="G368" s="130" t="s">
        <v>153</v>
      </c>
      <c r="H368" s="131">
        <v>70</v>
      </c>
      <c r="I368" s="132"/>
      <c r="J368" s="133">
        <f t="shared" si="0"/>
        <v>0</v>
      </c>
      <c r="K368" s="129" t="s">
        <v>154</v>
      </c>
      <c r="L368" s="134"/>
      <c r="M368" s="135" t="s">
        <v>19</v>
      </c>
      <c r="N368" s="136" t="s">
        <v>43</v>
      </c>
      <c r="P368" s="119">
        <f t="shared" si="1"/>
        <v>0</v>
      </c>
      <c r="Q368" s="119">
        <v>7.4200000000000004E-3</v>
      </c>
      <c r="R368" s="119">
        <f t="shared" si="2"/>
        <v>0.51939999999999997</v>
      </c>
      <c r="S368" s="119">
        <v>0</v>
      </c>
      <c r="T368" s="120">
        <f t="shared" si="3"/>
        <v>0</v>
      </c>
      <c r="AR368" s="121" t="s">
        <v>159</v>
      </c>
      <c r="AT368" s="121" t="s">
        <v>253</v>
      </c>
      <c r="AU368" s="121" t="s">
        <v>72</v>
      </c>
      <c r="AY368" s="16" t="s">
        <v>144</v>
      </c>
      <c r="BE368" s="122">
        <f t="shared" si="4"/>
        <v>0</v>
      </c>
      <c r="BF368" s="122">
        <f t="shared" si="5"/>
        <v>0</v>
      </c>
      <c r="BG368" s="122">
        <f t="shared" si="6"/>
        <v>0</v>
      </c>
      <c r="BH368" s="122">
        <f t="shared" si="7"/>
        <v>0</v>
      </c>
      <c r="BI368" s="122">
        <f t="shared" si="8"/>
        <v>0</v>
      </c>
      <c r="BJ368" s="16" t="s">
        <v>79</v>
      </c>
      <c r="BK368" s="122">
        <f t="shared" si="9"/>
        <v>0</v>
      </c>
      <c r="BL368" s="16" t="s">
        <v>143</v>
      </c>
      <c r="BM368" s="121" t="s">
        <v>709</v>
      </c>
    </row>
    <row r="369" spans="2:65" s="1" customFormat="1" ht="16.5" customHeight="1">
      <c r="B369" s="31"/>
      <c r="C369" s="127" t="s">
        <v>710</v>
      </c>
      <c r="D369" s="127" t="s">
        <v>253</v>
      </c>
      <c r="E369" s="128" t="s">
        <v>711</v>
      </c>
      <c r="F369" s="129" t="s">
        <v>712</v>
      </c>
      <c r="G369" s="130" t="s">
        <v>153</v>
      </c>
      <c r="H369" s="131">
        <v>1904</v>
      </c>
      <c r="I369" s="132"/>
      <c r="J369" s="133">
        <f t="shared" si="0"/>
        <v>0</v>
      </c>
      <c r="K369" s="129" t="s">
        <v>154</v>
      </c>
      <c r="L369" s="134"/>
      <c r="M369" s="135" t="s">
        <v>19</v>
      </c>
      <c r="N369" s="136" t="s">
        <v>43</v>
      </c>
      <c r="P369" s="119">
        <f t="shared" si="1"/>
        <v>0</v>
      </c>
      <c r="Q369" s="119">
        <v>5.1999999999999995E-4</v>
      </c>
      <c r="R369" s="119">
        <f t="shared" si="2"/>
        <v>0.99007999999999996</v>
      </c>
      <c r="S369" s="119">
        <v>0</v>
      </c>
      <c r="T369" s="120">
        <f t="shared" si="3"/>
        <v>0</v>
      </c>
      <c r="AR369" s="121" t="s">
        <v>159</v>
      </c>
      <c r="AT369" s="121" t="s">
        <v>253</v>
      </c>
      <c r="AU369" s="121" t="s">
        <v>72</v>
      </c>
      <c r="AY369" s="16" t="s">
        <v>144</v>
      </c>
      <c r="BE369" s="122">
        <f t="shared" si="4"/>
        <v>0</v>
      </c>
      <c r="BF369" s="122">
        <f t="shared" si="5"/>
        <v>0</v>
      </c>
      <c r="BG369" s="122">
        <f t="shared" si="6"/>
        <v>0</v>
      </c>
      <c r="BH369" s="122">
        <f t="shared" si="7"/>
        <v>0</v>
      </c>
      <c r="BI369" s="122">
        <f t="shared" si="8"/>
        <v>0</v>
      </c>
      <c r="BJ369" s="16" t="s">
        <v>79</v>
      </c>
      <c r="BK369" s="122">
        <f t="shared" si="9"/>
        <v>0</v>
      </c>
      <c r="BL369" s="16" t="s">
        <v>143</v>
      </c>
      <c r="BM369" s="121" t="s">
        <v>713</v>
      </c>
    </row>
    <row r="370" spans="2:65" s="1" customFormat="1" ht="16.5" customHeight="1">
      <c r="B370" s="31"/>
      <c r="C370" s="127" t="s">
        <v>340</v>
      </c>
      <c r="D370" s="127" t="s">
        <v>253</v>
      </c>
      <c r="E370" s="128" t="s">
        <v>714</v>
      </c>
      <c r="F370" s="129" t="s">
        <v>715</v>
      </c>
      <c r="G370" s="130" t="s">
        <v>153</v>
      </c>
      <c r="H370" s="131">
        <v>812</v>
      </c>
      <c r="I370" s="132"/>
      <c r="J370" s="133">
        <f t="shared" si="0"/>
        <v>0</v>
      </c>
      <c r="K370" s="129" t="s">
        <v>154</v>
      </c>
      <c r="L370" s="134"/>
      <c r="M370" s="135" t="s">
        <v>19</v>
      </c>
      <c r="N370" s="136" t="s">
        <v>43</v>
      </c>
      <c r="P370" s="119">
        <f t="shared" si="1"/>
        <v>0</v>
      </c>
      <c r="Q370" s="119">
        <v>5.6999999999999998E-4</v>
      </c>
      <c r="R370" s="119">
        <f t="shared" si="2"/>
        <v>0.46283999999999997</v>
      </c>
      <c r="S370" s="119">
        <v>0</v>
      </c>
      <c r="T370" s="120">
        <f t="shared" si="3"/>
        <v>0</v>
      </c>
      <c r="AR370" s="121" t="s">
        <v>159</v>
      </c>
      <c r="AT370" s="121" t="s">
        <v>253</v>
      </c>
      <c r="AU370" s="121" t="s">
        <v>72</v>
      </c>
      <c r="AY370" s="16" t="s">
        <v>144</v>
      </c>
      <c r="BE370" s="122">
        <f t="shared" si="4"/>
        <v>0</v>
      </c>
      <c r="BF370" s="122">
        <f t="shared" si="5"/>
        <v>0</v>
      </c>
      <c r="BG370" s="122">
        <f t="shared" si="6"/>
        <v>0</v>
      </c>
      <c r="BH370" s="122">
        <f t="shared" si="7"/>
        <v>0</v>
      </c>
      <c r="BI370" s="122">
        <f t="shared" si="8"/>
        <v>0</v>
      </c>
      <c r="BJ370" s="16" t="s">
        <v>79</v>
      </c>
      <c r="BK370" s="122">
        <f t="shared" si="9"/>
        <v>0</v>
      </c>
      <c r="BL370" s="16" t="s">
        <v>143</v>
      </c>
      <c r="BM370" s="121" t="s">
        <v>716</v>
      </c>
    </row>
    <row r="371" spans="2:65" s="1" customFormat="1" ht="16.5" customHeight="1">
      <c r="B371" s="31"/>
      <c r="C371" s="127" t="s">
        <v>717</v>
      </c>
      <c r="D371" s="127" t="s">
        <v>253</v>
      </c>
      <c r="E371" s="128" t="s">
        <v>718</v>
      </c>
      <c r="F371" s="129" t="s">
        <v>719</v>
      </c>
      <c r="G371" s="130" t="s">
        <v>153</v>
      </c>
      <c r="H371" s="131">
        <v>2716</v>
      </c>
      <c r="I371" s="132"/>
      <c r="J371" s="133">
        <f t="shared" si="0"/>
        <v>0</v>
      </c>
      <c r="K371" s="129" t="s">
        <v>154</v>
      </c>
      <c r="L371" s="134"/>
      <c r="M371" s="135" t="s">
        <v>19</v>
      </c>
      <c r="N371" s="136" t="s">
        <v>43</v>
      </c>
      <c r="P371" s="119">
        <f t="shared" si="1"/>
        <v>0</v>
      </c>
      <c r="Q371" s="119">
        <v>9.0000000000000006E-5</v>
      </c>
      <c r="R371" s="119">
        <f t="shared" si="2"/>
        <v>0.24444000000000002</v>
      </c>
      <c r="S371" s="119">
        <v>0</v>
      </c>
      <c r="T371" s="120">
        <f t="shared" si="3"/>
        <v>0</v>
      </c>
      <c r="AR371" s="121" t="s">
        <v>159</v>
      </c>
      <c r="AT371" s="121" t="s">
        <v>253</v>
      </c>
      <c r="AU371" s="121" t="s">
        <v>72</v>
      </c>
      <c r="AY371" s="16" t="s">
        <v>144</v>
      </c>
      <c r="BE371" s="122">
        <f t="shared" si="4"/>
        <v>0</v>
      </c>
      <c r="BF371" s="122">
        <f t="shared" si="5"/>
        <v>0</v>
      </c>
      <c r="BG371" s="122">
        <f t="shared" si="6"/>
        <v>0</v>
      </c>
      <c r="BH371" s="122">
        <f t="shared" si="7"/>
        <v>0</v>
      </c>
      <c r="BI371" s="122">
        <f t="shared" si="8"/>
        <v>0</v>
      </c>
      <c r="BJ371" s="16" t="s">
        <v>79</v>
      </c>
      <c r="BK371" s="122">
        <f t="shared" si="9"/>
        <v>0</v>
      </c>
      <c r="BL371" s="16" t="s">
        <v>143</v>
      </c>
      <c r="BM371" s="121" t="s">
        <v>720</v>
      </c>
    </row>
    <row r="372" spans="2:65" s="1" customFormat="1" ht="24.2" customHeight="1">
      <c r="B372" s="31"/>
      <c r="C372" s="127" t="s">
        <v>721</v>
      </c>
      <c r="D372" s="127" t="s">
        <v>253</v>
      </c>
      <c r="E372" s="128" t="s">
        <v>722</v>
      </c>
      <c r="F372" s="129" t="s">
        <v>723</v>
      </c>
      <c r="G372" s="130" t="s">
        <v>153</v>
      </c>
      <c r="H372" s="131">
        <v>3364</v>
      </c>
      <c r="I372" s="132"/>
      <c r="J372" s="133">
        <f t="shared" si="0"/>
        <v>0</v>
      </c>
      <c r="K372" s="129" t="s">
        <v>154</v>
      </c>
      <c r="L372" s="134"/>
      <c r="M372" s="135" t="s">
        <v>19</v>
      </c>
      <c r="N372" s="136" t="s">
        <v>43</v>
      </c>
      <c r="P372" s="119">
        <f t="shared" si="1"/>
        <v>0</v>
      </c>
      <c r="Q372" s="119">
        <v>1.23E-3</v>
      </c>
      <c r="R372" s="119">
        <f t="shared" si="2"/>
        <v>4.1377199999999998</v>
      </c>
      <c r="S372" s="119">
        <v>0</v>
      </c>
      <c r="T372" s="120">
        <f t="shared" si="3"/>
        <v>0</v>
      </c>
      <c r="AR372" s="121" t="s">
        <v>159</v>
      </c>
      <c r="AT372" s="121" t="s">
        <v>253</v>
      </c>
      <c r="AU372" s="121" t="s">
        <v>72</v>
      </c>
      <c r="AY372" s="16" t="s">
        <v>144</v>
      </c>
      <c r="BE372" s="122">
        <f t="shared" si="4"/>
        <v>0</v>
      </c>
      <c r="BF372" s="122">
        <f t="shared" si="5"/>
        <v>0</v>
      </c>
      <c r="BG372" s="122">
        <f t="shared" si="6"/>
        <v>0</v>
      </c>
      <c r="BH372" s="122">
        <f t="shared" si="7"/>
        <v>0</v>
      </c>
      <c r="BI372" s="122">
        <f t="shared" si="8"/>
        <v>0</v>
      </c>
      <c r="BJ372" s="16" t="s">
        <v>79</v>
      </c>
      <c r="BK372" s="122">
        <f t="shared" si="9"/>
        <v>0</v>
      </c>
      <c r="BL372" s="16" t="s">
        <v>143</v>
      </c>
      <c r="BM372" s="121" t="s">
        <v>724</v>
      </c>
    </row>
    <row r="373" spans="2:65" s="1" customFormat="1" ht="21.75" customHeight="1">
      <c r="B373" s="31"/>
      <c r="C373" s="127" t="s">
        <v>725</v>
      </c>
      <c r="D373" s="127" t="s">
        <v>253</v>
      </c>
      <c r="E373" s="128" t="s">
        <v>726</v>
      </c>
      <c r="F373" s="129" t="s">
        <v>727</v>
      </c>
      <c r="G373" s="130" t="s">
        <v>153</v>
      </c>
      <c r="H373" s="131">
        <v>1682</v>
      </c>
      <c r="I373" s="132"/>
      <c r="J373" s="133">
        <f t="shared" si="0"/>
        <v>0</v>
      </c>
      <c r="K373" s="129" t="s">
        <v>154</v>
      </c>
      <c r="L373" s="134"/>
      <c r="M373" s="135" t="s">
        <v>19</v>
      </c>
      <c r="N373" s="136" t="s">
        <v>43</v>
      </c>
      <c r="P373" s="119">
        <f t="shared" si="1"/>
        <v>0</v>
      </c>
      <c r="Q373" s="119">
        <v>1.8000000000000001E-4</v>
      </c>
      <c r="R373" s="119">
        <f t="shared" si="2"/>
        <v>0.30276000000000003</v>
      </c>
      <c r="S373" s="119">
        <v>0</v>
      </c>
      <c r="T373" s="120">
        <f t="shared" si="3"/>
        <v>0</v>
      </c>
      <c r="AR373" s="121" t="s">
        <v>159</v>
      </c>
      <c r="AT373" s="121" t="s">
        <v>253</v>
      </c>
      <c r="AU373" s="121" t="s">
        <v>72</v>
      </c>
      <c r="AY373" s="16" t="s">
        <v>144</v>
      </c>
      <c r="BE373" s="122">
        <f t="shared" si="4"/>
        <v>0</v>
      </c>
      <c r="BF373" s="122">
        <f t="shared" si="5"/>
        <v>0</v>
      </c>
      <c r="BG373" s="122">
        <f t="shared" si="6"/>
        <v>0</v>
      </c>
      <c r="BH373" s="122">
        <f t="shared" si="7"/>
        <v>0</v>
      </c>
      <c r="BI373" s="122">
        <f t="shared" si="8"/>
        <v>0</v>
      </c>
      <c r="BJ373" s="16" t="s">
        <v>79</v>
      </c>
      <c r="BK373" s="122">
        <f t="shared" si="9"/>
        <v>0</v>
      </c>
      <c r="BL373" s="16" t="s">
        <v>143</v>
      </c>
      <c r="BM373" s="121" t="s">
        <v>728</v>
      </c>
    </row>
    <row r="374" spans="2:65" s="1" customFormat="1" ht="24.2" customHeight="1">
      <c r="B374" s="31"/>
      <c r="C374" s="127" t="s">
        <v>484</v>
      </c>
      <c r="D374" s="127" t="s">
        <v>253</v>
      </c>
      <c r="E374" s="128" t="s">
        <v>729</v>
      </c>
      <c r="F374" s="129" t="s">
        <v>730</v>
      </c>
      <c r="G374" s="130" t="s">
        <v>153</v>
      </c>
      <c r="H374" s="131">
        <v>486</v>
      </c>
      <c r="I374" s="132"/>
      <c r="J374" s="133">
        <f t="shared" si="0"/>
        <v>0</v>
      </c>
      <c r="K374" s="129" t="s">
        <v>154</v>
      </c>
      <c r="L374" s="134"/>
      <c r="M374" s="135" t="s">
        <v>19</v>
      </c>
      <c r="N374" s="136" t="s">
        <v>43</v>
      </c>
      <c r="P374" s="119">
        <f t="shared" si="1"/>
        <v>0</v>
      </c>
      <c r="Q374" s="119">
        <v>9.0000000000000006E-5</v>
      </c>
      <c r="R374" s="119">
        <f t="shared" si="2"/>
        <v>4.3740000000000001E-2</v>
      </c>
      <c r="S374" s="119">
        <v>0</v>
      </c>
      <c r="T374" s="120">
        <f t="shared" si="3"/>
        <v>0</v>
      </c>
      <c r="AR374" s="121" t="s">
        <v>159</v>
      </c>
      <c r="AT374" s="121" t="s">
        <v>253</v>
      </c>
      <c r="AU374" s="121" t="s">
        <v>72</v>
      </c>
      <c r="AY374" s="16" t="s">
        <v>144</v>
      </c>
      <c r="BE374" s="122">
        <f t="shared" si="4"/>
        <v>0</v>
      </c>
      <c r="BF374" s="122">
        <f t="shared" si="5"/>
        <v>0</v>
      </c>
      <c r="BG374" s="122">
        <f t="shared" si="6"/>
        <v>0</v>
      </c>
      <c r="BH374" s="122">
        <f t="shared" si="7"/>
        <v>0</v>
      </c>
      <c r="BI374" s="122">
        <f t="shared" si="8"/>
        <v>0</v>
      </c>
      <c r="BJ374" s="16" t="s">
        <v>79</v>
      </c>
      <c r="BK374" s="122">
        <f t="shared" si="9"/>
        <v>0</v>
      </c>
      <c r="BL374" s="16" t="s">
        <v>143</v>
      </c>
      <c r="BM374" s="121" t="s">
        <v>731</v>
      </c>
    </row>
    <row r="375" spans="2:65" s="1" customFormat="1" ht="16.5" customHeight="1">
      <c r="B375" s="31"/>
      <c r="C375" s="127" t="s">
        <v>732</v>
      </c>
      <c r="D375" s="127" t="s">
        <v>253</v>
      </c>
      <c r="E375" s="128" t="s">
        <v>733</v>
      </c>
      <c r="F375" s="129" t="s">
        <v>734</v>
      </c>
      <c r="G375" s="130" t="s">
        <v>449</v>
      </c>
      <c r="H375" s="131">
        <v>40</v>
      </c>
      <c r="I375" s="132"/>
      <c r="J375" s="133">
        <f t="shared" si="0"/>
        <v>0</v>
      </c>
      <c r="K375" s="129" t="s">
        <v>154</v>
      </c>
      <c r="L375" s="134"/>
      <c r="M375" s="135" t="s">
        <v>19</v>
      </c>
      <c r="N375" s="136" t="s">
        <v>43</v>
      </c>
      <c r="P375" s="119">
        <f t="shared" si="1"/>
        <v>0</v>
      </c>
      <c r="Q375" s="119">
        <v>1E-3</v>
      </c>
      <c r="R375" s="119">
        <f t="shared" si="2"/>
        <v>0.04</v>
      </c>
      <c r="S375" s="119">
        <v>0</v>
      </c>
      <c r="T375" s="120">
        <f t="shared" si="3"/>
        <v>0</v>
      </c>
      <c r="AR375" s="121" t="s">
        <v>159</v>
      </c>
      <c r="AT375" s="121" t="s">
        <v>253</v>
      </c>
      <c r="AU375" s="121" t="s">
        <v>72</v>
      </c>
      <c r="AY375" s="16" t="s">
        <v>144</v>
      </c>
      <c r="BE375" s="122">
        <f t="shared" si="4"/>
        <v>0</v>
      </c>
      <c r="BF375" s="122">
        <f t="shared" si="5"/>
        <v>0</v>
      </c>
      <c r="BG375" s="122">
        <f t="shared" si="6"/>
        <v>0</v>
      </c>
      <c r="BH375" s="122">
        <f t="shared" si="7"/>
        <v>0</v>
      </c>
      <c r="BI375" s="122">
        <f t="shared" si="8"/>
        <v>0</v>
      </c>
      <c r="BJ375" s="16" t="s">
        <v>79</v>
      </c>
      <c r="BK375" s="122">
        <f t="shared" si="9"/>
        <v>0</v>
      </c>
      <c r="BL375" s="16" t="s">
        <v>143</v>
      </c>
      <c r="BM375" s="121" t="s">
        <v>735</v>
      </c>
    </row>
    <row r="376" spans="2:65" s="1" customFormat="1" ht="24.2" customHeight="1">
      <c r="B376" s="31"/>
      <c r="C376" s="127" t="s">
        <v>487</v>
      </c>
      <c r="D376" s="127" t="s">
        <v>253</v>
      </c>
      <c r="E376" s="128" t="s">
        <v>736</v>
      </c>
      <c r="F376" s="129" t="s">
        <v>737</v>
      </c>
      <c r="G376" s="130" t="s">
        <v>153</v>
      </c>
      <c r="H376" s="131">
        <v>2</v>
      </c>
      <c r="I376" s="132"/>
      <c r="J376" s="133">
        <f t="shared" si="0"/>
        <v>0</v>
      </c>
      <c r="K376" s="129" t="s">
        <v>154</v>
      </c>
      <c r="L376" s="134"/>
      <c r="M376" s="135" t="s">
        <v>19</v>
      </c>
      <c r="N376" s="136" t="s">
        <v>43</v>
      </c>
      <c r="P376" s="119">
        <f t="shared" si="1"/>
        <v>0</v>
      </c>
      <c r="Q376" s="119">
        <v>3.4290000000000001E-2</v>
      </c>
      <c r="R376" s="119">
        <f t="shared" si="2"/>
        <v>6.8580000000000002E-2</v>
      </c>
      <c r="S376" s="119">
        <v>0</v>
      </c>
      <c r="T376" s="120">
        <f t="shared" si="3"/>
        <v>0</v>
      </c>
      <c r="AR376" s="121" t="s">
        <v>159</v>
      </c>
      <c r="AT376" s="121" t="s">
        <v>253</v>
      </c>
      <c r="AU376" s="121" t="s">
        <v>72</v>
      </c>
      <c r="AY376" s="16" t="s">
        <v>144</v>
      </c>
      <c r="BE376" s="122">
        <f t="shared" si="4"/>
        <v>0</v>
      </c>
      <c r="BF376" s="122">
        <f t="shared" si="5"/>
        <v>0</v>
      </c>
      <c r="BG376" s="122">
        <f t="shared" si="6"/>
        <v>0</v>
      </c>
      <c r="BH376" s="122">
        <f t="shared" si="7"/>
        <v>0</v>
      </c>
      <c r="BI376" s="122">
        <f t="shared" si="8"/>
        <v>0</v>
      </c>
      <c r="BJ376" s="16" t="s">
        <v>79</v>
      </c>
      <c r="BK376" s="122">
        <f t="shared" si="9"/>
        <v>0</v>
      </c>
      <c r="BL376" s="16" t="s">
        <v>143</v>
      </c>
      <c r="BM376" s="121" t="s">
        <v>738</v>
      </c>
    </row>
    <row r="377" spans="2:65" s="1" customFormat="1" ht="24.2" customHeight="1">
      <c r="B377" s="31"/>
      <c r="C377" s="127" t="s">
        <v>739</v>
      </c>
      <c r="D377" s="127" t="s">
        <v>253</v>
      </c>
      <c r="E377" s="128" t="s">
        <v>740</v>
      </c>
      <c r="F377" s="129" t="s">
        <v>741</v>
      </c>
      <c r="G377" s="130" t="s">
        <v>153</v>
      </c>
      <c r="H377" s="131">
        <v>6</v>
      </c>
      <c r="I377" s="132"/>
      <c r="J377" s="133">
        <f t="shared" si="0"/>
        <v>0</v>
      </c>
      <c r="K377" s="129" t="s">
        <v>154</v>
      </c>
      <c r="L377" s="134"/>
      <c r="M377" s="135" t="s">
        <v>19</v>
      </c>
      <c r="N377" s="136" t="s">
        <v>43</v>
      </c>
      <c r="P377" s="119">
        <f t="shared" si="1"/>
        <v>0</v>
      </c>
      <c r="Q377" s="119">
        <v>3.2770000000000001E-2</v>
      </c>
      <c r="R377" s="119">
        <f t="shared" si="2"/>
        <v>0.19662000000000002</v>
      </c>
      <c r="S377" s="119">
        <v>0</v>
      </c>
      <c r="T377" s="120">
        <f t="shared" si="3"/>
        <v>0</v>
      </c>
      <c r="AR377" s="121" t="s">
        <v>159</v>
      </c>
      <c r="AT377" s="121" t="s">
        <v>253</v>
      </c>
      <c r="AU377" s="121" t="s">
        <v>72</v>
      </c>
      <c r="AY377" s="16" t="s">
        <v>144</v>
      </c>
      <c r="BE377" s="122">
        <f t="shared" si="4"/>
        <v>0</v>
      </c>
      <c r="BF377" s="122">
        <f t="shared" si="5"/>
        <v>0</v>
      </c>
      <c r="BG377" s="122">
        <f t="shared" si="6"/>
        <v>0</v>
      </c>
      <c r="BH377" s="122">
        <f t="shared" si="7"/>
        <v>0</v>
      </c>
      <c r="BI377" s="122">
        <f t="shared" si="8"/>
        <v>0</v>
      </c>
      <c r="BJ377" s="16" t="s">
        <v>79</v>
      </c>
      <c r="BK377" s="122">
        <f t="shared" si="9"/>
        <v>0</v>
      </c>
      <c r="BL377" s="16" t="s">
        <v>143</v>
      </c>
      <c r="BM377" s="121" t="s">
        <v>742</v>
      </c>
    </row>
    <row r="378" spans="2:65" s="1" customFormat="1" ht="24.2" customHeight="1">
      <c r="B378" s="31"/>
      <c r="C378" s="127" t="s">
        <v>345</v>
      </c>
      <c r="D378" s="127" t="s">
        <v>253</v>
      </c>
      <c r="E378" s="128" t="s">
        <v>743</v>
      </c>
      <c r="F378" s="129" t="s">
        <v>744</v>
      </c>
      <c r="G378" s="130" t="s">
        <v>153</v>
      </c>
      <c r="H378" s="131">
        <v>2</v>
      </c>
      <c r="I378" s="132"/>
      <c r="J378" s="133">
        <f t="shared" si="0"/>
        <v>0</v>
      </c>
      <c r="K378" s="129" t="s">
        <v>154</v>
      </c>
      <c r="L378" s="134"/>
      <c r="M378" s="135" t="s">
        <v>19</v>
      </c>
      <c r="N378" s="136" t="s">
        <v>43</v>
      </c>
      <c r="P378" s="119">
        <f t="shared" si="1"/>
        <v>0</v>
      </c>
      <c r="Q378" s="119">
        <v>3.0020000000000002E-2</v>
      </c>
      <c r="R378" s="119">
        <f t="shared" si="2"/>
        <v>6.0040000000000003E-2</v>
      </c>
      <c r="S378" s="119">
        <v>0</v>
      </c>
      <c r="T378" s="120">
        <f t="shared" si="3"/>
        <v>0</v>
      </c>
      <c r="AR378" s="121" t="s">
        <v>159</v>
      </c>
      <c r="AT378" s="121" t="s">
        <v>253</v>
      </c>
      <c r="AU378" s="121" t="s">
        <v>72</v>
      </c>
      <c r="AY378" s="16" t="s">
        <v>144</v>
      </c>
      <c r="BE378" s="122">
        <f t="shared" si="4"/>
        <v>0</v>
      </c>
      <c r="BF378" s="122">
        <f t="shared" si="5"/>
        <v>0</v>
      </c>
      <c r="BG378" s="122">
        <f t="shared" si="6"/>
        <v>0</v>
      </c>
      <c r="BH378" s="122">
        <f t="shared" si="7"/>
        <v>0</v>
      </c>
      <c r="BI378" s="122">
        <f t="shared" si="8"/>
        <v>0</v>
      </c>
      <c r="BJ378" s="16" t="s">
        <v>79</v>
      </c>
      <c r="BK378" s="122">
        <f t="shared" si="9"/>
        <v>0</v>
      </c>
      <c r="BL378" s="16" t="s">
        <v>143</v>
      </c>
      <c r="BM378" s="121" t="s">
        <v>745</v>
      </c>
    </row>
    <row r="379" spans="2:65" s="1" customFormat="1" ht="24.2" customHeight="1">
      <c r="B379" s="31"/>
      <c r="C379" s="127" t="s">
        <v>746</v>
      </c>
      <c r="D379" s="127" t="s">
        <v>253</v>
      </c>
      <c r="E379" s="128" t="s">
        <v>747</v>
      </c>
      <c r="F379" s="129" t="s">
        <v>748</v>
      </c>
      <c r="G379" s="130" t="s">
        <v>153</v>
      </c>
      <c r="H379" s="131">
        <v>10</v>
      </c>
      <c r="I379" s="132"/>
      <c r="J379" s="133">
        <f t="shared" si="0"/>
        <v>0</v>
      </c>
      <c r="K379" s="129" t="s">
        <v>154</v>
      </c>
      <c r="L379" s="134"/>
      <c r="M379" s="135" t="s">
        <v>19</v>
      </c>
      <c r="N379" s="136" t="s">
        <v>43</v>
      </c>
      <c r="P379" s="119">
        <f t="shared" si="1"/>
        <v>0</v>
      </c>
      <c r="Q379" s="119">
        <v>1.4E-2</v>
      </c>
      <c r="R379" s="119">
        <f t="shared" si="2"/>
        <v>0.14000000000000001</v>
      </c>
      <c r="S379" s="119">
        <v>0</v>
      </c>
      <c r="T379" s="120">
        <f t="shared" si="3"/>
        <v>0</v>
      </c>
      <c r="AR379" s="121" t="s">
        <v>159</v>
      </c>
      <c r="AT379" s="121" t="s">
        <v>253</v>
      </c>
      <c r="AU379" s="121" t="s">
        <v>72</v>
      </c>
      <c r="AY379" s="16" t="s">
        <v>144</v>
      </c>
      <c r="BE379" s="122">
        <f t="shared" si="4"/>
        <v>0</v>
      </c>
      <c r="BF379" s="122">
        <f t="shared" si="5"/>
        <v>0</v>
      </c>
      <c r="BG379" s="122">
        <f t="shared" si="6"/>
        <v>0</v>
      </c>
      <c r="BH379" s="122">
        <f t="shared" si="7"/>
        <v>0</v>
      </c>
      <c r="BI379" s="122">
        <f t="shared" si="8"/>
        <v>0</v>
      </c>
      <c r="BJ379" s="16" t="s">
        <v>79</v>
      </c>
      <c r="BK379" s="122">
        <f t="shared" si="9"/>
        <v>0</v>
      </c>
      <c r="BL379" s="16" t="s">
        <v>143</v>
      </c>
      <c r="BM379" s="121" t="s">
        <v>749</v>
      </c>
    </row>
    <row r="380" spans="2:65" s="1" customFormat="1" ht="24.2" customHeight="1">
      <c r="B380" s="31"/>
      <c r="C380" s="127" t="s">
        <v>348</v>
      </c>
      <c r="D380" s="127" t="s">
        <v>253</v>
      </c>
      <c r="E380" s="128" t="s">
        <v>750</v>
      </c>
      <c r="F380" s="129" t="s">
        <v>751</v>
      </c>
      <c r="G380" s="130" t="s">
        <v>153</v>
      </c>
      <c r="H380" s="131">
        <v>10</v>
      </c>
      <c r="I380" s="132"/>
      <c r="J380" s="133">
        <f t="shared" si="0"/>
        <v>0</v>
      </c>
      <c r="K380" s="129" t="s">
        <v>154</v>
      </c>
      <c r="L380" s="134"/>
      <c r="M380" s="135" t="s">
        <v>19</v>
      </c>
      <c r="N380" s="136" t="s">
        <v>43</v>
      </c>
      <c r="P380" s="119">
        <f t="shared" si="1"/>
        <v>0</v>
      </c>
      <c r="Q380" s="119">
        <v>1.4E-2</v>
      </c>
      <c r="R380" s="119">
        <f t="shared" si="2"/>
        <v>0.14000000000000001</v>
      </c>
      <c r="S380" s="119">
        <v>0</v>
      </c>
      <c r="T380" s="120">
        <f t="shared" si="3"/>
        <v>0</v>
      </c>
      <c r="AR380" s="121" t="s">
        <v>159</v>
      </c>
      <c r="AT380" s="121" t="s">
        <v>253</v>
      </c>
      <c r="AU380" s="121" t="s">
        <v>72</v>
      </c>
      <c r="AY380" s="16" t="s">
        <v>144</v>
      </c>
      <c r="BE380" s="122">
        <f t="shared" si="4"/>
        <v>0</v>
      </c>
      <c r="BF380" s="122">
        <f t="shared" si="5"/>
        <v>0</v>
      </c>
      <c r="BG380" s="122">
        <f t="shared" si="6"/>
        <v>0</v>
      </c>
      <c r="BH380" s="122">
        <f t="shared" si="7"/>
        <v>0</v>
      </c>
      <c r="BI380" s="122">
        <f t="shared" si="8"/>
        <v>0</v>
      </c>
      <c r="BJ380" s="16" t="s">
        <v>79</v>
      </c>
      <c r="BK380" s="122">
        <f t="shared" si="9"/>
        <v>0</v>
      </c>
      <c r="BL380" s="16" t="s">
        <v>143</v>
      </c>
      <c r="BM380" s="121" t="s">
        <v>752</v>
      </c>
    </row>
    <row r="381" spans="2:65" s="1" customFormat="1" ht="16.5" customHeight="1">
      <c r="B381" s="31"/>
      <c r="C381" s="127" t="s">
        <v>753</v>
      </c>
      <c r="D381" s="127" t="s">
        <v>253</v>
      </c>
      <c r="E381" s="128" t="s">
        <v>754</v>
      </c>
      <c r="F381" s="129" t="s">
        <v>755</v>
      </c>
      <c r="G381" s="130" t="s">
        <v>153</v>
      </c>
      <c r="H381" s="131">
        <v>4</v>
      </c>
      <c r="I381" s="132"/>
      <c r="J381" s="133">
        <f t="shared" si="0"/>
        <v>0</v>
      </c>
      <c r="K381" s="129" t="s">
        <v>154</v>
      </c>
      <c r="L381" s="134"/>
      <c r="M381" s="135" t="s">
        <v>19</v>
      </c>
      <c r="N381" s="136" t="s">
        <v>43</v>
      </c>
      <c r="P381" s="119">
        <f t="shared" si="1"/>
        <v>0</v>
      </c>
      <c r="Q381" s="119">
        <v>0.22444</v>
      </c>
      <c r="R381" s="119">
        <f t="shared" si="2"/>
        <v>0.89776</v>
      </c>
      <c r="S381" s="119">
        <v>0</v>
      </c>
      <c r="T381" s="120">
        <f t="shared" si="3"/>
        <v>0</v>
      </c>
      <c r="AR381" s="121" t="s">
        <v>159</v>
      </c>
      <c r="AT381" s="121" t="s">
        <v>253</v>
      </c>
      <c r="AU381" s="121" t="s">
        <v>72</v>
      </c>
      <c r="AY381" s="16" t="s">
        <v>144</v>
      </c>
      <c r="BE381" s="122">
        <f t="shared" si="4"/>
        <v>0</v>
      </c>
      <c r="BF381" s="122">
        <f t="shared" si="5"/>
        <v>0</v>
      </c>
      <c r="BG381" s="122">
        <f t="shared" si="6"/>
        <v>0</v>
      </c>
      <c r="BH381" s="122">
        <f t="shared" si="7"/>
        <v>0</v>
      </c>
      <c r="BI381" s="122">
        <f t="shared" si="8"/>
        <v>0</v>
      </c>
      <c r="BJ381" s="16" t="s">
        <v>79</v>
      </c>
      <c r="BK381" s="122">
        <f t="shared" si="9"/>
        <v>0</v>
      </c>
      <c r="BL381" s="16" t="s">
        <v>143</v>
      </c>
      <c r="BM381" s="121" t="s">
        <v>756</v>
      </c>
    </row>
    <row r="382" spans="2:65" s="1" customFormat="1" ht="16.5" customHeight="1">
      <c r="B382" s="31"/>
      <c r="C382" s="127" t="s">
        <v>757</v>
      </c>
      <c r="D382" s="127" t="s">
        <v>253</v>
      </c>
      <c r="E382" s="128" t="s">
        <v>758</v>
      </c>
      <c r="F382" s="129" t="s">
        <v>759</v>
      </c>
      <c r="G382" s="130" t="s">
        <v>153</v>
      </c>
      <c r="H382" s="131">
        <v>2</v>
      </c>
      <c r="I382" s="132"/>
      <c r="J382" s="133">
        <f t="shared" si="0"/>
        <v>0</v>
      </c>
      <c r="K382" s="129" t="s">
        <v>154</v>
      </c>
      <c r="L382" s="134"/>
      <c r="M382" s="135" t="s">
        <v>19</v>
      </c>
      <c r="N382" s="136" t="s">
        <v>43</v>
      </c>
      <c r="P382" s="119">
        <f t="shared" si="1"/>
        <v>0</v>
      </c>
      <c r="Q382" s="119">
        <v>0.24418999999999999</v>
      </c>
      <c r="R382" s="119">
        <f t="shared" si="2"/>
        <v>0.48837999999999998</v>
      </c>
      <c r="S382" s="119">
        <v>0</v>
      </c>
      <c r="T382" s="120">
        <f t="shared" si="3"/>
        <v>0</v>
      </c>
      <c r="AR382" s="121" t="s">
        <v>159</v>
      </c>
      <c r="AT382" s="121" t="s">
        <v>253</v>
      </c>
      <c r="AU382" s="121" t="s">
        <v>72</v>
      </c>
      <c r="AY382" s="16" t="s">
        <v>144</v>
      </c>
      <c r="BE382" s="122">
        <f t="shared" si="4"/>
        <v>0</v>
      </c>
      <c r="BF382" s="122">
        <f t="shared" si="5"/>
        <v>0</v>
      </c>
      <c r="BG382" s="122">
        <f t="shared" si="6"/>
        <v>0</v>
      </c>
      <c r="BH382" s="122">
        <f t="shared" si="7"/>
        <v>0</v>
      </c>
      <c r="BI382" s="122">
        <f t="shared" si="8"/>
        <v>0</v>
      </c>
      <c r="BJ382" s="16" t="s">
        <v>79</v>
      </c>
      <c r="BK382" s="122">
        <f t="shared" si="9"/>
        <v>0</v>
      </c>
      <c r="BL382" s="16" t="s">
        <v>143</v>
      </c>
      <c r="BM382" s="121" t="s">
        <v>760</v>
      </c>
    </row>
    <row r="383" spans="2:65" s="1" customFormat="1" ht="24.2" customHeight="1">
      <c r="B383" s="31"/>
      <c r="C383" s="127" t="s">
        <v>355</v>
      </c>
      <c r="D383" s="127" t="s">
        <v>253</v>
      </c>
      <c r="E383" s="128" t="s">
        <v>761</v>
      </c>
      <c r="F383" s="129" t="s">
        <v>762</v>
      </c>
      <c r="G383" s="130" t="s">
        <v>153</v>
      </c>
      <c r="H383" s="131">
        <v>4</v>
      </c>
      <c r="I383" s="132"/>
      <c r="J383" s="133">
        <f t="shared" si="0"/>
        <v>0</v>
      </c>
      <c r="K383" s="129" t="s">
        <v>154</v>
      </c>
      <c r="L383" s="134"/>
      <c r="M383" s="135" t="s">
        <v>19</v>
      </c>
      <c r="N383" s="136" t="s">
        <v>43</v>
      </c>
      <c r="P383" s="119">
        <f t="shared" si="1"/>
        <v>0</v>
      </c>
      <c r="Q383" s="119">
        <v>0.22444</v>
      </c>
      <c r="R383" s="119">
        <f t="shared" si="2"/>
        <v>0.89776</v>
      </c>
      <c r="S383" s="119">
        <v>0</v>
      </c>
      <c r="T383" s="120">
        <f t="shared" si="3"/>
        <v>0</v>
      </c>
      <c r="AR383" s="121" t="s">
        <v>159</v>
      </c>
      <c r="AT383" s="121" t="s">
        <v>253</v>
      </c>
      <c r="AU383" s="121" t="s">
        <v>72</v>
      </c>
      <c r="AY383" s="16" t="s">
        <v>144</v>
      </c>
      <c r="BE383" s="122">
        <f t="shared" si="4"/>
        <v>0</v>
      </c>
      <c r="BF383" s="122">
        <f t="shared" si="5"/>
        <v>0</v>
      </c>
      <c r="BG383" s="122">
        <f t="shared" si="6"/>
        <v>0</v>
      </c>
      <c r="BH383" s="122">
        <f t="shared" si="7"/>
        <v>0</v>
      </c>
      <c r="BI383" s="122">
        <f t="shared" si="8"/>
        <v>0</v>
      </c>
      <c r="BJ383" s="16" t="s">
        <v>79</v>
      </c>
      <c r="BK383" s="122">
        <f t="shared" si="9"/>
        <v>0</v>
      </c>
      <c r="BL383" s="16" t="s">
        <v>143</v>
      </c>
      <c r="BM383" s="121" t="s">
        <v>763</v>
      </c>
    </row>
    <row r="384" spans="2:65" s="1" customFormat="1" ht="16.5" customHeight="1">
      <c r="B384" s="31"/>
      <c r="C384" s="127" t="s">
        <v>764</v>
      </c>
      <c r="D384" s="127" t="s">
        <v>253</v>
      </c>
      <c r="E384" s="128" t="s">
        <v>765</v>
      </c>
      <c r="F384" s="129" t="s">
        <v>766</v>
      </c>
      <c r="G384" s="130" t="s">
        <v>153</v>
      </c>
      <c r="H384" s="131">
        <v>205</v>
      </c>
      <c r="I384" s="132"/>
      <c r="J384" s="133">
        <f t="shared" si="0"/>
        <v>0</v>
      </c>
      <c r="K384" s="129" t="s">
        <v>154</v>
      </c>
      <c r="L384" s="134"/>
      <c r="M384" s="135" t="s">
        <v>19</v>
      </c>
      <c r="N384" s="136" t="s">
        <v>43</v>
      </c>
      <c r="P384" s="119">
        <f t="shared" si="1"/>
        <v>0</v>
      </c>
      <c r="Q384" s="119">
        <v>1.004E-2</v>
      </c>
      <c r="R384" s="119">
        <f t="shared" si="2"/>
        <v>2.0582000000000003</v>
      </c>
      <c r="S384" s="119">
        <v>0</v>
      </c>
      <c r="T384" s="120">
        <f t="shared" si="3"/>
        <v>0</v>
      </c>
      <c r="AR384" s="121" t="s">
        <v>159</v>
      </c>
      <c r="AT384" s="121" t="s">
        <v>253</v>
      </c>
      <c r="AU384" s="121" t="s">
        <v>72</v>
      </c>
      <c r="AY384" s="16" t="s">
        <v>144</v>
      </c>
      <c r="BE384" s="122">
        <f t="shared" si="4"/>
        <v>0</v>
      </c>
      <c r="BF384" s="122">
        <f t="shared" si="5"/>
        <v>0</v>
      </c>
      <c r="BG384" s="122">
        <f t="shared" si="6"/>
        <v>0</v>
      </c>
      <c r="BH384" s="122">
        <f t="shared" si="7"/>
        <v>0</v>
      </c>
      <c r="BI384" s="122">
        <f t="shared" si="8"/>
        <v>0</v>
      </c>
      <c r="BJ384" s="16" t="s">
        <v>79</v>
      </c>
      <c r="BK384" s="122">
        <f t="shared" si="9"/>
        <v>0</v>
      </c>
      <c r="BL384" s="16" t="s">
        <v>143</v>
      </c>
      <c r="BM384" s="121" t="s">
        <v>767</v>
      </c>
    </row>
    <row r="385" spans="2:65" s="1" customFormat="1" ht="16.5" customHeight="1">
      <c r="B385" s="31"/>
      <c r="C385" s="127" t="s">
        <v>498</v>
      </c>
      <c r="D385" s="127" t="s">
        <v>253</v>
      </c>
      <c r="E385" s="128" t="s">
        <v>768</v>
      </c>
      <c r="F385" s="129" t="s">
        <v>769</v>
      </c>
      <c r="G385" s="130" t="s">
        <v>153</v>
      </c>
      <c r="H385" s="131">
        <v>18</v>
      </c>
      <c r="I385" s="132"/>
      <c r="J385" s="133">
        <f t="shared" si="0"/>
        <v>0</v>
      </c>
      <c r="K385" s="129" t="s">
        <v>154</v>
      </c>
      <c r="L385" s="134"/>
      <c r="M385" s="135" t="s">
        <v>19</v>
      </c>
      <c r="N385" s="136" t="s">
        <v>43</v>
      </c>
      <c r="P385" s="119">
        <f t="shared" si="1"/>
        <v>0</v>
      </c>
      <c r="Q385" s="119">
        <v>1.0059999999999999E-2</v>
      </c>
      <c r="R385" s="119">
        <f t="shared" si="2"/>
        <v>0.18107999999999999</v>
      </c>
      <c r="S385" s="119">
        <v>0</v>
      </c>
      <c r="T385" s="120">
        <f t="shared" si="3"/>
        <v>0</v>
      </c>
      <c r="AR385" s="121" t="s">
        <v>159</v>
      </c>
      <c r="AT385" s="121" t="s">
        <v>253</v>
      </c>
      <c r="AU385" s="121" t="s">
        <v>72</v>
      </c>
      <c r="AY385" s="16" t="s">
        <v>144</v>
      </c>
      <c r="BE385" s="122">
        <f t="shared" si="4"/>
        <v>0</v>
      </c>
      <c r="BF385" s="122">
        <f t="shared" si="5"/>
        <v>0</v>
      </c>
      <c r="BG385" s="122">
        <f t="shared" si="6"/>
        <v>0</v>
      </c>
      <c r="BH385" s="122">
        <f t="shared" si="7"/>
        <v>0</v>
      </c>
      <c r="BI385" s="122">
        <f t="shared" si="8"/>
        <v>0</v>
      </c>
      <c r="BJ385" s="16" t="s">
        <v>79</v>
      </c>
      <c r="BK385" s="122">
        <f t="shared" si="9"/>
        <v>0</v>
      </c>
      <c r="BL385" s="16" t="s">
        <v>143</v>
      </c>
      <c r="BM385" s="121" t="s">
        <v>770</v>
      </c>
    </row>
    <row r="386" spans="2:65" s="1" customFormat="1" ht="16.5" customHeight="1">
      <c r="B386" s="31"/>
      <c r="C386" s="127" t="s">
        <v>771</v>
      </c>
      <c r="D386" s="127" t="s">
        <v>253</v>
      </c>
      <c r="E386" s="128" t="s">
        <v>772</v>
      </c>
      <c r="F386" s="129" t="s">
        <v>773</v>
      </c>
      <c r="G386" s="130" t="s">
        <v>153</v>
      </c>
      <c r="H386" s="131">
        <v>20</v>
      </c>
      <c r="I386" s="132"/>
      <c r="J386" s="133">
        <f t="shared" si="0"/>
        <v>0</v>
      </c>
      <c r="K386" s="129" t="s">
        <v>154</v>
      </c>
      <c r="L386" s="134"/>
      <c r="M386" s="135" t="s">
        <v>19</v>
      </c>
      <c r="N386" s="136" t="s">
        <v>43</v>
      </c>
      <c r="P386" s="119">
        <f t="shared" si="1"/>
        <v>0</v>
      </c>
      <c r="Q386" s="119">
        <v>1.0030000000000001E-2</v>
      </c>
      <c r="R386" s="119">
        <f t="shared" si="2"/>
        <v>0.2006</v>
      </c>
      <c r="S386" s="119">
        <v>0</v>
      </c>
      <c r="T386" s="120">
        <f t="shared" si="3"/>
        <v>0</v>
      </c>
      <c r="AR386" s="121" t="s">
        <v>159</v>
      </c>
      <c r="AT386" s="121" t="s">
        <v>253</v>
      </c>
      <c r="AU386" s="121" t="s">
        <v>72</v>
      </c>
      <c r="AY386" s="16" t="s">
        <v>144</v>
      </c>
      <c r="BE386" s="122">
        <f t="shared" si="4"/>
        <v>0</v>
      </c>
      <c r="BF386" s="122">
        <f t="shared" si="5"/>
        <v>0</v>
      </c>
      <c r="BG386" s="122">
        <f t="shared" si="6"/>
        <v>0</v>
      </c>
      <c r="BH386" s="122">
        <f t="shared" si="7"/>
        <v>0</v>
      </c>
      <c r="BI386" s="122">
        <f t="shared" si="8"/>
        <v>0</v>
      </c>
      <c r="BJ386" s="16" t="s">
        <v>79</v>
      </c>
      <c r="BK386" s="122">
        <f t="shared" si="9"/>
        <v>0</v>
      </c>
      <c r="BL386" s="16" t="s">
        <v>143</v>
      </c>
      <c r="BM386" s="121" t="s">
        <v>774</v>
      </c>
    </row>
    <row r="387" spans="2:65" s="1" customFormat="1" ht="16.5" customHeight="1">
      <c r="B387" s="31"/>
      <c r="C387" s="127" t="s">
        <v>502</v>
      </c>
      <c r="D387" s="127" t="s">
        <v>253</v>
      </c>
      <c r="E387" s="128" t="s">
        <v>775</v>
      </c>
      <c r="F387" s="129" t="s">
        <v>776</v>
      </c>
      <c r="G387" s="130" t="s">
        <v>153</v>
      </c>
      <c r="H387" s="131">
        <v>25</v>
      </c>
      <c r="I387" s="132"/>
      <c r="J387" s="133">
        <f t="shared" si="0"/>
        <v>0</v>
      </c>
      <c r="K387" s="129" t="s">
        <v>154</v>
      </c>
      <c r="L387" s="134"/>
      <c r="M387" s="135" t="s">
        <v>19</v>
      </c>
      <c r="N387" s="136" t="s">
        <v>43</v>
      </c>
      <c r="P387" s="119">
        <f t="shared" si="1"/>
        <v>0</v>
      </c>
      <c r="Q387" s="119">
        <v>1.014E-2</v>
      </c>
      <c r="R387" s="119">
        <f t="shared" si="2"/>
        <v>0.2535</v>
      </c>
      <c r="S387" s="119">
        <v>0</v>
      </c>
      <c r="T387" s="120">
        <f t="shared" si="3"/>
        <v>0</v>
      </c>
      <c r="AR387" s="121" t="s">
        <v>159</v>
      </c>
      <c r="AT387" s="121" t="s">
        <v>253</v>
      </c>
      <c r="AU387" s="121" t="s">
        <v>72</v>
      </c>
      <c r="AY387" s="16" t="s">
        <v>144</v>
      </c>
      <c r="BE387" s="122">
        <f t="shared" si="4"/>
        <v>0</v>
      </c>
      <c r="BF387" s="122">
        <f t="shared" si="5"/>
        <v>0</v>
      </c>
      <c r="BG387" s="122">
        <f t="shared" si="6"/>
        <v>0</v>
      </c>
      <c r="BH387" s="122">
        <f t="shared" si="7"/>
        <v>0</v>
      </c>
      <c r="BI387" s="122">
        <f t="shared" si="8"/>
        <v>0</v>
      </c>
      <c r="BJ387" s="16" t="s">
        <v>79</v>
      </c>
      <c r="BK387" s="122">
        <f t="shared" si="9"/>
        <v>0</v>
      </c>
      <c r="BL387" s="16" t="s">
        <v>143</v>
      </c>
      <c r="BM387" s="121" t="s">
        <v>777</v>
      </c>
    </row>
    <row r="388" spans="2:65" s="1" customFormat="1" ht="16.5" customHeight="1">
      <c r="B388" s="31"/>
      <c r="C388" s="127" t="s">
        <v>778</v>
      </c>
      <c r="D388" s="127" t="s">
        <v>253</v>
      </c>
      <c r="E388" s="128" t="s">
        <v>779</v>
      </c>
      <c r="F388" s="129" t="s">
        <v>780</v>
      </c>
      <c r="G388" s="130" t="s">
        <v>781</v>
      </c>
      <c r="H388" s="131">
        <v>5</v>
      </c>
      <c r="I388" s="132"/>
      <c r="J388" s="133">
        <f t="shared" si="0"/>
        <v>0</v>
      </c>
      <c r="K388" s="129" t="s">
        <v>19</v>
      </c>
      <c r="L388" s="134"/>
      <c r="M388" s="135" t="s">
        <v>19</v>
      </c>
      <c r="N388" s="136" t="s">
        <v>43</v>
      </c>
      <c r="P388" s="119">
        <f t="shared" si="1"/>
        <v>0</v>
      </c>
      <c r="Q388" s="119">
        <v>0</v>
      </c>
      <c r="R388" s="119">
        <f t="shared" si="2"/>
        <v>0</v>
      </c>
      <c r="S388" s="119">
        <v>0</v>
      </c>
      <c r="T388" s="120">
        <f t="shared" si="3"/>
        <v>0</v>
      </c>
      <c r="AR388" s="121" t="s">
        <v>159</v>
      </c>
      <c r="AT388" s="121" t="s">
        <v>253</v>
      </c>
      <c r="AU388" s="121" t="s">
        <v>72</v>
      </c>
      <c r="AY388" s="16" t="s">
        <v>144</v>
      </c>
      <c r="BE388" s="122">
        <f t="shared" si="4"/>
        <v>0</v>
      </c>
      <c r="BF388" s="122">
        <f t="shared" si="5"/>
        <v>0</v>
      </c>
      <c r="BG388" s="122">
        <f t="shared" si="6"/>
        <v>0</v>
      </c>
      <c r="BH388" s="122">
        <f t="shared" si="7"/>
        <v>0</v>
      </c>
      <c r="BI388" s="122">
        <f t="shared" si="8"/>
        <v>0</v>
      </c>
      <c r="BJ388" s="16" t="s">
        <v>79</v>
      </c>
      <c r="BK388" s="122">
        <f t="shared" si="9"/>
        <v>0</v>
      </c>
      <c r="BL388" s="16" t="s">
        <v>143</v>
      </c>
      <c r="BM388" s="121" t="s">
        <v>782</v>
      </c>
    </row>
    <row r="389" spans="2:65" s="1" customFormat="1" ht="24.2" customHeight="1">
      <c r="B389" s="31"/>
      <c r="C389" s="127" t="s">
        <v>507</v>
      </c>
      <c r="D389" s="127" t="s">
        <v>253</v>
      </c>
      <c r="E389" s="128" t="s">
        <v>783</v>
      </c>
      <c r="F389" s="129" t="s">
        <v>784</v>
      </c>
      <c r="G389" s="130" t="s">
        <v>153</v>
      </c>
      <c r="H389" s="131">
        <v>600</v>
      </c>
      <c r="I389" s="132"/>
      <c r="J389" s="133">
        <f t="shared" si="0"/>
        <v>0</v>
      </c>
      <c r="K389" s="129" t="s">
        <v>154</v>
      </c>
      <c r="L389" s="134"/>
      <c r="M389" s="135" t="s">
        <v>19</v>
      </c>
      <c r="N389" s="136" t="s">
        <v>43</v>
      </c>
      <c r="P389" s="119">
        <f t="shared" si="1"/>
        <v>0</v>
      </c>
      <c r="Q389" s="119">
        <v>1.6000000000000001E-4</v>
      </c>
      <c r="R389" s="119">
        <f t="shared" si="2"/>
        <v>9.6000000000000002E-2</v>
      </c>
      <c r="S389" s="119">
        <v>0</v>
      </c>
      <c r="T389" s="120">
        <f t="shared" si="3"/>
        <v>0</v>
      </c>
      <c r="AR389" s="121" t="s">
        <v>159</v>
      </c>
      <c r="AT389" s="121" t="s">
        <v>253</v>
      </c>
      <c r="AU389" s="121" t="s">
        <v>72</v>
      </c>
      <c r="AY389" s="16" t="s">
        <v>144</v>
      </c>
      <c r="BE389" s="122">
        <f t="shared" si="4"/>
        <v>0</v>
      </c>
      <c r="BF389" s="122">
        <f t="shared" si="5"/>
        <v>0</v>
      </c>
      <c r="BG389" s="122">
        <f t="shared" si="6"/>
        <v>0</v>
      </c>
      <c r="BH389" s="122">
        <f t="shared" si="7"/>
        <v>0</v>
      </c>
      <c r="BI389" s="122">
        <f t="shared" si="8"/>
        <v>0</v>
      </c>
      <c r="BJ389" s="16" t="s">
        <v>79</v>
      </c>
      <c r="BK389" s="122">
        <f t="shared" si="9"/>
        <v>0</v>
      </c>
      <c r="BL389" s="16" t="s">
        <v>143</v>
      </c>
      <c r="BM389" s="121" t="s">
        <v>785</v>
      </c>
    </row>
    <row r="390" spans="2:65" s="1" customFormat="1" ht="16.5" customHeight="1">
      <c r="B390" s="31"/>
      <c r="C390" s="127" t="s">
        <v>786</v>
      </c>
      <c r="D390" s="127" t="s">
        <v>253</v>
      </c>
      <c r="E390" s="128" t="s">
        <v>787</v>
      </c>
      <c r="F390" s="129" t="s">
        <v>788</v>
      </c>
      <c r="G390" s="130" t="s">
        <v>449</v>
      </c>
      <c r="H390" s="131">
        <v>1352</v>
      </c>
      <c r="I390" s="132"/>
      <c r="J390" s="133">
        <f t="shared" si="0"/>
        <v>0</v>
      </c>
      <c r="K390" s="129" t="s">
        <v>154</v>
      </c>
      <c r="L390" s="134"/>
      <c r="M390" s="135" t="s">
        <v>19</v>
      </c>
      <c r="N390" s="136" t="s">
        <v>43</v>
      </c>
      <c r="P390" s="119">
        <f t="shared" si="1"/>
        <v>0</v>
      </c>
      <c r="Q390" s="119">
        <v>0</v>
      </c>
      <c r="R390" s="119">
        <f t="shared" si="2"/>
        <v>0</v>
      </c>
      <c r="S390" s="119">
        <v>0</v>
      </c>
      <c r="T390" s="120">
        <f t="shared" si="3"/>
        <v>0</v>
      </c>
      <c r="AR390" s="121" t="s">
        <v>159</v>
      </c>
      <c r="AT390" s="121" t="s">
        <v>253</v>
      </c>
      <c r="AU390" s="121" t="s">
        <v>72</v>
      </c>
      <c r="AY390" s="16" t="s">
        <v>144</v>
      </c>
      <c r="BE390" s="122">
        <f t="shared" si="4"/>
        <v>0</v>
      </c>
      <c r="BF390" s="122">
        <f t="shared" si="5"/>
        <v>0</v>
      </c>
      <c r="BG390" s="122">
        <f t="shared" si="6"/>
        <v>0</v>
      </c>
      <c r="BH390" s="122">
        <f t="shared" si="7"/>
        <v>0</v>
      </c>
      <c r="BI390" s="122">
        <f t="shared" si="8"/>
        <v>0</v>
      </c>
      <c r="BJ390" s="16" t="s">
        <v>79</v>
      </c>
      <c r="BK390" s="122">
        <f t="shared" si="9"/>
        <v>0</v>
      </c>
      <c r="BL390" s="16" t="s">
        <v>143</v>
      </c>
      <c r="BM390" s="121" t="s">
        <v>789</v>
      </c>
    </row>
    <row r="391" spans="2:65" s="1" customFormat="1" ht="37.9" customHeight="1">
      <c r="B391" s="31"/>
      <c r="C391" s="127" t="s">
        <v>511</v>
      </c>
      <c r="D391" s="127" t="s">
        <v>253</v>
      </c>
      <c r="E391" s="128" t="s">
        <v>790</v>
      </c>
      <c r="F391" s="129" t="s">
        <v>791</v>
      </c>
      <c r="G391" s="130" t="s">
        <v>153</v>
      </c>
      <c r="H391" s="131">
        <v>25</v>
      </c>
      <c r="I391" s="132"/>
      <c r="J391" s="133">
        <f t="shared" si="0"/>
        <v>0</v>
      </c>
      <c r="K391" s="129" t="s">
        <v>154</v>
      </c>
      <c r="L391" s="134"/>
      <c r="M391" s="135" t="s">
        <v>19</v>
      </c>
      <c r="N391" s="136" t="s">
        <v>43</v>
      </c>
      <c r="P391" s="119">
        <f t="shared" si="1"/>
        <v>0</v>
      </c>
      <c r="Q391" s="119">
        <v>0</v>
      </c>
      <c r="R391" s="119">
        <f t="shared" si="2"/>
        <v>0</v>
      </c>
      <c r="S391" s="119">
        <v>0</v>
      </c>
      <c r="T391" s="120">
        <f t="shared" si="3"/>
        <v>0</v>
      </c>
      <c r="AR391" s="121" t="s">
        <v>159</v>
      </c>
      <c r="AT391" s="121" t="s">
        <v>253</v>
      </c>
      <c r="AU391" s="121" t="s">
        <v>72</v>
      </c>
      <c r="AY391" s="16" t="s">
        <v>144</v>
      </c>
      <c r="BE391" s="122">
        <f t="shared" si="4"/>
        <v>0</v>
      </c>
      <c r="BF391" s="122">
        <f t="shared" si="5"/>
        <v>0</v>
      </c>
      <c r="BG391" s="122">
        <f t="shared" si="6"/>
        <v>0</v>
      </c>
      <c r="BH391" s="122">
        <f t="shared" si="7"/>
        <v>0</v>
      </c>
      <c r="BI391" s="122">
        <f t="shared" si="8"/>
        <v>0</v>
      </c>
      <c r="BJ391" s="16" t="s">
        <v>79</v>
      </c>
      <c r="BK391" s="122">
        <f t="shared" si="9"/>
        <v>0</v>
      </c>
      <c r="BL391" s="16" t="s">
        <v>143</v>
      </c>
      <c r="BM391" s="121" t="s">
        <v>792</v>
      </c>
    </row>
    <row r="392" spans="2:65" s="1" customFormat="1" ht="90" customHeight="1">
      <c r="B392" s="31"/>
      <c r="C392" s="110" t="s">
        <v>515</v>
      </c>
      <c r="D392" s="110" t="s">
        <v>139</v>
      </c>
      <c r="E392" s="111" t="s">
        <v>594</v>
      </c>
      <c r="F392" s="112" t="s">
        <v>595</v>
      </c>
      <c r="G392" s="113" t="s">
        <v>365</v>
      </c>
      <c r="H392" s="114">
        <v>235.15199999999999</v>
      </c>
      <c r="I392" s="115"/>
      <c r="J392" s="116">
        <f t="shared" si="0"/>
        <v>0</v>
      </c>
      <c r="K392" s="112" t="s">
        <v>154</v>
      </c>
      <c r="L392" s="31"/>
      <c r="M392" s="117" t="s">
        <v>19</v>
      </c>
      <c r="N392" s="118" t="s">
        <v>43</v>
      </c>
      <c r="P392" s="119">
        <f t="shared" si="1"/>
        <v>0</v>
      </c>
      <c r="Q392" s="119">
        <v>0</v>
      </c>
      <c r="R392" s="119">
        <f t="shared" si="2"/>
        <v>0</v>
      </c>
      <c r="S392" s="119">
        <v>0</v>
      </c>
      <c r="T392" s="120">
        <f t="shared" si="3"/>
        <v>0</v>
      </c>
      <c r="AR392" s="121" t="s">
        <v>143</v>
      </c>
      <c r="AT392" s="121" t="s">
        <v>139</v>
      </c>
      <c r="AU392" s="121" t="s">
        <v>72</v>
      </c>
      <c r="AY392" s="16" t="s">
        <v>144</v>
      </c>
      <c r="BE392" s="122">
        <f t="shared" si="4"/>
        <v>0</v>
      </c>
      <c r="BF392" s="122">
        <f t="shared" si="5"/>
        <v>0</v>
      </c>
      <c r="BG392" s="122">
        <f t="shared" si="6"/>
        <v>0</v>
      </c>
      <c r="BH392" s="122">
        <f t="shared" si="7"/>
        <v>0</v>
      </c>
      <c r="BI392" s="122">
        <f t="shared" si="8"/>
        <v>0</v>
      </c>
      <c r="BJ392" s="16" t="s">
        <v>79</v>
      </c>
      <c r="BK392" s="122">
        <f t="shared" si="9"/>
        <v>0</v>
      </c>
      <c r="BL392" s="16" t="s">
        <v>143</v>
      </c>
      <c r="BM392" s="121" t="s">
        <v>793</v>
      </c>
    </row>
    <row r="393" spans="2:65" s="9" customFormat="1" ht="22.5">
      <c r="B393" s="142"/>
      <c r="D393" s="123" t="s">
        <v>360</v>
      </c>
      <c r="E393" s="143" t="s">
        <v>19</v>
      </c>
      <c r="F393" s="144" t="s">
        <v>794</v>
      </c>
      <c r="H393" s="145">
        <v>8.9</v>
      </c>
      <c r="I393" s="146"/>
      <c r="L393" s="142"/>
      <c r="M393" s="147"/>
      <c r="T393" s="148"/>
      <c r="AT393" s="143" t="s">
        <v>360</v>
      </c>
      <c r="AU393" s="143" t="s">
        <v>72</v>
      </c>
      <c r="AV393" s="9" t="s">
        <v>81</v>
      </c>
      <c r="AW393" s="9" t="s">
        <v>33</v>
      </c>
      <c r="AX393" s="9" t="s">
        <v>72</v>
      </c>
      <c r="AY393" s="143" t="s">
        <v>144</v>
      </c>
    </row>
    <row r="394" spans="2:65" s="9" customFormat="1" ht="22.5">
      <c r="B394" s="142"/>
      <c r="D394" s="123" t="s">
        <v>360</v>
      </c>
      <c r="E394" s="143" t="s">
        <v>19</v>
      </c>
      <c r="F394" s="144" t="s">
        <v>795</v>
      </c>
      <c r="H394" s="145">
        <v>11.4</v>
      </c>
      <c r="I394" s="146"/>
      <c r="L394" s="142"/>
      <c r="M394" s="147"/>
      <c r="T394" s="148"/>
      <c r="AT394" s="143" t="s">
        <v>360</v>
      </c>
      <c r="AU394" s="143" t="s">
        <v>72</v>
      </c>
      <c r="AV394" s="9" t="s">
        <v>81</v>
      </c>
      <c r="AW394" s="9" t="s">
        <v>33</v>
      </c>
      <c r="AX394" s="9" t="s">
        <v>72</v>
      </c>
      <c r="AY394" s="143" t="s">
        <v>144</v>
      </c>
    </row>
    <row r="395" spans="2:65" s="9" customFormat="1" ht="11.25">
      <c r="B395" s="142"/>
      <c r="D395" s="123" t="s">
        <v>360</v>
      </c>
      <c r="E395" s="143" t="s">
        <v>19</v>
      </c>
      <c r="F395" s="144" t="s">
        <v>796</v>
      </c>
      <c r="H395" s="145">
        <v>40.235999999999997</v>
      </c>
      <c r="I395" s="146"/>
      <c r="L395" s="142"/>
      <c r="M395" s="147"/>
      <c r="T395" s="148"/>
      <c r="AT395" s="143" t="s">
        <v>360</v>
      </c>
      <c r="AU395" s="143" t="s">
        <v>72</v>
      </c>
      <c r="AV395" s="9" t="s">
        <v>81</v>
      </c>
      <c r="AW395" s="9" t="s">
        <v>33</v>
      </c>
      <c r="AX395" s="9" t="s">
        <v>72</v>
      </c>
      <c r="AY395" s="143" t="s">
        <v>144</v>
      </c>
    </row>
    <row r="396" spans="2:65" s="9" customFormat="1" ht="11.25">
      <c r="B396" s="142"/>
      <c r="D396" s="123" t="s">
        <v>360</v>
      </c>
      <c r="E396" s="143" t="s">
        <v>19</v>
      </c>
      <c r="F396" s="144" t="s">
        <v>797</v>
      </c>
      <c r="H396" s="145">
        <v>58.4</v>
      </c>
      <c r="I396" s="146"/>
      <c r="L396" s="142"/>
      <c r="M396" s="147"/>
      <c r="T396" s="148"/>
      <c r="AT396" s="143" t="s">
        <v>360</v>
      </c>
      <c r="AU396" s="143" t="s">
        <v>72</v>
      </c>
      <c r="AV396" s="9" t="s">
        <v>81</v>
      </c>
      <c r="AW396" s="9" t="s">
        <v>33</v>
      </c>
      <c r="AX396" s="9" t="s">
        <v>72</v>
      </c>
      <c r="AY396" s="143" t="s">
        <v>144</v>
      </c>
    </row>
    <row r="397" spans="2:65" s="9" customFormat="1" ht="22.5">
      <c r="B397" s="142"/>
      <c r="D397" s="123" t="s">
        <v>360</v>
      </c>
      <c r="E397" s="143" t="s">
        <v>19</v>
      </c>
      <c r="F397" s="144" t="s">
        <v>798</v>
      </c>
      <c r="H397" s="145">
        <v>116.21599999999999</v>
      </c>
      <c r="I397" s="146"/>
      <c r="L397" s="142"/>
      <c r="M397" s="147"/>
      <c r="T397" s="148"/>
      <c r="AT397" s="143" t="s">
        <v>360</v>
      </c>
      <c r="AU397" s="143" t="s">
        <v>72</v>
      </c>
      <c r="AV397" s="9" t="s">
        <v>81</v>
      </c>
      <c r="AW397" s="9" t="s">
        <v>33</v>
      </c>
      <c r="AX397" s="9" t="s">
        <v>72</v>
      </c>
      <c r="AY397" s="143" t="s">
        <v>144</v>
      </c>
    </row>
    <row r="398" spans="2:65" s="10" customFormat="1" ht="11.25">
      <c r="B398" s="149"/>
      <c r="D398" s="123" t="s">
        <v>360</v>
      </c>
      <c r="E398" s="150" t="s">
        <v>19</v>
      </c>
      <c r="F398" s="151" t="s">
        <v>362</v>
      </c>
      <c r="H398" s="152">
        <v>235.15199999999999</v>
      </c>
      <c r="I398" s="153"/>
      <c r="L398" s="149"/>
      <c r="M398" s="154"/>
      <c r="T398" s="155"/>
      <c r="AT398" s="150" t="s">
        <v>360</v>
      </c>
      <c r="AU398" s="150" t="s">
        <v>72</v>
      </c>
      <c r="AV398" s="10" t="s">
        <v>143</v>
      </c>
      <c r="AW398" s="10" t="s">
        <v>33</v>
      </c>
      <c r="AX398" s="10" t="s">
        <v>79</v>
      </c>
      <c r="AY398" s="150" t="s">
        <v>144</v>
      </c>
    </row>
    <row r="399" spans="2:65" s="1" customFormat="1" ht="142.15" customHeight="1">
      <c r="B399" s="31"/>
      <c r="C399" s="110" t="s">
        <v>799</v>
      </c>
      <c r="D399" s="110" t="s">
        <v>139</v>
      </c>
      <c r="E399" s="111" t="s">
        <v>800</v>
      </c>
      <c r="F399" s="112" t="s">
        <v>801</v>
      </c>
      <c r="G399" s="113" t="s">
        <v>365</v>
      </c>
      <c r="H399" s="114">
        <v>8.9</v>
      </c>
      <c r="I399" s="115"/>
      <c r="J399" s="116">
        <f>ROUND(I399*H399,2)</f>
        <v>0</v>
      </c>
      <c r="K399" s="112" t="s">
        <v>154</v>
      </c>
      <c r="L399" s="31"/>
      <c r="M399" s="117" t="s">
        <v>19</v>
      </c>
      <c r="N399" s="118" t="s">
        <v>43</v>
      </c>
      <c r="P399" s="119">
        <f>O399*H399</f>
        <v>0</v>
      </c>
      <c r="Q399" s="119">
        <v>0</v>
      </c>
      <c r="R399" s="119">
        <f>Q399*H399</f>
        <v>0</v>
      </c>
      <c r="S399" s="119">
        <v>0</v>
      </c>
      <c r="T399" s="120">
        <f>S399*H399</f>
        <v>0</v>
      </c>
      <c r="AR399" s="121" t="s">
        <v>143</v>
      </c>
      <c r="AT399" s="121" t="s">
        <v>139</v>
      </c>
      <c r="AU399" s="121" t="s">
        <v>72</v>
      </c>
      <c r="AY399" s="16" t="s">
        <v>144</v>
      </c>
      <c r="BE399" s="122">
        <f>IF(N399="základní",J399,0)</f>
        <v>0</v>
      </c>
      <c r="BF399" s="122">
        <f>IF(N399="snížená",J399,0)</f>
        <v>0</v>
      </c>
      <c r="BG399" s="122">
        <f>IF(N399="zákl. přenesená",J399,0)</f>
        <v>0</v>
      </c>
      <c r="BH399" s="122">
        <f>IF(N399="sníž. přenesená",J399,0)</f>
        <v>0</v>
      </c>
      <c r="BI399" s="122">
        <f>IF(N399="nulová",J399,0)</f>
        <v>0</v>
      </c>
      <c r="BJ399" s="16" t="s">
        <v>79</v>
      </c>
      <c r="BK399" s="122">
        <f>ROUND(I399*H399,2)</f>
        <v>0</v>
      </c>
      <c r="BL399" s="16" t="s">
        <v>143</v>
      </c>
      <c r="BM399" s="121" t="s">
        <v>802</v>
      </c>
    </row>
    <row r="400" spans="2:65" s="1" customFormat="1" ht="19.5">
      <c r="B400" s="31"/>
      <c r="D400" s="123" t="s">
        <v>145</v>
      </c>
      <c r="F400" s="124" t="s">
        <v>445</v>
      </c>
      <c r="I400" s="125"/>
      <c r="L400" s="31"/>
      <c r="M400" s="126"/>
      <c r="T400" s="52"/>
      <c r="AT400" s="16" t="s">
        <v>145</v>
      </c>
      <c r="AU400" s="16" t="s">
        <v>72</v>
      </c>
    </row>
    <row r="401" spans="2:65" s="9" customFormat="1" ht="22.5">
      <c r="B401" s="142"/>
      <c r="D401" s="123" t="s">
        <v>360</v>
      </c>
      <c r="E401" s="143" t="s">
        <v>19</v>
      </c>
      <c r="F401" s="144" t="s">
        <v>803</v>
      </c>
      <c r="H401" s="145">
        <v>8.9</v>
      </c>
      <c r="I401" s="146"/>
      <c r="L401" s="142"/>
      <c r="M401" s="147"/>
      <c r="T401" s="148"/>
      <c r="AT401" s="143" t="s">
        <v>360</v>
      </c>
      <c r="AU401" s="143" t="s">
        <v>72</v>
      </c>
      <c r="AV401" s="9" t="s">
        <v>81</v>
      </c>
      <c r="AW401" s="9" t="s">
        <v>33</v>
      </c>
      <c r="AX401" s="9" t="s">
        <v>79</v>
      </c>
      <c r="AY401" s="143" t="s">
        <v>144</v>
      </c>
    </row>
    <row r="402" spans="2:65" s="1" customFormat="1" ht="142.15" customHeight="1">
      <c r="B402" s="31"/>
      <c r="C402" s="110" t="s">
        <v>804</v>
      </c>
      <c r="D402" s="110" t="s">
        <v>139</v>
      </c>
      <c r="E402" s="111" t="s">
        <v>805</v>
      </c>
      <c r="F402" s="112" t="s">
        <v>806</v>
      </c>
      <c r="G402" s="113" t="s">
        <v>365</v>
      </c>
      <c r="H402" s="114">
        <v>75.400000000000006</v>
      </c>
      <c r="I402" s="115"/>
      <c r="J402" s="116">
        <f>ROUND(I402*H402,2)</f>
        <v>0</v>
      </c>
      <c r="K402" s="112" t="s">
        <v>154</v>
      </c>
      <c r="L402" s="31"/>
      <c r="M402" s="117" t="s">
        <v>19</v>
      </c>
      <c r="N402" s="118" t="s">
        <v>43</v>
      </c>
      <c r="P402" s="119">
        <f>O402*H402</f>
        <v>0</v>
      </c>
      <c r="Q402" s="119">
        <v>0</v>
      </c>
      <c r="R402" s="119">
        <f>Q402*H402</f>
        <v>0</v>
      </c>
      <c r="S402" s="119">
        <v>0</v>
      </c>
      <c r="T402" s="120">
        <f>S402*H402</f>
        <v>0</v>
      </c>
      <c r="AR402" s="121" t="s">
        <v>143</v>
      </c>
      <c r="AT402" s="121" t="s">
        <v>139</v>
      </c>
      <c r="AU402" s="121" t="s">
        <v>72</v>
      </c>
      <c r="AY402" s="16" t="s">
        <v>144</v>
      </c>
      <c r="BE402" s="122">
        <f>IF(N402="základní",J402,0)</f>
        <v>0</v>
      </c>
      <c r="BF402" s="122">
        <f>IF(N402="snížená",J402,0)</f>
        <v>0</v>
      </c>
      <c r="BG402" s="122">
        <f>IF(N402="zákl. přenesená",J402,0)</f>
        <v>0</v>
      </c>
      <c r="BH402" s="122">
        <f>IF(N402="sníž. přenesená",J402,0)</f>
        <v>0</v>
      </c>
      <c r="BI402" s="122">
        <f>IF(N402="nulová",J402,0)</f>
        <v>0</v>
      </c>
      <c r="BJ402" s="16" t="s">
        <v>79</v>
      </c>
      <c r="BK402" s="122">
        <f>ROUND(I402*H402,2)</f>
        <v>0</v>
      </c>
      <c r="BL402" s="16" t="s">
        <v>143</v>
      </c>
      <c r="BM402" s="121" t="s">
        <v>807</v>
      </c>
    </row>
    <row r="403" spans="2:65" s="1" customFormat="1" ht="19.5">
      <c r="B403" s="31"/>
      <c r="D403" s="123" t="s">
        <v>145</v>
      </c>
      <c r="F403" s="124" t="s">
        <v>445</v>
      </c>
      <c r="I403" s="125"/>
      <c r="L403" s="31"/>
      <c r="M403" s="126"/>
      <c r="T403" s="52"/>
      <c r="AT403" s="16" t="s">
        <v>145</v>
      </c>
      <c r="AU403" s="16" t="s">
        <v>72</v>
      </c>
    </row>
    <row r="404" spans="2:65" s="9" customFormat="1" ht="11.25">
      <c r="B404" s="142"/>
      <c r="D404" s="123" t="s">
        <v>360</v>
      </c>
      <c r="E404" s="143" t="s">
        <v>19</v>
      </c>
      <c r="F404" s="144" t="s">
        <v>808</v>
      </c>
      <c r="H404" s="145">
        <v>64</v>
      </c>
      <c r="I404" s="146"/>
      <c r="L404" s="142"/>
      <c r="M404" s="147"/>
      <c r="T404" s="148"/>
      <c r="AT404" s="143" t="s">
        <v>360</v>
      </c>
      <c r="AU404" s="143" t="s">
        <v>72</v>
      </c>
      <c r="AV404" s="9" t="s">
        <v>81</v>
      </c>
      <c r="AW404" s="9" t="s">
        <v>33</v>
      </c>
      <c r="AX404" s="9" t="s">
        <v>72</v>
      </c>
      <c r="AY404" s="143" t="s">
        <v>144</v>
      </c>
    </row>
    <row r="405" spans="2:65" s="9" customFormat="1" ht="22.5">
      <c r="B405" s="142"/>
      <c r="D405" s="123" t="s">
        <v>360</v>
      </c>
      <c r="E405" s="143" t="s">
        <v>19</v>
      </c>
      <c r="F405" s="144" t="s">
        <v>809</v>
      </c>
      <c r="H405" s="145">
        <v>11.4</v>
      </c>
      <c r="I405" s="146"/>
      <c r="L405" s="142"/>
      <c r="M405" s="147"/>
      <c r="T405" s="148"/>
      <c r="AT405" s="143" t="s">
        <v>360</v>
      </c>
      <c r="AU405" s="143" t="s">
        <v>72</v>
      </c>
      <c r="AV405" s="9" t="s">
        <v>81</v>
      </c>
      <c r="AW405" s="9" t="s">
        <v>33</v>
      </c>
      <c r="AX405" s="9" t="s">
        <v>72</v>
      </c>
      <c r="AY405" s="143" t="s">
        <v>144</v>
      </c>
    </row>
    <row r="406" spans="2:65" s="10" customFormat="1" ht="11.25">
      <c r="B406" s="149"/>
      <c r="D406" s="123" t="s">
        <v>360</v>
      </c>
      <c r="E406" s="150" t="s">
        <v>19</v>
      </c>
      <c r="F406" s="151" t="s">
        <v>362</v>
      </c>
      <c r="H406" s="152">
        <v>75.400000000000006</v>
      </c>
      <c r="I406" s="153"/>
      <c r="L406" s="149"/>
      <c r="M406" s="154"/>
      <c r="T406" s="155"/>
      <c r="AT406" s="150" t="s">
        <v>360</v>
      </c>
      <c r="AU406" s="150" t="s">
        <v>72</v>
      </c>
      <c r="AV406" s="10" t="s">
        <v>143</v>
      </c>
      <c r="AW406" s="10" t="s">
        <v>33</v>
      </c>
      <c r="AX406" s="10" t="s">
        <v>79</v>
      </c>
      <c r="AY406" s="150" t="s">
        <v>144</v>
      </c>
    </row>
    <row r="407" spans="2:65" s="1" customFormat="1" ht="142.15" customHeight="1">
      <c r="B407" s="31"/>
      <c r="C407" s="110" t="s">
        <v>810</v>
      </c>
      <c r="D407" s="110" t="s">
        <v>139</v>
      </c>
      <c r="E407" s="111" t="s">
        <v>601</v>
      </c>
      <c r="F407" s="112" t="s">
        <v>602</v>
      </c>
      <c r="G407" s="113" t="s">
        <v>365</v>
      </c>
      <c r="H407" s="114">
        <v>54.636000000000003</v>
      </c>
      <c r="I407" s="115"/>
      <c r="J407" s="116">
        <f>ROUND(I407*H407,2)</f>
        <v>0</v>
      </c>
      <c r="K407" s="112" t="s">
        <v>154</v>
      </c>
      <c r="L407" s="31"/>
      <c r="M407" s="117" t="s">
        <v>19</v>
      </c>
      <c r="N407" s="118" t="s">
        <v>43</v>
      </c>
      <c r="P407" s="119">
        <f>O407*H407</f>
        <v>0</v>
      </c>
      <c r="Q407" s="119">
        <v>0</v>
      </c>
      <c r="R407" s="119">
        <f>Q407*H407</f>
        <v>0</v>
      </c>
      <c r="S407" s="119">
        <v>0</v>
      </c>
      <c r="T407" s="120">
        <f>S407*H407</f>
        <v>0</v>
      </c>
      <c r="AR407" s="121" t="s">
        <v>143</v>
      </c>
      <c r="AT407" s="121" t="s">
        <v>139</v>
      </c>
      <c r="AU407" s="121" t="s">
        <v>72</v>
      </c>
      <c r="AY407" s="16" t="s">
        <v>144</v>
      </c>
      <c r="BE407" s="122">
        <f>IF(N407="základní",J407,0)</f>
        <v>0</v>
      </c>
      <c r="BF407" s="122">
        <f>IF(N407="snížená",J407,0)</f>
        <v>0</v>
      </c>
      <c r="BG407" s="122">
        <f>IF(N407="zákl. přenesená",J407,0)</f>
        <v>0</v>
      </c>
      <c r="BH407" s="122">
        <f>IF(N407="sníž. přenesená",J407,0)</f>
        <v>0</v>
      </c>
      <c r="BI407" s="122">
        <f>IF(N407="nulová",J407,0)</f>
        <v>0</v>
      </c>
      <c r="BJ407" s="16" t="s">
        <v>79</v>
      </c>
      <c r="BK407" s="122">
        <f>ROUND(I407*H407,2)</f>
        <v>0</v>
      </c>
      <c r="BL407" s="16" t="s">
        <v>143</v>
      </c>
      <c r="BM407" s="121" t="s">
        <v>635</v>
      </c>
    </row>
    <row r="408" spans="2:65" s="1" customFormat="1" ht="19.5">
      <c r="B408" s="31"/>
      <c r="D408" s="123" t="s">
        <v>145</v>
      </c>
      <c r="F408" s="124" t="s">
        <v>445</v>
      </c>
      <c r="I408" s="125"/>
      <c r="L408" s="31"/>
      <c r="M408" s="126"/>
      <c r="T408" s="52"/>
      <c r="AT408" s="16" t="s">
        <v>145</v>
      </c>
      <c r="AU408" s="16" t="s">
        <v>72</v>
      </c>
    </row>
    <row r="409" spans="2:65" s="9" customFormat="1" ht="11.25">
      <c r="B409" s="142"/>
      <c r="D409" s="123" t="s">
        <v>360</v>
      </c>
      <c r="E409" s="143" t="s">
        <v>19</v>
      </c>
      <c r="F409" s="144" t="s">
        <v>796</v>
      </c>
      <c r="H409" s="145">
        <v>40.235999999999997</v>
      </c>
      <c r="I409" s="146"/>
      <c r="L409" s="142"/>
      <c r="M409" s="147"/>
      <c r="T409" s="148"/>
      <c r="AT409" s="143" t="s">
        <v>360</v>
      </c>
      <c r="AU409" s="143" t="s">
        <v>72</v>
      </c>
      <c r="AV409" s="9" t="s">
        <v>81</v>
      </c>
      <c r="AW409" s="9" t="s">
        <v>33</v>
      </c>
      <c r="AX409" s="9" t="s">
        <v>72</v>
      </c>
      <c r="AY409" s="143" t="s">
        <v>144</v>
      </c>
    </row>
    <row r="410" spans="2:65" s="9" customFormat="1" ht="33.75">
      <c r="B410" s="142"/>
      <c r="D410" s="123" t="s">
        <v>360</v>
      </c>
      <c r="E410" s="143" t="s">
        <v>19</v>
      </c>
      <c r="F410" s="144" t="s">
        <v>811</v>
      </c>
      <c r="H410" s="145">
        <v>14.4</v>
      </c>
      <c r="I410" s="146"/>
      <c r="L410" s="142"/>
      <c r="M410" s="147"/>
      <c r="T410" s="148"/>
      <c r="AT410" s="143" t="s">
        <v>360</v>
      </c>
      <c r="AU410" s="143" t="s">
        <v>72</v>
      </c>
      <c r="AV410" s="9" t="s">
        <v>81</v>
      </c>
      <c r="AW410" s="9" t="s">
        <v>33</v>
      </c>
      <c r="AX410" s="9" t="s">
        <v>72</v>
      </c>
      <c r="AY410" s="143" t="s">
        <v>144</v>
      </c>
    </row>
    <row r="411" spans="2:65" s="10" customFormat="1" ht="11.25">
      <c r="B411" s="149"/>
      <c r="D411" s="123" t="s">
        <v>360</v>
      </c>
      <c r="E411" s="150" t="s">
        <v>19</v>
      </c>
      <c r="F411" s="151" t="s">
        <v>362</v>
      </c>
      <c r="H411" s="152">
        <v>54.636000000000003</v>
      </c>
      <c r="I411" s="153"/>
      <c r="L411" s="149"/>
      <c r="M411" s="162"/>
      <c r="N411" s="163"/>
      <c r="O411" s="163"/>
      <c r="P411" s="163"/>
      <c r="Q411" s="163"/>
      <c r="R411" s="163"/>
      <c r="S411" s="163"/>
      <c r="T411" s="164"/>
      <c r="AT411" s="150" t="s">
        <v>360</v>
      </c>
      <c r="AU411" s="150" t="s">
        <v>72</v>
      </c>
      <c r="AV411" s="10" t="s">
        <v>143</v>
      </c>
      <c r="AW411" s="10" t="s">
        <v>33</v>
      </c>
      <c r="AX411" s="10" t="s">
        <v>79</v>
      </c>
      <c r="AY411" s="150" t="s">
        <v>144</v>
      </c>
    </row>
    <row r="412" spans="2:65" s="1" customFormat="1" ht="6.95" customHeight="1">
      <c r="B412" s="40"/>
      <c r="C412" s="41"/>
      <c r="D412" s="41"/>
      <c r="E412" s="41"/>
      <c r="F412" s="41"/>
      <c r="G412" s="41"/>
      <c r="H412" s="41"/>
      <c r="I412" s="41"/>
      <c r="J412" s="41"/>
      <c r="K412" s="41"/>
      <c r="L412" s="31"/>
    </row>
  </sheetData>
  <sheetProtection algorithmName="SHA-512" hashValue="JCEWhJvCnUS2ESXOuDumethj/QhtzhJEyT2uVSM04938uEdzHa41Dhiyo4azsTmQCLIrIKHtp9Cs+FzIvXeGqw==" saltValue="INiBh2D3vtYEdtydPMY/uBb4fzLJMNDTn6LWItEaFNdcPuI5iuYcGppIlJqW7q0WJtRFFUIOZ+Mfp1EXv7L7UA==" spinCount="100000" sheet="1" objects="1" scenarios="1" formatColumns="0" formatRows="0" autoFilter="0"/>
  <autoFilter ref="C84:K411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92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116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812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ROUND((SUM(BE87:BE119)),  2)</f>
        <v>0</v>
      </c>
      <c r="I35" s="92">
        <v>0.21</v>
      </c>
      <c r="J35" s="82">
        <f>ROUND(((SUM(BE87:BE119))*I35),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ROUND((SUM(BF87:BF119)),  2)</f>
        <v>0</v>
      </c>
      <c r="I36" s="92">
        <v>0.15</v>
      </c>
      <c r="J36" s="82">
        <f>ROUND(((SUM(BF87:BF119))*I36),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ROUND((SUM(BG87:BG119)),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ROUND((SUM(BH87:BH119)),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ROUND((SUM(BI87:BI119)),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116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ON 1 - NEOCEŇOVAT - Materiál dodávaný objednatelem 1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J87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813</v>
      </c>
      <c r="E64" s="167"/>
      <c r="F64" s="167"/>
      <c r="G64" s="167"/>
      <c r="H64" s="167"/>
      <c r="I64" s="167"/>
      <c r="J64" s="168">
        <f>J88</f>
        <v>0</v>
      </c>
      <c r="L64" s="165"/>
    </row>
    <row r="65" spans="2:12" s="12" customFormat="1" ht="24.95" hidden="1" customHeight="1">
      <c r="B65" s="165"/>
      <c r="D65" s="166" t="s">
        <v>814</v>
      </c>
      <c r="E65" s="167"/>
      <c r="F65" s="167"/>
      <c r="G65" s="167"/>
      <c r="H65" s="167"/>
      <c r="I65" s="167"/>
      <c r="J65" s="168">
        <f>J101</f>
        <v>0</v>
      </c>
      <c r="L65" s="165"/>
    </row>
    <row r="66" spans="2:12" s="1" customFormat="1" ht="21.75" hidden="1" customHeight="1">
      <c r="B66" s="31"/>
      <c r="L66" s="31"/>
    </row>
    <row r="67" spans="2:12" s="1" customFormat="1" ht="6.9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1.25" hidden="1"/>
    <row r="69" spans="2:12" ht="11.25" hidden="1"/>
    <row r="70" spans="2:12" ht="11.25" hidden="1"/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126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234" t="str">
        <f>E7</f>
        <v>Oprava kolejí a výhybek v žst. Teplice nad Metují</v>
      </c>
      <c r="F75" s="235"/>
      <c r="G75" s="235"/>
      <c r="H75" s="235"/>
      <c r="L75" s="31"/>
    </row>
    <row r="76" spans="2:12" ht="12" customHeight="1">
      <c r="B76" s="19"/>
      <c r="C76" s="26" t="s">
        <v>115</v>
      </c>
      <c r="L76" s="19"/>
    </row>
    <row r="77" spans="2:12" s="1" customFormat="1" ht="16.5" customHeight="1">
      <c r="B77" s="31"/>
      <c r="E77" s="234" t="s">
        <v>116</v>
      </c>
      <c r="F77" s="236"/>
      <c r="G77" s="236"/>
      <c r="H77" s="236"/>
      <c r="L77" s="31"/>
    </row>
    <row r="78" spans="2:12" s="1" customFormat="1" ht="12" customHeight="1">
      <c r="B78" s="31"/>
      <c r="C78" s="26" t="s">
        <v>117</v>
      </c>
      <c r="L78" s="31"/>
    </row>
    <row r="79" spans="2:12" s="1" customFormat="1" ht="16.5" customHeight="1">
      <c r="B79" s="31"/>
      <c r="E79" s="198" t="str">
        <f>E11</f>
        <v>ON 1 - NEOCEŇOVAT - Materiál dodávaný objednatelem 1</v>
      </c>
      <c r="F79" s="236"/>
      <c r="G79" s="236"/>
      <c r="H79" s="236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žst. Teplice nad Metují</v>
      </c>
      <c r="I81" s="26" t="s">
        <v>23</v>
      </c>
      <c r="J81" s="48" t="str">
        <f>IF(J14="","",J14)</f>
        <v>7. 10. 2022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>Správa železnic, s.o.</v>
      </c>
      <c r="I83" s="26" t="s">
        <v>31</v>
      </c>
      <c r="J83" s="29" t="str">
        <f>E23</f>
        <v>Prodin, a.s.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ST Hradec Králové</v>
      </c>
      <c r="L84" s="31"/>
    </row>
    <row r="85" spans="2:65" s="1" customFormat="1" ht="10.35" customHeight="1">
      <c r="B85" s="31"/>
      <c r="L85" s="31"/>
    </row>
    <row r="86" spans="2:65" s="8" customFormat="1" ht="29.25" customHeight="1">
      <c r="B86" s="102"/>
      <c r="C86" s="103" t="s">
        <v>127</v>
      </c>
      <c r="D86" s="104" t="s">
        <v>57</v>
      </c>
      <c r="E86" s="104" t="s">
        <v>53</v>
      </c>
      <c r="F86" s="104" t="s">
        <v>54</v>
      </c>
      <c r="G86" s="104" t="s">
        <v>128</v>
      </c>
      <c r="H86" s="104" t="s">
        <v>129</v>
      </c>
      <c r="I86" s="104" t="s">
        <v>130</v>
      </c>
      <c r="J86" s="104" t="s">
        <v>124</v>
      </c>
      <c r="K86" s="105" t="s">
        <v>131</v>
      </c>
      <c r="L86" s="102"/>
      <c r="M86" s="55" t="s">
        <v>19</v>
      </c>
      <c r="N86" s="56" t="s">
        <v>42</v>
      </c>
      <c r="O86" s="56" t="s">
        <v>132</v>
      </c>
      <c r="P86" s="56" t="s">
        <v>133</v>
      </c>
      <c r="Q86" s="56" t="s">
        <v>134</v>
      </c>
      <c r="R86" s="56" t="s">
        <v>135</v>
      </c>
      <c r="S86" s="56" t="s">
        <v>136</v>
      </c>
      <c r="T86" s="57" t="s">
        <v>137</v>
      </c>
    </row>
    <row r="87" spans="2:65" s="1" customFormat="1" ht="22.9" customHeight="1">
      <c r="B87" s="31"/>
      <c r="C87" s="60" t="s">
        <v>138</v>
      </c>
      <c r="J87" s="106">
        <f>BK87</f>
        <v>0</v>
      </c>
      <c r="L87" s="31"/>
      <c r="M87" s="58"/>
      <c r="N87" s="49"/>
      <c r="O87" s="49"/>
      <c r="P87" s="107">
        <f>P88+P101</f>
        <v>0</v>
      </c>
      <c r="Q87" s="49"/>
      <c r="R87" s="107">
        <f>R88+R101</f>
        <v>0</v>
      </c>
      <c r="S87" s="49"/>
      <c r="T87" s="108">
        <f>T88+T101</f>
        <v>0</v>
      </c>
      <c r="AT87" s="16" t="s">
        <v>71</v>
      </c>
      <c r="AU87" s="16" t="s">
        <v>125</v>
      </c>
      <c r="BK87" s="109">
        <f>BK88+BK101</f>
        <v>0</v>
      </c>
    </row>
    <row r="88" spans="2:65" s="13" customFormat="1" ht="25.9" customHeight="1">
      <c r="B88" s="169"/>
      <c r="D88" s="170" t="s">
        <v>71</v>
      </c>
      <c r="E88" s="171" t="s">
        <v>815</v>
      </c>
      <c r="F88" s="171" t="s">
        <v>816</v>
      </c>
      <c r="I88" s="172"/>
      <c r="J88" s="173">
        <f>BK88</f>
        <v>0</v>
      </c>
      <c r="L88" s="169"/>
      <c r="M88" s="174"/>
      <c r="P88" s="175">
        <f>SUM(P89:P100)</f>
        <v>0</v>
      </c>
      <c r="R88" s="175">
        <f>SUM(R89:R100)</f>
        <v>0</v>
      </c>
      <c r="T88" s="176">
        <f>SUM(T89:T100)</f>
        <v>0</v>
      </c>
      <c r="AR88" s="170" t="s">
        <v>79</v>
      </c>
      <c r="AT88" s="177" t="s">
        <v>71</v>
      </c>
      <c r="AU88" s="177" t="s">
        <v>72</v>
      </c>
      <c r="AY88" s="170" t="s">
        <v>144</v>
      </c>
      <c r="BK88" s="178">
        <f>SUM(BK89:BK100)</f>
        <v>0</v>
      </c>
    </row>
    <row r="89" spans="2:65" s="1" customFormat="1" ht="24.2" customHeight="1">
      <c r="B89" s="31"/>
      <c r="C89" s="127" t="s">
        <v>79</v>
      </c>
      <c r="D89" s="127" t="s">
        <v>253</v>
      </c>
      <c r="E89" s="128" t="s">
        <v>817</v>
      </c>
      <c r="F89" s="129" t="s">
        <v>818</v>
      </c>
      <c r="G89" s="130" t="s">
        <v>153</v>
      </c>
      <c r="H89" s="131">
        <v>1</v>
      </c>
      <c r="I89" s="132"/>
      <c r="J89" s="133">
        <f>ROUND(I89*H89,2)</f>
        <v>0</v>
      </c>
      <c r="K89" s="129" t="s">
        <v>19</v>
      </c>
      <c r="L89" s="134"/>
      <c r="M89" s="135" t="s">
        <v>19</v>
      </c>
      <c r="N89" s="136" t="s">
        <v>43</v>
      </c>
      <c r="P89" s="119">
        <f>O89*H89</f>
        <v>0</v>
      </c>
      <c r="Q89" s="119">
        <v>0</v>
      </c>
      <c r="R89" s="119">
        <f>Q89*H89</f>
        <v>0</v>
      </c>
      <c r="S89" s="119">
        <v>0</v>
      </c>
      <c r="T89" s="120">
        <f>S89*H89</f>
        <v>0</v>
      </c>
      <c r="AR89" s="121" t="s">
        <v>560</v>
      </c>
      <c r="AT89" s="121" t="s">
        <v>253</v>
      </c>
      <c r="AU89" s="121" t="s">
        <v>79</v>
      </c>
      <c r="AY89" s="16" t="s">
        <v>144</v>
      </c>
      <c r="BE89" s="122">
        <f>IF(N89="základní",J89,0)</f>
        <v>0</v>
      </c>
      <c r="BF89" s="122">
        <f>IF(N89="snížená",J89,0)</f>
        <v>0</v>
      </c>
      <c r="BG89" s="122">
        <f>IF(N89="zákl. přenesená",J89,0)</f>
        <v>0</v>
      </c>
      <c r="BH89" s="122">
        <f>IF(N89="sníž. přenesená",J89,0)</f>
        <v>0</v>
      </c>
      <c r="BI89" s="122">
        <f>IF(N89="nulová",J89,0)</f>
        <v>0</v>
      </c>
      <c r="BJ89" s="16" t="s">
        <v>79</v>
      </c>
      <c r="BK89" s="122">
        <f>ROUND(I89*H89,2)</f>
        <v>0</v>
      </c>
      <c r="BL89" s="16" t="s">
        <v>560</v>
      </c>
      <c r="BM89" s="121" t="s">
        <v>143</v>
      </c>
    </row>
    <row r="90" spans="2:65" s="1" customFormat="1" ht="19.5">
      <c r="B90" s="31"/>
      <c r="D90" s="123" t="s">
        <v>145</v>
      </c>
      <c r="F90" s="124" t="s">
        <v>819</v>
      </c>
      <c r="I90" s="125"/>
      <c r="L90" s="31"/>
      <c r="M90" s="126"/>
      <c r="T90" s="52"/>
      <c r="AT90" s="16" t="s">
        <v>145</v>
      </c>
      <c r="AU90" s="16" t="s">
        <v>79</v>
      </c>
    </row>
    <row r="91" spans="2:65" s="9" customFormat="1" ht="11.25">
      <c r="B91" s="142"/>
      <c r="D91" s="123" t="s">
        <v>360</v>
      </c>
      <c r="E91" s="143" t="s">
        <v>19</v>
      </c>
      <c r="F91" s="144" t="s">
        <v>820</v>
      </c>
      <c r="H91" s="145">
        <v>1</v>
      </c>
      <c r="I91" s="146"/>
      <c r="L91" s="142"/>
      <c r="M91" s="147"/>
      <c r="T91" s="148"/>
      <c r="AT91" s="143" t="s">
        <v>360</v>
      </c>
      <c r="AU91" s="143" t="s">
        <v>79</v>
      </c>
      <c r="AV91" s="9" t="s">
        <v>81</v>
      </c>
      <c r="AW91" s="9" t="s">
        <v>33</v>
      </c>
      <c r="AX91" s="9" t="s">
        <v>79</v>
      </c>
      <c r="AY91" s="143" t="s">
        <v>144</v>
      </c>
    </row>
    <row r="92" spans="2:65" s="1" customFormat="1" ht="24.2" customHeight="1">
      <c r="B92" s="31"/>
      <c r="C92" s="127" t="s">
        <v>81</v>
      </c>
      <c r="D92" s="127" t="s">
        <v>253</v>
      </c>
      <c r="E92" s="128" t="s">
        <v>821</v>
      </c>
      <c r="F92" s="129" t="s">
        <v>822</v>
      </c>
      <c r="G92" s="130" t="s">
        <v>153</v>
      </c>
      <c r="H92" s="131">
        <v>1</v>
      </c>
      <c r="I92" s="132"/>
      <c r="J92" s="133">
        <f>ROUND(I92*H92,2)</f>
        <v>0</v>
      </c>
      <c r="K92" s="129" t="s">
        <v>19</v>
      </c>
      <c r="L92" s="134"/>
      <c r="M92" s="135" t="s">
        <v>19</v>
      </c>
      <c r="N92" s="136" t="s">
        <v>43</v>
      </c>
      <c r="P92" s="119">
        <f>O92*H92</f>
        <v>0</v>
      </c>
      <c r="Q92" s="119">
        <v>0</v>
      </c>
      <c r="R92" s="119">
        <f>Q92*H92</f>
        <v>0</v>
      </c>
      <c r="S92" s="119">
        <v>0</v>
      </c>
      <c r="T92" s="120">
        <f>S92*H92</f>
        <v>0</v>
      </c>
      <c r="AR92" s="121" t="s">
        <v>560</v>
      </c>
      <c r="AT92" s="121" t="s">
        <v>253</v>
      </c>
      <c r="AU92" s="121" t="s">
        <v>79</v>
      </c>
      <c r="AY92" s="16" t="s">
        <v>144</v>
      </c>
      <c r="BE92" s="122">
        <f>IF(N92="základní",J92,0)</f>
        <v>0</v>
      </c>
      <c r="BF92" s="122">
        <f>IF(N92="snížená",J92,0)</f>
        <v>0</v>
      </c>
      <c r="BG92" s="122">
        <f>IF(N92="zákl. přenesená",J92,0)</f>
        <v>0</v>
      </c>
      <c r="BH92" s="122">
        <f>IF(N92="sníž. přenesená",J92,0)</f>
        <v>0</v>
      </c>
      <c r="BI92" s="122">
        <f>IF(N92="nulová",J92,0)</f>
        <v>0</v>
      </c>
      <c r="BJ92" s="16" t="s">
        <v>79</v>
      </c>
      <c r="BK92" s="122">
        <f>ROUND(I92*H92,2)</f>
        <v>0</v>
      </c>
      <c r="BL92" s="16" t="s">
        <v>560</v>
      </c>
      <c r="BM92" s="121" t="s">
        <v>155</v>
      </c>
    </row>
    <row r="93" spans="2:65" s="1" customFormat="1" ht="19.5">
      <c r="B93" s="31"/>
      <c r="D93" s="123" t="s">
        <v>145</v>
      </c>
      <c r="F93" s="124" t="s">
        <v>819</v>
      </c>
      <c r="I93" s="125"/>
      <c r="L93" s="31"/>
      <c r="M93" s="126"/>
      <c r="T93" s="52"/>
      <c r="AT93" s="16" t="s">
        <v>145</v>
      </c>
      <c r="AU93" s="16" t="s">
        <v>79</v>
      </c>
    </row>
    <row r="94" spans="2:65" s="9" customFormat="1" ht="11.25">
      <c r="B94" s="142"/>
      <c r="D94" s="123" t="s">
        <v>360</v>
      </c>
      <c r="E94" s="143" t="s">
        <v>19</v>
      </c>
      <c r="F94" s="144" t="s">
        <v>823</v>
      </c>
      <c r="H94" s="145">
        <v>1</v>
      </c>
      <c r="I94" s="146"/>
      <c r="L94" s="142"/>
      <c r="M94" s="147"/>
      <c r="T94" s="148"/>
      <c r="AT94" s="143" t="s">
        <v>360</v>
      </c>
      <c r="AU94" s="143" t="s">
        <v>79</v>
      </c>
      <c r="AV94" s="9" t="s">
        <v>81</v>
      </c>
      <c r="AW94" s="9" t="s">
        <v>33</v>
      </c>
      <c r="AX94" s="9" t="s">
        <v>79</v>
      </c>
      <c r="AY94" s="143" t="s">
        <v>144</v>
      </c>
    </row>
    <row r="95" spans="2:65" s="1" customFormat="1" ht="16.5" customHeight="1">
      <c r="B95" s="31"/>
      <c r="C95" s="127" t="s">
        <v>150</v>
      </c>
      <c r="D95" s="127" t="s">
        <v>253</v>
      </c>
      <c r="E95" s="128" t="s">
        <v>824</v>
      </c>
      <c r="F95" s="129" t="s">
        <v>825</v>
      </c>
      <c r="G95" s="130" t="s">
        <v>142</v>
      </c>
      <c r="H95" s="131">
        <v>814</v>
      </c>
      <c r="I95" s="132"/>
      <c r="J95" s="133">
        <f>ROUND(I95*H95,2)</f>
        <v>0</v>
      </c>
      <c r="K95" s="129" t="s">
        <v>19</v>
      </c>
      <c r="L95" s="134"/>
      <c r="M95" s="135" t="s">
        <v>19</v>
      </c>
      <c r="N95" s="136" t="s">
        <v>43</v>
      </c>
      <c r="P95" s="119">
        <f>O95*H95</f>
        <v>0</v>
      </c>
      <c r="Q95" s="119">
        <v>0</v>
      </c>
      <c r="R95" s="119">
        <f>Q95*H95</f>
        <v>0</v>
      </c>
      <c r="S95" s="119">
        <v>0</v>
      </c>
      <c r="T95" s="120">
        <f>S95*H95</f>
        <v>0</v>
      </c>
      <c r="AR95" s="121" t="s">
        <v>560</v>
      </c>
      <c r="AT95" s="121" t="s">
        <v>253</v>
      </c>
      <c r="AU95" s="121" t="s">
        <v>79</v>
      </c>
      <c r="AY95" s="16" t="s">
        <v>144</v>
      </c>
      <c r="BE95" s="122">
        <f>IF(N95="základní",J95,0)</f>
        <v>0</v>
      </c>
      <c r="BF95" s="122">
        <f>IF(N95="snížená",J95,0)</f>
        <v>0</v>
      </c>
      <c r="BG95" s="122">
        <f>IF(N95="zákl. přenesená",J95,0)</f>
        <v>0</v>
      </c>
      <c r="BH95" s="122">
        <f>IF(N95="sníž. přenesená",J95,0)</f>
        <v>0</v>
      </c>
      <c r="BI95" s="122">
        <f>IF(N95="nulová",J95,0)</f>
        <v>0</v>
      </c>
      <c r="BJ95" s="16" t="s">
        <v>79</v>
      </c>
      <c r="BK95" s="122">
        <f>ROUND(I95*H95,2)</f>
        <v>0</v>
      </c>
      <c r="BL95" s="16" t="s">
        <v>560</v>
      </c>
      <c r="BM95" s="121" t="s">
        <v>186</v>
      </c>
    </row>
    <row r="96" spans="2:65" s="1" customFormat="1" ht="19.5">
      <c r="B96" s="31"/>
      <c r="D96" s="123" t="s">
        <v>145</v>
      </c>
      <c r="F96" s="124" t="s">
        <v>819</v>
      </c>
      <c r="I96" s="125"/>
      <c r="L96" s="31"/>
      <c r="M96" s="126"/>
      <c r="T96" s="52"/>
      <c r="AT96" s="16" t="s">
        <v>145</v>
      </c>
      <c r="AU96" s="16" t="s">
        <v>79</v>
      </c>
    </row>
    <row r="97" spans="2:65" s="1" customFormat="1" ht="24.2" customHeight="1">
      <c r="B97" s="31"/>
      <c r="C97" s="127" t="s">
        <v>143</v>
      </c>
      <c r="D97" s="127" t="s">
        <v>253</v>
      </c>
      <c r="E97" s="128" t="s">
        <v>826</v>
      </c>
      <c r="F97" s="129" t="s">
        <v>827</v>
      </c>
      <c r="G97" s="130" t="s">
        <v>153</v>
      </c>
      <c r="H97" s="131">
        <v>200</v>
      </c>
      <c r="I97" s="132"/>
      <c r="J97" s="133">
        <f>ROUND(I97*H97,2)</f>
        <v>0</v>
      </c>
      <c r="K97" s="129" t="s">
        <v>19</v>
      </c>
      <c r="L97" s="134"/>
      <c r="M97" s="135" t="s">
        <v>19</v>
      </c>
      <c r="N97" s="136" t="s">
        <v>43</v>
      </c>
      <c r="P97" s="119">
        <f>O97*H97</f>
        <v>0</v>
      </c>
      <c r="Q97" s="119">
        <v>0</v>
      </c>
      <c r="R97" s="119">
        <f>Q97*H97</f>
        <v>0</v>
      </c>
      <c r="S97" s="119">
        <v>0</v>
      </c>
      <c r="T97" s="120">
        <f>S97*H97</f>
        <v>0</v>
      </c>
      <c r="AR97" s="121" t="s">
        <v>560</v>
      </c>
      <c r="AT97" s="121" t="s">
        <v>253</v>
      </c>
      <c r="AU97" s="121" t="s">
        <v>79</v>
      </c>
      <c r="AY97" s="16" t="s">
        <v>144</v>
      </c>
      <c r="BE97" s="122">
        <f>IF(N97="základní",J97,0)</f>
        <v>0</v>
      </c>
      <c r="BF97" s="122">
        <f>IF(N97="snížená",J97,0)</f>
        <v>0</v>
      </c>
      <c r="BG97" s="122">
        <f>IF(N97="zákl. přenesená",J97,0)</f>
        <v>0</v>
      </c>
      <c r="BH97" s="122">
        <f>IF(N97="sníž. přenesená",J97,0)</f>
        <v>0</v>
      </c>
      <c r="BI97" s="122">
        <f>IF(N97="nulová",J97,0)</f>
        <v>0</v>
      </c>
      <c r="BJ97" s="16" t="s">
        <v>79</v>
      </c>
      <c r="BK97" s="122">
        <f>ROUND(I97*H97,2)</f>
        <v>0</v>
      </c>
      <c r="BL97" s="16" t="s">
        <v>560</v>
      </c>
      <c r="BM97" s="121" t="s">
        <v>828</v>
      </c>
    </row>
    <row r="98" spans="2:65" s="1" customFormat="1" ht="19.5">
      <c r="B98" s="31"/>
      <c r="D98" s="123" t="s">
        <v>145</v>
      </c>
      <c r="F98" s="124" t="s">
        <v>819</v>
      </c>
      <c r="I98" s="125"/>
      <c r="L98" s="31"/>
      <c r="M98" s="126"/>
      <c r="T98" s="52"/>
      <c r="AT98" s="16" t="s">
        <v>145</v>
      </c>
      <c r="AU98" s="16" t="s">
        <v>79</v>
      </c>
    </row>
    <row r="99" spans="2:65" s="9" customFormat="1" ht="11.25">
      <c r="B99" s="142"/>
      <c r="D99" s="123" t="s">
        <v>360</v>
      </c>
      <c r="E99" s="143" t="s">
        <v>19</v>
      </c>
      <c r="F99" s="144" t="s">
        <v>829</v>
      </c>
      <c r="H99" s="145">
        <v>200</v>
      </c>
      <c r="I99" s="146"/>
      <c r="L99" s="142"/>
      <c r="M99" s="147"/>
      <c r="T99" s="148"/>
      <c r="AT99" s="143" t="s">
        <v>360</v>
      </c>
      <c r="AU99" s="143" t="s">
        <v>79</v>
      </c>
      <c r="AV99" s="9" t="s">
        <v>81</v>
      </c>
      <c r="AW99" s="9" t="s">
        <v>33</v>
      </c>
      <c r="AX99" s="9" t="s">
        <v>72</v>
      </c>
      <c r="AY99" s="143" t="s">
        <v>144</v>
      </c>
    </row>
    <row r="100" spans="2:65" s="10" customFormat="1" ht="11.25">
      <c r="B100" s="149"/>
      <c r="D100" s="123" t="s">
        <v>360</v>
      </c>
      <c r="E100" s="150" t="s">
        <v>19</v>
      </c>
      <c r="F100" s="151" t="s">
        <v>362</v>
      </c>
      <c r="H100" s="152">
        <v>200</v>
      </c>
      <c r="I100" s="153"/>
      <c r="L100" s="149"/>
      <c r="M100" s="154"/>
      <c r="T100" s="155"/>
      <c r="AT100" s="150" t="s">
        <v>360</v>
      </c>
      <c r="AU100" s="150" t="s">
        <v>79</v>
      </c>
      <c r="AV100" s="10" t="s">
        <v>143</v>
      </c>
      <c r="AW100" s="10" t="s">
        <v>33</v>
      </c>
      <c r="AX100" s="10" t="s">
        <v>79</v>
      </c>
      <c r="AY100" s="150" t="s">
        <v>144</v>
      </c>
    </row>
    <row r="101" spans="2:65" s="13" customFormat="1" ht="25.9" customHeight="1">
      <c r="B101" s="169"/>
      <c r="D101" s="170" t="s">
        <v>71</v>
      </c>
      <c r="E101" s="171" t="s">
        <v>830</v>
      </c>
      <c r="F101" s="171" t="s">
        <v>831</v>
      </c>
      <c r="I101" s="172"/>
      <c r="J101" s="173">
        <f>BK101</f>
        <v>0</v>
      </c>
      <c r="L101" s="169"/>
      <c r="M101" s="174"/>
      <c r="P101" s="175">
        <f>SUM(P102:P119)</f>
        <v>0</v>
      </c>
      <c r="R101" s="175">
        <f>SUM(R102:R119)</f>
        <v>0</v>
      </c>
      <c r="T101" s="176">
        <f>SUM(T102:T119)</f>
        <v>0</v>
      </c>
      <c r="AR101" s="170" t="s">
        <v>79</v>
      </c>
      <c r="AT101" s="177" t="s">
        <v>71</v>
      </c>
      <c r="AU101" s="177" t="s">
        <v>72</v>
      </c>
      <c r="AY101" s="170" t="s">
        <v>144</v>
      </c>
      <c r="BK101" s="178">
        <f>SUM(BK102:BK119)</f>
        <v>0</v>
      </c>
    </row>
    <row r="102" spans="2:65" s="1" customFormat="1" ht="24.2" customHeight="1">
      <c r="B102" s="31"/>
      <c r="C102" s="127" t="s">
        <v>161</v>
      </c>
      <c r="D102" s="127" t="s">
        <v>253</v>
      </c>
      <c r="E102" s="128" t="s">
        <v>832</v>
      </c>
      <c r="F102" s="129" t="s">
        <v>833</v>
      </c>
      <c r="G102" s="130" t="s">
        <v>153</v>
      </c>
      <c r="H102" s="131">
        <v>398</v>
      </c>
      <c r="I102" s="132"/>
      <c r="J102" s="133">
        <f>ROUND(I102*H102,2)</f>
        <v>0</v>
      </c>
      <c r="K102" s="129" t="s">
        <v>19</v>
      </c>
      <c r="L102" s="134"/>
      <c r="M102" s="135" t="s">
        <v>19</v>
      </c>
      <c r="N102" s="136" t="s">
        <v>43</v>
      </c>
      <c r="P102" s="119">
        <f>O102*H102</f>
        <v>0</v>
      </c>
      <c r="Q102" s="119">
        <v>0</v>
      </c>
      <c r="R102" s="119">
        <f>Q102*H102</f>
        <v>0</v>
      </c>
      <c r="S102" s="119">
        <v>0</v>
      </c>
      <c r="T102" s="120">
        <f>S102*H102</f>
        <v>0</v>
      </c>
      <c r="AR102" s="121" t="s">
        <v>560</v>
      </c>
      <c r="AT102" s="121" t="s">
        <v>253</v>
      </c>
      <c r="AU102" s="121" t="s">
        <v>79</v>
      </c>
      <c r="AY102" s="16" t="s">
        <v>144</v>
      </c>
      <c r="BE102" s="122">
        <f>IF(N102="základní",J102,0)</f>
        <v>0</v>
      </c>
      <c r="BF102" s="122">
        <f>IF(N102="snížená",J102,0)</f>
        <v>0</v>
      </c>
      <c r="BG102" s="122">
        <f>IF(N102="zákl. přenesená",J102,0)</f>
        <v>0</v>
      </c>
      <c r="BH102" s="122">
        <f>IF(N102="sníž. přenesená",J102,0)</f>
        <v>0</v>
      </c>
      <c r="BI102" s="122">
        <f>IF(N102="nulová",J102,0)</f>
        <v>0</v>
      </c>
      <c r="BJ102" s="16" t="s">
        <v>79</v>
      </c>
      <c r="BK102" s="122">
        <f>ROUND(I102*H102,2)</f>
        <v>0</v>
      </c>
      <c r="BL102" s="16" t="s">
        <v>560</v>
      </c>
      <c r="BM102" s="121" t="s">
        <v>200</v>
      </c>
    </row>
    <row r="103" spans="2:65" s="1" customFormat="1" ht="19.5">
      <c r="B103" s="31"/>
      <c r="D103" s="123" t="s">
        <v>145</v>
      </c>
      <c r="F103" s="124" t="s">
        <v>819</v>
      </c>
      <c r="I103" s="125"/>
      <c r="L103" s="31"/>
      <c r="M103" s="126"/>
      <c r="T103" s="52"/>
      <c r="AT103" s="16" t="s">
        <v>145</v>
      </c>
      <c r="AU103" s="16" t="s">
        <v>79</v>
      </c>
    </row>
    <row r="104" spans="2:65" s="9" customFormat="1" ht="11.25">
      <c r="B104" s="142"/>
      <c r="D104" s="123" t="s">
        <v>360</v>
      </c>
      <c r="E104" s="143" t="s">
        <v>19</v>
      </c>
      <c r="F104" s="144" t="s">
        <v>834</v>
      </c>
      <c r="H104" s="145">
        <v>398</v>
      </c>
      <c r="I104" s="146"/>
      <c r="L104" s="142"/>
      <c r="M104" s="147"/>
      <c r="T104" s="148"/>
      <c r="AT104" s="143" t="s">
        <v>360</v>
      </c>
      <c r="AU104" s="143" t="s">
        <v>79</v>
      </c>
      <c r="AV104" s="9" t="s">
        <v>81</v>
      </c>
      <c r="AW104" s="9" t="s">
        <v>33</v>
      </c>
      <c r="AX104" s="9" t="s">
        <v>72</v>
      </c>
      <c r="AY104" s="143" t="s">
        <v>144</v>
      </c>
    </row>
    <row r="105" spans="2:65" s="10" customFormat="1" ht="11.25">
      <c r="B105" s="149"/>
      <c r="D105" s="123" t="s">
        <v>360</v>
      </c>
      <c r="E105" s="150" t="s">
        <v>19</v>
      </c>
      <c r="F105" s="151" t="s">
        <v>362</v>
      </c>
      <c r="H105" s="152">
        <v>398</v>
      </c>
      <c r="I105" s="153"/>
      <c r="L105" s="149"/>
      <c r="M105" s="154"/>
      <c r="T105" s="155"/>
      <c r="AT105" s="150" t="s">
        <v>360</v>
      </c>
      <c r="AU105" s="150" t="s">
        <v>79</v>
      </c>
      <c r="AV105" s="10" t="s">
        <v>143</v>
      </c>
      <c r="AW105" s="10" t="s">
        <v>33</v>
      </c>
      <c r="AX105" s="10" t="s">
        <v>79</v>
      </c>
      <c r="AY105" s="150" t="s">
        <v>144</v>
      </c>
    </row>
    <row r="106" spans="2:65" s="1" customFormat="1" ht="33" customHeight="1">
      <c r="B106" s="31"/>
      <c r="C106" s="127" t="s">
        <v>155</v>
      </c>
      <c r="D106" s="127" t="s">
        <v>253</v>
      </c>
      <c r="E106" s="128" t="s">
        <v>835</v>
      </c>
      <c r="F106" s="129" t="s">
        <v>836</v>
      </c>
      <c r="G106" s="130" t="s">
        <v>153</v>
      </c>
      <c r="H106" s="131">
        <v>1</v>
      </c>
      <c r="I106" s="132"/>
      <c r="J106" s="133">
        <f>ROUND(I106*H106,2)</f>
        <v>0</v>
      </c>
      <c r="K106" s="129" t="s">
        <v>19</v>
      </c>
      <c r="L106" s="134"/>
      <c r="M106" s="135" t="s">
        <v>19</v>
      </c>
      <c r="N106" s="136" t="s">
        <v>43</v>
      </c>
      <c r="P106" s="119">
        <f>O106*H106</f>
        <v>0</v>
      </c>
      <c r="Q106" s="119">
        <v>0</v>
      </c>
      <c r="R106" s="119">
        <f>Q106*H106</f>
        <v>0</v>
      </c>
      <c r="S106" s="119">
        <v>0</v>
      </c>
      <c r="T106" s="120">
        <f>S106*H106</f>
        <v>0</v>
      </c>
      <c r="AR106" s="121" t="s">
        <v>560</v>
      </c>
      <c r="AT106" s="121" t="s">
        <v>253</v>
      </c>
      <c r="AU106" s="121" t="s">
        <v>79</v>
      </c>
      <c r="AY106" s="16" t="s">
        <v>144</v>
      </c>
      <c r="BE106" s="122">
        <f>IF(N106="základní",J106,0)</f>
        <v>0</v>
      </c>
      <c r="BF106" s="122">
        <f>IF(N106="snížená",J106,0)</f>
        <v>0</v>
      </c>
      <c r="BG106" s="122">
        <f>IF(N106="zákl. přenesená",J106,0)</f>
        <v>0</v>
      </c>
      <c r="BH106" s="122">
        <f>IF(N106="sníž. přenesená",J106,0)</f>
        <v>0</v>
      </c>
      <c r="BI106" s="122">
        <f>IF(N106="nulová",J106,0)</f>
        <v>0</v>
      </c>
      <c r="BJ106" s="16" t="s">
        <v>79</v>
      </c>
      <c r="BK106" s="122">
        <f>ROUND(I106*H106,2)</f>
        <v>0</v>
      </c>
      <c r="BL106" s="16" t="s">
        <v>560</v>
      </c>
      <c r="BM106" s="121" t="s">
        <v>81</v>
      </c>
    </row>
    <row r="107" spans="2:65" s="1" customFormat="1" ht="19.5">
      <c r="B107" s="31"/>
      <c r="D107" s="123" t="s">
        <v>145</v>
      </c>
      <c r="F107" s="124" t="s">
        <v>819</v>
      </c>
      <c r="I107" s="125"/>
      <c r="L107" s="31"/>
      <c r="M107" s="126"/>
      <c r="T107" s="52"/>
      <c r="AT107" s="16" t="s">
        <v>145</v>
      </c>
      <c r="AU107" s="16" t="s">
        <v>79</v>
      </c>
    </row>
    <row r="108" spans="2:65" s="1" customFormat="1" ht="24">
      <c r="B108" s="31"/>
      <c r="C108" s="127" t="s">
        <v>170</v>
      </c>
      <c r="D108" s="127" t="s">
        <v>253</v>
      </c>
      <c r="E108" s="128" t="s">
        <v>837</v>
      </c>
      <c r="F108" s="129" t="s">
        <v>838</v>
      </c>
      <c r="G108" s="130" t="s">
        <v>142</v>
      </c>
      <c r="H108" s="131">
        <v>1090</v>
      </c>
      <c r="I108" s="132"/>
      <c r="J108" s="133">
        <f>ROUND(I108*H108,2)</f>
        <v>0</v>
      </c>
      <c r="K108" s="129" t="s">
        <v>839</v>
      </c>
      <c r="L108" s="134"/>
      <c r="M108" s="135" t="s">
        <v>19</v>
      </c>
      <c r="N108" s="136" t="s">
        <v>43</v>
      </c>
      <c r="P108" s="119">
        <f>O108*H108</f>
        <v>0</v>
      </c>
      <c r="Q108" s="119">
        <v>0</v>
      </c>
      <c r="R108" s="119">
        <f>Q108*H108</f>
        <v>0</v>
      </c>
      <c r="S108" s="119">
        <v>0</v>
      </c>
      <c r="T108" s="120">
        <f>S108*H108</f>
        <v>0</v>
      </c>
      <c r="AR108" s="121" t="s">
        <v>560</v>
      </c>
      <c r="AT108" s="121" t="s">
        <v>253</v>
      </c>
      <c r="AU108" s="121" t="s">
        <v>79</v>
      </c>
      <c r="AY108" s="16" t="s">
        <v>144</v>
      </c>
      <c r="BE108" s="122">
        <f>IF(N108="základní",J108,0)</f>
        <v>0</v>
      </c>
      <c r="BF108" s="122">
        <f>IF(N108="snížená",J108,0)</f>
        <v>0</v>
      </c>
      <c r="BG108" s="122">
        <f>IF(N108="zákl. přenesená",J108,0)</f>
        <v>0</v>
      </c>
      <c r="BH108" s="122">
        <f>IF(N108="sníž. přenesená",J108,0)</f>
        <v>0</v>
      </c>
      <c r="BI108" s="122">
        <f>IF(N108="nulová",J108,0)</f>
        <v>0</v>
      </c>
      <c r="BJ108" s="16" t="s">
        <v>79</v>
      </c>
      <c r="BK108" s="122">
        <f>ROUND(I108*H108,2)</f>
        <v>0</v>
      </c>
      <c r="BL108" s="16" t="s">
        <v>560</v>
      </c>
      <c r="BM108" s="121" t="s">
        <v>177</v>
      </c>
    </row>
    <row r="109" spans="2:65" s="1" customFormat="1" ht="19.5">
      <c r="B109" s="31"/>
      <c r="D109" s="123" t="s">
        <v>145</v>
      </c>
      <c r="F109" s="124" t="s">
        <v>819</v>
      </c>
      <c r="I109" s="125"/>
      <c r="L109" s="31"/>
      <c r="M109" s="126"/>
      <c r="T109" s="52"/>
      <c r="AT109" s="16" t="s">
        <v>145</v>
      </c>
      <c r="AU109" s="16" t="s">
        <v>79</v>
      </c>
    </row>
    <row r="110" spans="2:65" s="1" customFormat="1" ht="24">
      <c r="B110" s="31"/>
      <c r="C110" s="127" t="s">
        <v>159</v>
      </c>
      <c r="D110" s="127" t="s">
        <v>253</v>
      </c>
      <c r="E110" s="128" t="s">
        <v>840</v>
      </c>
      <c r="F110" s="129" t="s">
        <v>841</v>
      </c>
      <c r="G110" s="130" t="s">
        <v>142</v>
      </c>
      <c r="H110" s="131">
        <v>75</v>
      </c>
      <c r="I110" s="132"/>
      <c r="J110" s="133">
        <f>ROUND(I110*H110,2)</f>
        <v>0</v>
      </c>
      <c r="K110" s="129" t="s">
        <v>839</v>
      </c>
      <c r="L110" s="134"/>
      <c r="M110" s="135" t="s">
        <v>19</v>
      </c>
      <c r="N110" s="136" t="s">
        <v>43</v>
      </c>
      <c r="P110" s="119">
        <f>O110*H110</f>
        <v>0</v>
      </c>
      <c r="Q110" s="119">
        <v>0</v>
      </c>
      <c r="R110" s="119">
        <f>Q110*H110</f>
        <v>0</v>
      </c>
      <c r="S110" s="119">
        <v>0</v>
      </c>
      <c r="T110" s="120">
        <f>S110*H110</f>
        <v>0</v>
      </c>
      <c r="AR110" s="121" t="s">
        <v>560</v>
      </c>
      <c r="AT110" s="121" t="s">
        <v>253</v>
      </c>
      <c r="AU110" s="121" t="s">
        <v>79</v>
      </c>
      <c r="AY110" s="16" t="s">
        <v>144</v>
      </c>
      <c r="BE110" s="122">
        <f>IF(N110="základní",J110,0)</f>
        <v>0</v>
      </c>
      <c r="BF110" s="122">
        <f>IF(N110="snížená",J110,0)</f>
        <v>0</v>
      </c>
      <c r="BG110" s="122">
        <f>IF(N110="zákl. přenesená",J110,0)</f>
        <v>0</v>
      </c>
      <c r="BH110" s="122">
        <f>IF(N110="sníž. přenesená",J110,0)</f>
        <v>0</v>
      </c>
      <c r="BI110" s="122">
        <f>IF(N110="nulová",J110,0)</f>
        <v>0</v>
      </c>
      <c r="BJ110" s="16" t="s">
        <v>79</v>
      </c>
      <c r="BK110" s="122">
        <f>ROUND(I110*H110,2)</f>
        <v>0</v>
      </c>
      <c r="BL110" s="16" t="s">
        <v>560</v>
      </c>
      <c r="BM110" s="121" t="s">
        <v>182</v>
      </c>
    </row>
    <row r="111" spans="2:65" s="1" customFormat="1" ht="19.5">
      <c r="B111" s="31"/>
      <c r="D111" s="123" t="s">
        <v>145</v>
      </c>
      <c r="F111" s="124" t="s">
        <v>819</v>
      </c>
      <c r="I111" s="125"/>
      <c r="L111" s="31"/>
      <c r="M111" s="126"/>
      <c r="T111" s="52"/>
      <c r="AT111" s="16" t="s">
        <v>145</v>
      </c>
      <c r="AU111" s="16" t="s">
        <v>79</v>
      </c>
    </row>
    <row r="112" spans="2:65" s="1" customFormat="1" ht="24.2" customHeight="1">
      <c r="B112" s="31"/>
      <c r="C112" s="127" t="s">
        <v>179</v>
      </c>
      <c r="D112" s="127" t="s">
        <v>253</v>
      </c>
      <c r="E112" s="128" t="s">
        <v>842</v>
      </c>
      <c r="F112" s="129" t="s">
        <v>843</v>
      </c>
      <c r="G112" s="130" t="s">
        <v>153</v>
      </c>
      <c r="H112" s="131">
        <v>1</v>
      </c>
      <c r="I112" s="132"/>
      <c r="J112" s="133">
        <f>ROUND(I112*H112,2)</f>
        <v>0</v>
      </c>
      <c r="K112" s="129" t="s">
        <v>19</v>
      </c>
      <c r="L112" s="134"/>
      <c r="M112" s="135" t="s">
        <v>19</v>
      </c>
      <c r="N112" s="136" t="s">
        <v>43</v>
      </c>
      <c r="P112" s="119">
        <f>O112*H112</f>
        <v>0</v>
      </c>
      <c r="Q112" s="119">
        <v>0</v>
      </c>
      <c r="R112" s="119">
        <f>Q112*H112</f>
        <v>0</v>
      </c>
      <c r="S112" s="119">
        <v>0</v>
      </c>
      <c r="T112" s="120">
        <f>S112*H112</f>
        <v>0</v>
      </c>
      <c r="AR112" s="121" t="s">
        <v>560</v>
      </c>
      <c r="AT112" s="121" t="s">
        <v>253</v>
      </c>
      <c r="AU112" s="121" t="s">
        <v>79</v>
      </c>
      <c r="AY112" s="16" t="s">
        <v>144</v>
      </c>
      <c r="BE112" s="122">
        <f>IF(N112="základní",J112,0)</f>
        <v>0</v>
      </c>
      <c r="BF112" s="122">
        <f>IF(N112="snížená",J112,0)</f>
        <v>0</v>
      </c>
      <c r="BG112" s="122">
        <f>IF(N112="zákl. přenesená",J112,0)</f>
        <v>0</v>
      </c>
      <c r="BH112" s="122">
        <f>IF(N112="sníž. přenesená",J112,0)</f>
        <v>0</v>
      </c>
      <c r="BI112" s="122">
        <f>IF(N112="nulová",J112,0)</f>
        <v>0</v>
      </c>
      <c r="BJ112" s="16" t="s">
        <v>79</v>
      </c>
      <c r="BK112" s="122">
        <f>ROUND(I112*H112,2)</f>
        <v>0</v>
      </c>
      <c r="BL112" s="16" t="s">
        <v>560</v>
      </c>
      <c r="BM112" s="121" t="s">
        <v>159</v>
      </c>
    </row>
    <row r="113" spans="2:65" s="1" customFormat="1" ht="19.5">
      <c r="B113" s="31"/>
      <c r="D113" s="123" t="s">
        <v>145</v>
      </c>
      <c r="F113" s="124" t="s">
        <v>819</v>
      </c>
      <c r="I113" s="125"/>
      <c r="L113" s="31"/>
      <c r="M113" s="126"/>
      <c r="T113" s="52"/>
      <c r="AT113" s="16" t="s">
        <v>145</v>
      </c>
      <c r="AU113" s="16" t="s">
        <v>79</v>
      </c>
    </row>
    <row r="114" spans="2:65" s="1" customFormat="1" ht="24.2" customHeight="1">
      <c r="B114" s="31"/>
      <c r="C114" s="127" t="s">
        <v>164</v>
      </c>
      <c r="D114" s="127" t="s">
        <v>253</v>
      </c>
      <c r="E114" s="128" t="s">
        <v>844</v>
      </c>
      <c r="F114" s="129" t="s">
        <v>845</v>
      </c>
      <c r="G114" s="130" t="s">
        <v>153</v>
      </c>
      <c r="H114" s="131">
        <v>1</v>
      </c>
      <c r="I114" s="132"/>
      <c r="J114" s="133">
        <f>ROUND(I114*H114,2)</f>
        <v>0</v>
      </c>
      <c r="K114" s="129" t="s">
        <v>19</v>
      </c>
      <c r="L114" s="134"/>
      <c r="M114" s="135" t="s">
        <v>19</v>
      </c>
      <c r="N114" s="136" t="s">
        <v>43</v>
      </c>
      <c r="P114" s="119">
        <f>O114*H114</f>
        <v>0</v>
      </c>
      <c r="Q114" s="119">
        <v>0</v>
      </c>
      <c r="R114" s="119">
        <f>Q114*H114</f>
        <v>0</v>
      </c>
      <c r="S114" s="119">
        <v>0</v>
      </c>
      <c r="T114" s="120">
        <f>S114*H114</f>
        <v>0</v>
      </c>
      <c r="AR114" s="121" t="s">
        <v>560</v>
      </c>
      <c r="AT114" s="121" t="s">
        <v>253</v>
      </c>
      <c r="AU114" s="121" t="s">
        <v>79</v>
      </c>
      <c r="AY114" s="16" t="s">
        <v>144</v>
      </c>
      <c r="BE114" s="122">
        <f>IF(N114="základní",J114,0)</f>
        <v>0</v>
      </c>
      <c r="BF114" s="122">
        <f>IF(N114="snížená",J114,0)</f>
        <v>0</v>
      </c>
      <c r="BG114" s="122">
        <f>IF(N114="zákl. přenesená",J114,0)</f>
        <v>0</v>
      </c>
      <c r="BH114" s="122">
        <f>IF(N114="sníž. přenesená",J114,0)</f>
        <v>0</v>
      </c>
      <c r="BI114" s="122">
        <f>IF(N114="nulová",J114,0)</f>
        <v>0</v>
      </c>
      <c r="BJ114" s="16" t="s">
        <v>79</v>
      </c>
      <c r="BK114" s="122">
        <f>ROUND(I114*H114,2)</f>
        <v>0</v>
      </c>
      <c r="BL114" s="16" t="s">
        <v>560</v>
      </c>
      <c r="BM114" s="121" t="s">
        <v>164</v>
      </c>
    </row>
    <row r="115" spans="2:65" s="1" customFormat="1" ht="19.5">
      <c r="B115" s="31"/>
      <c r="D115" s="123" t="s">
        <v>145</v>
      </c>
      <c r="F115" s="124" t="s">
        <v>819</v>
      </c>
      <c r="I115" s="125"/>
      <c r="L115" s="31"/>
      <c r="M115" s="126"/>
      <c r="T115" s="52"/>
      <c r="AT115" s="16" t="s">
        <v>145</v>
      </c>
      <c r="AU115" s="16" t="s">
        <v>79</v>
      </c>
    </row>
    <row r="116" spans="2:65" s="1" customFormat="1" ht="24.2" customHeight="1">
      <c r="B116" s="31"/>
      <c r="C116" s="127" t="s">
        <v>188</v>
      </c>
      <c r="D116" s="127" t="s">
        <v>253</v>
      </c>
      <c r="E116" s="128" t="s">
        <v>846</v>
      </c>
      <c r="F116" s="129" t="s">
        <v>847</v>
      </c>
      <c r="G116" s="130" t="s">
        <v>153</v>
      </c>
      <c r="H116" s="131">
        <v>2</v>
      </c>
      <c r="I116" s="132"/>
      <c r="J116" s="133">
        <f>ROUND(I116*H116,2)</f>
        <v>0</v>
      </c>
      <c r="K116" s="129" t="s">
        <v>19</v>
      </c>
      <c r="L116" s="134"/>
      <c r="M116" s="135" t="s">
        <v>19</v>
      </c>
      <c r="N116" s="136" t="s">
        <v>43</v>
      </c>
      <c r="P116" s="119">
        <f>O116*H116</f>
        <v>0</v>
      </c>
      <c r="Q116" s="119">
        <v>0</v>
      </c>
      <c r="R116" s="119">
        <f>Q116*H116</f>
        <v>0</v>
      </c>
      <c r="S116" s="119">
        <v>0</v>
      </c>
      <c r="T116" s="120">
        <f>S116*H116</f>
        <v>0</v>
      </c>
      <c r="AR116" s="121" t="s">
        <v>560</v>
      </c>
      <c r="AT116" s="121" t="s">
        <v>253</v>
      </c>
      <c r="AU116" s="121" t="s">
        <v>79</v>
      </c>
      <c r="AY116" s="16" t="s">
        <v>144</v>
      </c>
      <c r="BE116" s="122">
        <f>IF(N116="základní",J116,0)</f>
        <v>0</v>
      </c>
      <c r="BF116" s="122">
        <f>IF(N116="snížená",J116,0)</f>
        <v>0</v>
      </c>
      <c r="BG116" s="122">
        <f>IF(N116="zákl. přenesená",J116,0)</f>
        <v>0</v>
      </c>
      <c r="BH116" s="122">
        <f>IF(N116="sníž. přenesená",J116,0)</f>
        <v>0</v>
      </c>
      <c r="BI116" s="122">
        <f>IF(N116="nulová",J116,0)</f>
        <v>0</v>
      </c>
      <c r="BJ116" s="16" t="s">
        <v>79</v>
      </c>
      <c r="BK116" s="122">
        <f>ROUND(I116*H116,2)</f>
        <v>0</v>
      </c>
      <c r="BL116" s="16" t="s">
        <v>560</v>
      </c>
      <c r="BM116" s="121" t="s">
        <v>168</v>
      </c>
    </row>
    <row r="117" spans="2:65" s="1" customFormat="1" ht="19.5">
      <c r="B117" s="31"/>
      <c r="D117" s="123" t="s">
        <v>145</v>
      </c>
      <c r="F117" s="124" t="s">
        <v>819</v>
      </c>
      <c r="I117" s="125"/>
      <c r="L117" s="31"/>
      <c r="M117" s="126"/>
      <c r="T117" s="52"/>
      <c r="AT117" s="16" t="s">
        <v>145</v>
      </c>
      <c r="AU117" s="16" t="s">
        <v>79</v>
      </c>
    </row>
    <row r="118" spans="2:65" s="1" customFormat="1" ht="24.2" customHeight="1">
      <c r="B118" s="31"/>
      <c r="C118" s="127" t="s">
        <v>168</v>
      </c>
      <c r="D118" s="127" t="s">
        <v>253</v>
      </c>
      <c r="E118" s="128" t="s">
        <v>848</v>
      </c>
      <c r="F118" s="129" t="s">
        <v>849</v>
      </c>
      <c r="G118" s="130" t="s">
        <v>153</v>
      </c>
      <c r="H118" s="131">
        <v>2</v>
      </c>
      <c r="I118" s="132"/>
      <c r="J118" s="133">
        <f>ROUND(I118*H118,2)</f>
        <v>0</v>
      </c>
      <c r="K118" s="129" t="s">
        <v>19</v>
      </c>
      <c r="L118" s="134"/>
      <c r="M118" s="135" t="s">
        <v>19</v>
      </c>
      <c r="N118" s="136" t="s">
        <v>43</v>
      </c>
      <c r="P118" s="119">
        <f>O118*H118</f>
        <v>0</v>
      </c>
      <c r="Q118" s="119">
        <v>0</v>
      </c>
      <c r="R118" s="119">
        <f>Q118*H118</f>
        <v>0</v>
      </c>
      <c r="S118" s="119">
        <v>0</v>
      </c>
      <c r="T118" s="120">
        <f>S118*H118</f>
        <v>0</v>
      </c>
      <c r="AR118" s="121" t="s">
        <v>560</v>
      </c>
      <c r="AT118" s="121" t="s">
        <v>253</v>
      </c>
      <c r="AU118" s="121" t="s">
        <v>79</v>
      </c>
      <c r="AY118" s="16" t="s">
        <v>144</v>
      </c>
      <c r="BE118" s="122">
        <f>IF(N118="základní",J118,0)</f>
        <v>0</v>
      </c>
      <c r="BF118" s="122">
        <f>IF(N118="snížená",J118,0)</f>
        <v>0</v>
      </c>
      <c r="BG118" s="122">
        <f>IF(N118="zákl. přenesená",J118,0)</f>
        <v>0</v>
      </c>
      <c r="BH118" s="122">
        <f>IF(N118="sníž. přenesená",J118,0)</f>
        <v>0</v>
      </c>
      <c r="BI118" s="122">
        <f>IF(N118="nulová",J118,0)</f>
        <v>0</v>
      </c>
      <c r="BJ118" s="16" t="s">
        <v>79</v>
      </c>
      <c r="BK118" s="122">
        <f>ROUND(I118*H118,2)</f>
        <v>0</v>
      </c>
      <c r="BL118" s="16" t="s">
        <v>560</v>
      </c>
      <c r="BM118" s="121" t="s">
        <v>173</v>
      </c>
    </row>
    <row r="119" spans="2:65" s="1" customFormat="1" ht="19.5">
      <c r="B119" s="31"/>
      <c r="D119" s="123" t="s">
        <v>145</v>
      </c>
      <c r="F119" s="124" t="s">
        <v>819</v>
      </c>
      <c r="I119" s="125"/>
      <c r="L119" s="31"/>
      <c r="M119" s="179"/>
      <c r="N119" s="139"/>
      <c r="O119" s="139"/>
      <c r="P119" s="139"/>
      <c r="Q119" s="139"/>
      <c r="R119" s="139"/>
      <c r="S119" s="139"/>
      <c r="T119" s="180"/>
      <c r="AT119" s="16" t="s">
        <v>145</v>
      </c>
      <c r="AU119" s="16" t="s">
        <v>79</v>
      </c>
    </row>
    <row r="120" spans="2:65" s="1" customFormat="1" ht="6.95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31"/>
    </row>
  </sheetData>
  <sheetProtection algorithmName="SHA-512" hashValue="YLsNYLIKL63bnJloAei5HJWzOt9UpdsTc3rwnrNmorhsLs629oYdk9LEgQ3WTntWStg1MPUTEjM8nTxFVc/i0g==" saltValue="hxbYenJheW0RvqoR8DYYWRRTy0j05Mvs2sGLKkoIEY3f1+gvaivoD7qFioNXdeCzanOrOtGGuvWNhENowERX4Q==" spinCount="100000" sheet="1" objects="1" scenarios="1" formatColumns="0" formatRows="0" autoFilter="0"/>
  <autoFilter ref="C86:K119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41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98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850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851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ROUND(J95,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ROUND((SUM(BE95:BE340)),  2)</f>
        <v>0</v>
      </c>
      <c r="I35" s="92">
        <v>0.21</v>
      </c>
      <c r="J35" s="82">
        <f>ROUND(((SUM(BE95:BE340))*I35),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ROUND((SUM(BF95:BF340)),  2)</f>
        <v>0</v>
      </c>
      <c r="I36" s="92">
        <v>0.15</v>
      </c>
      <c r="J36" s="82">
        <f>ROUND(((SUM(BF95:BF340))*I36),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ROUND((SUM(BG95:BG340)),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ROUND((SUM(BH95:BH340)),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ROUND((SUM(BI95:BI340)),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850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SO 10-01 - Železniční svršek km 80,455 - 81,582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J95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852</v>
      </c>
      <c r="E64" s="167"/>
      <c r="F64" s="167"/>
      <c r="G64" s="167"/>
      <c r="H64" s="167"/>
      <c r="I64" s="167"/>
      <c r="J64" s="168">
        <f>J96</f>
        <v>0</v>
      </c>
      <c r="L64" s="165"/>
    </row>
    <row r="65" spans="2:12" s="14" customFormat="1" ht="19.899999999999999" hidden="1" customHeight="1">
      <c r="B65" s="181"/>
      <c r="D65" s="182" t="s">
        <v>853</v>
      </c>
      <c r="E65" s="183"/>
      <c r="F65" s="183"/>
      <c r="G65" s="183"/>
      <c r="H65" s="183"/>
      <c r="I65" s="183"/>
      <c r="J65" s="184">
        <f>J97</f>
        <v>0</v>
      </c>
      <c r="L65" s="181"/>
    </row>
    <row r="66" spans="2:12" s="14" customFormat="1" ht="19.899999999999999" hidden="1" customHeight="1">
      <c r="B66" s="181"/>
      <c r="D66" s="182" t="s">
        <v>854</v>
      </c>
      <c r="E66" s="183"/>
      <c r="F66" s="183"/>
      <c r="G66" s="183"/>
      <c r="H66" s="183"/>
      <c r="I66" s="183"/>
      <c r="J66" s="184">
        <f>J98</f>
        <v>0</v>
      </c>
      <c r="L66" s="181"/>
    </row>
    <row r="67" spans="2:12" s="14" customFormat="1" ht="19.899999999999999" hidden="1" customHeight="1">
      <c r="B67" s="181"/>
      <c r="D67" s="182" t="s">
        <v>855</v>
      </c>
      <c r="E67" s="183"/>
      <c r="F67" s="183"/>
      <c r="G67" s="183"/>
      <c r="H67" s="183"/>
      <c r="I67" s="183"/>
      <c r="J67" s="184">
        <f>J109</f>
        <v>0</v>
      </c>
      <c r="L67" s="181"/>
    </row>
    <row r="68" spans="2:12" s="14" customFormat="1" ht="19.899999999999999" hidden="1" customHeight="1">
      <c r="B68" s="181"/>
      <c r="D68" s="182" t="s">
        <v>856</v>
      </c>
      <c r="E68" s="183"/>
      <c r="F68" s="183"/>
      <c r="G68" s="183"/>
      <c r="H68" s="183"/>
      <c r="I68" s="183"/>
      <c r="J68" s="184">
        <f>J118</f>
        <v>0</v>
      </c>
      <c r="L68" s="181"/>
    </row>
    <row r="69" spans="2:12" s="14" customFormat="1" ht="19.899999999999999" hidden="1" customHeight="1">
      <c r="B69" s="181"/>
      <c r="D69" s="182" t="s">
        <v>857</v>
      </c>
      <c r="E69" s="183"/>
      <c r="F69" s="183"/>
      <c r="G69" s="183"/>
      <c r="H69" s="183"/>
      <c r="I69" s="183"/>
      <c r="J69" s="184">
        <f>J129</f>
        <v>0</v>
      </c>
      <c r="L69" s="181"/>
    </row>
    <row r="70" spans="2:12" s="14" customFormat="1" ht="19.899999999999999" hidden="1" customHeight="1">
      <c r="B70" s="181"/>
      <c r="D70" s="182" t="s">
        <v>858</v>
      </c>
      <c r="E70" s="183"/>
      <c r="F70" s="183"/>
      <c r="G70" s="183"/>
      <c r="H70" s="183"/>
      <c r="I70" s="183"/>
      <c r="J70" s="184">
        <f>J137</f>
        <v>0</v>
      </c>
      <c r="L70" s="181"/>
    </row>
    <row r="71" spans="2:12" s="14" customFormat="1" ht="19.899999999999999" hidden="1" customHeight="1">
      <c r="B71" s="181"/>
      <c r="D71" s="182" t="s">
        <v>859</v>
      </c>
      <c r="E71" s="183"/>
      <c r="F71" s="183"/>
      <c r="G71" s="183"/>
      <c r="H71" s="183"/>
      <c r="I71" s="183"/>
      <c r="J71" s="184">
        <f>J144</f>
        <v>0</v>
      </c>
      <c r="L71" s="181"/>
    </row>
    <row r="72" spans="2:12" s="14" customFormat="1" ht="19.899999999999999" hidden="1" customHeight="1">
      <c r="B72" s="181"/>
      <c r="D72" s="182" t="s">
        <v>860</v>
      </c>
      <c r="E72" s="183"/>
      <c r="F72" s="183"/>
      <c r="G72" s="183"/>
      <c r="H72" s="183"/>
      <c r="I72" s="183"/>
      <c r="J72" s="184">
        <f>J152</f>
        <v>0</v>
      </c>
      <c r="L72" s="181"/>
    </row>
    <row r="73" spans="2:12" s="14" customFormat="1" ht="19.899999999999999" hidden="1" customHeight="1">
      <c r="B73" s="181"/>
      <c r="D73" s="182" t="s">
        <v>861</v>
      </c>
      <c r="E73" s="183"/>
      <c r="F73" s="183"/>
      <c r="G73" s="183"/>
      <c r="H73" s="183"/>
      <c r="I73" s="183"/>
      <c r="J73" s="184">
        <f>J306</f>
        <v>0</v>
      </c>
      <c r="L73" s="181"/>
    </row>
    <row r="74" spans="2:12" s="1" customFormat="1" ht="21.75" hidden="1" customHeight="1">
      <c r="B74" s="31"/>
      <c r="L74" s="31"/>
    </row>
    <row r="75" spans="2:12" s="1" customFormat="1" ht="6.95" hidden="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6" spans="2:12" ht="11.25" hidden="1"/>
    <row r="77" spans="2:12" ht="11.25" hidden="1"/>
    <row r="78" spans="2:12" ht="11.25" hidden="1"/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5" customHeight="1">
      <c r="B80" s="31"/>
      <c r="C80" s="20" t="s">
        <v>126</v>
      </c>
      <c r="L80" s="31"/>
    </row>
    <row r="81" spans="2:63" s="1" customFormat="1" ht="6.95" customHeight="1">
      <c r="B81" s="31"/>
      <c r="L81" s="31"/>
    </row>
    <row r="82" spans="2:63" s="1" customFormat="1" ht="12" customHeight="1">
      <c r="B82" s="31"/>
      <c r="C82" s="26" t="s">
        <v>16</v>
      </c>
      <c r="L82" s="31"/>
    </row>
    <row r="83" spans="2:63" s="1" customFormat="1" ht="16.5" customHeight="1">
      <c r="B83" s="31"/>
      <c r="E83" s="234" t="str">
        <f>E7</f>
        <v>Oprava kolejí a výhybek v žst. Teplice nad Metují</v>
      </c>
      <c r="F83" s="235"/>
      <c r="G83" s="235"/>
      <c r="H83" s="235"/>
      <c r="L83" s="31"/>
    </row>
    <row r="84" spans="2:63" ht="12" customHeight="1">
      <c r="B84" s="19"/>
      <c r="C84" s="26" t="s">
        <v>115</v>
      </c>
      <c r="L84" s="19"/>
    </row>
    <row r="85" spans="2:63" s="1" customFormat="1" ht="16.5" customHeight="1">
      <c r="B85" s="31"/>
      <c r="E85" s="234" t="s">
        <v>850</v>
      </c>
      <c r="F85" s="236"/>
      <c r="G85" s="236"/>
      <c r="H85" s="236"/>
      <c r="L85" s="31"/>
    </row>
    <row r="86" spans="2:63" s="1" customFormat="1" ht="12" customHeight="1">
      <c r="B86" s="31"/>
      <c r="C86" s="26" t="s">
        <v>117</v>
      </c>
      <c r="L86" s="31"/>
    </row>
    <row r="87" spans="2:63" s="1" customFormat="1" ht="16.5" customHeight="1">
      <c r="B87" s="31"/>
      <c r="E87" s="198" t="str">
        <f>E11</f>
        <v>SO 10-01 - Železniční svršek km 80,455 - 81,582</v>
      </c>
      <c r="F87" s="236"/>
      <c r="G87" s="236"/>
      <c r="H87" s="236"/>
      <c r="L87" s="31"/>
    </row>
    <row r="88" spans="2:63" s="1" customFormat="1" ht="6.95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F14</f>
        <v>žst. Teplice nad Metují</v>
      </c>
      <c r="I89" s="26" t="s">
        <v>23</v>
      </c>
      <c r="J89" s="48" t="str">
        <f>IF(J14="","",J14)</f>
        <v>7. 10. 2022</v>
      </c>
      <c r="L89" s="31"/>
    </row>
    <row r="90" spans="2:63" s="1" customFormat="1" ht="6.95" customHeight="1">
      <c r="B90" s="31"/>
      <c r="L90" s="31"/>
    </row>
    <row r="91" spans="2:63" s="1" customFormat="1" ht="15.2" customHeight="1">
      <c r="B91" s="31"/>
      <c r="C91" s="26" t="s">
        <v>25</v>
      </c>
      <c r="F91" s="24" t="str">
        <f>E17</f>
        <v>Správa železnic, s.o.</v>
      </c>
      <c r="I91" s="26" t="s">
        <v>31</v>
      </c>
      <c r="J91" s="29" t="str">
        <f>E23</f>
        <v>Prodin, a.s.</v>
      </c>
      <c r="L91" s="31"/>
    </row>
    <row r="92" spans="2:63" s="1" customFormat="1" ht="15.2" customHeight="1">
      <c r="B92" s="31"/>
      <c r="C92" s="26" t="s">
        <v>29</v>
      </c>
      <c r="F92" s="24" t="str">
        <f>IF(E20="","",E20)</f>
        <v>Vyplň údaj</v>
      </c>
      <c r="I92" s="26" t="s">
        <v>34</v>
      </c>
      <c r="J92" s="29" t="str">
        <f>E26</f>
        <v>ST Hradec Králové</v>
      </c>
      <c r="L92" s="31"/>
    </row>
    <row r="93" spans="2:63" s="1" customFormat="1" ht="10.35" customHeight="1">
      <c r="B93" s="31"/>
      <c r="L93" s="31"/>
    </row>
    <row r="94" spans="2:63" s="8" customFormat="1" ht="29.25" customHeight="1">
      <c r="B94" s="102"/>
      <c r="C94" s="103" t="s">
        <v>127</v>
      </c>
      <c r="D94" s="104" t="s">
        <v>57</v>
      </c>
      <c r="E94" s="104" t="s">
        <v>53</v>
      </c>
      <c r="F94" s="104" t="s">
        <v>54</v>
      </c>
      <c r="G94" s="104" t="s">
        <v>128</v>
      </c>
      <c r="H94" s="104" t="s">
        <v>129</v>
      </c>
      <c r="I94" s="104" t="s">
        <v>130</v>
      </c>
      <c r="J94" s="104" t="s">
        <v>124</v>
      </c>
      <c r="K94" s="105" t="s">
        <v>131</v>
      </c>
      <c r="L94" s="102"/>
      <c r="M94" s="55" t="s">
        <v>19</v>
      </c>
      <c r="N94" s="56" t="s">
        <v>42</v>
      </c>
      <c r="O94" s="56" t="s">
        <v>132</v>
      </c>
      <c r="P94" s="56" t="s">
        <v>133</v>
      </c>
      <c r="Q94" s="56" t="s">
        <v>134</v>
      </c>
      <c r="R94" s="56" t="s">
        <v>135</v>
      </c>
      <c r="S94" s="56" t="s">
        <v>136</v>
      </c>
      <c r="T94" s="57" t="s">
        <v>137</v>
      </c>
    </row>
    <row r="95" spans="2:63" s="1" customFormat="1" ht="22.9" customHeight="1">
      <c r="B95" s="31"/>
      <c r="C95" s="60" t="s">
        <v>138</v>
      </c>
      <c r="J95" s="106">
        <f>BK95</f>
        <v>0</v>
      </c>
      <c r="L95" s="31"/>
      <c r="M95" s="58"/>
      <c r="N95" s="49"/>
      <c r="O95" s="49"/>
      <c r="P95" s="107">
        <f>P96</f>
        <v>0</v>
      </c>
      <c r="Q95" s="49"/>
      <c r="R95" s="107">
        <f>R96</f>
        <v>3.9318399999999998</v>
      </c>
      <c r="S95" s="49"/>
      <c r="T95" s="108">
        <f>T96</f>
        <v>10.845000000000001</v>
      </c>
      <c r="AT95" s="16" t="s">
        <v>71</v>
      </c>
      <c r="AU95" s="16" t="s">
        <v>125</v>
      </c>
      <c r="BK95" s="109">
        <f>BK96</f>
        <v>0</v>
      </c>
    </row>
    <row r="96" spans="2:63" s="13" customFormat="1" ht="25.9" customHeight="1">
      <c r="B96" s="169"/>
      <c r="D96" s="170" t="s">
        <v>71</v>
      </c>
      <c r="E96" s="171" t="s">
        <v>862</v>
      </c>
      <c r="F96" s="171" t="s">
        <v>863</v>
      </c>
      <c r="I96" s="172"/>
      <c r="J96" s="173">
        <f>BK96</f>
        <v>0</v>
      </c>
      <c r="L96" s="169"/>
      <c r="M96" s="174"/>
      <c r="P96" s="175">
        <f>P97+P98+P109+P118+P129+P137+P144+P152+P306</f>
        <v>0</v>
      </c>
      <c r="R96" s="175">
        <f>R97+R98+R109+R118+R129+R137+R144+R152+R306</f>
        <v>3.9318399999999998</v>
      </c>
      <c r="T96" s="176">
        <f>T97+T98+T109+T118+T129+T137+T144+T152+T306</f>
        <v>10.845000000000001</v>
      </c>
      <c r="AR96" s="170" t="s">
        <v>79</v>
      </c>
      <c r="AT96" s="177" t="s">
        <v>71</v>
      </c>
      <c r="AU96" s="177" t="s">
        <v>72</v>
      </c>
      <c r="AY96" s="170" t="s">
        <v>144</v>
      </c>
      <c r="BK96" s="178">
        <f>BK97+BK98+BK109+BK118+BK129+BK137+BK144+BK152+BK306</f>
        <v>0</v>
      </c>
    </row>
    <row r="97" spans="2:65" s="13" customFormat="1" ht="22.9" customHeight="1">
      <c r="B97" s="169"/>
      <c r="D97" s="170" t="s">
        <v>71</v>
      </c>
      <c r="E97" s="185" t="s">
        <v>864</v>
      </c>
      <c r="F97" s="185" t="s">
        <v>865</v>
      </c>
      <c r="I97" s="172"/>
      <c r="J97" s="186">
        <f>BK97</f>
        <v>0</v>
      </c>
      <c r="L97" s="169"/>
      <c r="M97" s="174"/>
      <c r="P97" s="175">
        <v>0</v>
      </c>
      <c r="R97" s="175">
        <v>0</v>
      </c>
      <c r="T97" s="176">
        <v>0</v>
      </c>
      <c r="AR97" s="170" t="s">
        <v>79</v>
      </c>
      <c r="AT97" s="177" t="s">
        <v>71</v>
      </c>
      <c r="AU97" s="177" t="s">
        <v>79</v>
      </c>
      <c r="AY97" s="170" t="s">
        <v>144</v>
      </c>
      <c r="BK97" s="178">
        <v>0</v>
      </c>
    </row>
    <row r="98" spans="2:65" s="13" customFormat="1" ht="22.9" customHeight="1">
      <c r="B98" s="169"/>
      <c r="D98" s="170" t="s">
        <v>71</v>
      </c>
      <c r="E98" s="185" t="s">
        <v>866</v>
      </c>
      <c r="F98" s="185" t="s">
        <v>867</v>
      </c>
      <c r="I98" s="172"/>
      <c r="J98" s="186">
        <f>BK98</f>
        <v>0</v>
      </c>
      <c r="L98" s="169"/>
      <c r="M98" s="174"/>
      <c r="P98" s="175">
        <f>SUM(P99:P108)</f>
        <v>0</v>
      </c>
      <c r="R98" s="175">
        <f>SUM(R99:R108)</f>
        <v>0</v>
      </c>
      <c r="T98" s="176">
        <f>SUM(T99:T108)</f>
        <v>0</v>
      </c>
      <c r="AR98" s="170" t="s">
        <v>79</v>
      </c>
      <c r="AT98" s="177" t="s">
        <v>71</v>
      </c>
      <c r="AU98" s="177" t="s">
        <v>79</v>
      </c>
      <c r="AY98" s="170" t="s">
        <v>144</v>
      </c>
      <c r="BK98" s="178">
        <f>SUM(BK99:BK108)</f>
        <v>0</v>
      </c>
    </row>
    <row r="99" spans="2:65" s="1" customFormat="1" ht="128.65" customHeight="1">
      <c r="B99" s="31"/>
      <c r="C99" s="110" t="s">
        <v>79</v>
      </c>
      <c r="D99" s="110" t="s">
        <v>139</v>
      </c>
      <c r="E99" s="111" t="s">
        <v>868</v>
      </c>
      <c r="F99" s="112" t="s">
        <v>869</v>
      </c>
      <c r="G99" s="113" t="s">
        <v>365</v>
      </c>
      <c r="H99" s="114">
        <v>1181.25</v>
      </c>
      <c r="I99" s="115"/>
      <c r="J99" s="116">
        <f>ROUND(I99*H99,2)</f>
        <v>0</v>
      </c>
      <c r="K99" s="112" t="s">
        <v>154</v>
      </c>
      <c r="L99" s="31"/>
      <c r="M99" s="117" t="s">
        <v>19</v>
      </c>
      <c r="N99" s="118" t="s">
        <v>43</v>
      </c>
      <c r="P99" s="119">
        <f>O99*H99</f>
        <v>0</v>
      </c>
      <c r="Q99" s="119">
        <v>0</v>
      </c>
      <c r="R99" s="119">
        <f>Q99*H99</f>
        <v>0</v>
      </c>
      <c r="S99" s="119">
        <v>0</v>
      </c>
      <c r="T99" s="120">
        <f>S99*H99</f>
        <v>0</v>
      </c>
      <c r="AR99" s="121" t="s">
        <v>143</v>
      </c>
      <c r="AT99" s="121" t="s">
        <v>139</v>
      </c>
      <c r="AU99" s="121" t="s">
        <v>81</v>
      </c>
      <c r="AY99" s="16" t="s">
        <v>144</v>
      </c>
      <c r="BE99" s="122">
        <f>IF(N99="základní",J99,0)</f>
        <v>0</v>
      </c>
      <c r="BF99" s="122">
        <f>IF(N99="snížená",J99,0)</f>
        <v>0</v>
      </c>
      <c r="BG99" s="122">
        <f>IF(N99="zákl. přenesená",J99,0)</f>
        <v>0</v>
      </c>
      <c r="BH99" s="122">
        <f>IF(N99="sníž. přenesená",J99,0)</f>
        <v>0</v>
      </c>
      <c r="BI99" s="122">
        <f>IF(N99="nulová",J99,0)</f>
        <v>0</v>
      </c>
      <c r="BJ99" s="16" t="s">
        <v>79</v>
      </c>
      <c r="BK99" s="122">
        <f>ROUND(I99*H99,2)</f>
        <v>0</v>
      </c>
      <c r="BL99" s="16" t="s">
        <v>143</v>
      </c>
      <c r="BM99" s="121" t="s">
        <v>81</v>
      </c>
    </row>
    <row r="100" spans="2:65" s="1" customFormat="1" ht="19.5">
      <c r="B100" s="31"/>
      <c r="D100" s="123" t="s">
        <v>145</v>
      </c>
      <c r="F100" s="124" t="s">
        <v>445</v>
      </c>
      <c r="I100" s="125"/>
      <c r="L100" s="31"/>
      <c r="M100" s="126"/>
      <c r="T100" s="52"/>
      <c r="AT100" s="16" t="s">
        <v>145</v>
      </c>
      <c r="AU100" s="16" t="s">
        <v>81</v>
      </c>
    </row>
    <row r="101" spans="2:65" s="9" customFormat="1" ht="11.25">
      <c r="B101" s="142"/>
      <c r="D101" s="123" t="s">
        <v>360</v>
      </c>
      <c r="E101" s="143" t="s">
        <v>19</v>
      </c>
      <c r="F101" s="144" t="s">
        <v>870</v>
      </c>
      <c r="H101" s="145">
        <v>1181.25</v>
      </c>
      <c r="I101" s="146"/>
      <c r="L101" s="142"/>
      <c r="M101" s="147"/>
      <c r="T101" s="148"/>
      <c r="AT101" s="143" t="s">
        <v>360</v>
      </c>
      <c r="AU101" s="143" t="s">
        <v>81</v>
      </c>
      <c r="AV101" s="9" t="s">
        <v>81</v>
      </c>
      <c r="AW101" s="9" t="s">
        <v>33</v>
      </c>
      <c r="AX101" s="9" t="s">
        <v>72</v>
      </c>
      <c r="AY101" s="143" t="s">
        <v>144</v>
      </c>
    </row>
    <row r="102" spans="2:65" s="10" customFormat="1" ht="11.25">
      <c r="B102" s="149"/>
      <c r="D102" s="123" t="s">
        <v>360</v>
      </c>
      <c r="E102" s="150" t="s">
        <v>19</v>
      </c>
      <c r="F102" s="151" t="s">
        <v>362</v>
      </c>
      <c r="H102" s="152">
        <v>1181.25</v>
      </c>
      <c r="I102" s="153"/>
      <c r="L102" s="149"/>
      <c r="M102" s="154"/>
      <c r="T102" s="155"/>
      <c r="AT102" s="150" t="s">
        <v>360</v>
      </c>
      <c r="AU102" s="150" t="s">
        <v>81</v>
      </c>
      <c r="AV102" s="10" t="s">
        <v>143</v>
      </c>
      <c r="AW102" s="10" t="s">
        <v>33</v>
      </c>
      <c r="AX102" s="10" t="s">
        <v>79</v>
      </c>
      <c r="AY102" s="150" t="s">
        <v>144</v>
      </c>
    </row>
    <row r="103" spans="2:65" s="1" customFormat="1" ht="78" customHeight="1">
      <c r="B103" s="31"/>
      <c r="C103" s="110" t="s">
        <v>81</v>
      </c>
      <c r="D103" s="110" t="s">
        <v>139</v>
      </c>
      <c r="E103" s="111" t="s">
        <v>585</v>
      </c>
      <c r="F103" s="112" t="s">
        <v>586</v>
      </c>
      <c r="G103" s="113" t="s">
        <v>365</v>
      </c>
      <c r="H103" s="114">
        <v>1181.25</v>
      </c>
      <c r="I103" s="115"/>
      <c r="J103" s="116">
        <f>ROUND(I103*H103,2)</f>
        <v>0</v>
      </c>
      <c r="K103" s="112" t="s">
        <v>154</v>
      </c>
      <c r="L103" s="31"/>
      <c r="M103" s="117" t="s">
        <v>19</v>
      </c>
      <c r="N103" s="118" t="s">
        <v>43</v>
      </c>
      <c r="P103" s="119">
        <f>O103*H103</f>
        <v>0</v>
      </c>
      <c r="Q103" s="119">
        <v>0</v>
      </c>
      <c r="R103" s="119">
        <f>Q103*H103</f>
        <v>0</v>
      </c>
      <c r="S103" s="119">
        <v>0</v>
      </c>
      <c r="T103" s="120">
        <f>S103*H103</f>
        <v>0</v>
      </c>
      <c r="AR103" s="121" t="s">
        <v>143</v>
      </c>
      <c r="AT103" s="121" t="s">
        <v>139</v>
      </c>
      <c r="AU103" s="121" t="s">
        <v>81</v>
      </c>
      <c r="AY103" s="16" t="s">
        <v>144</v>
      </c>
      <c r="BE103" s="122">
        <f>IF(N103="základní",J103,0)</f>
        <v>0</v>
      </c>
      <c r="BF103" s="122">
        <f>IF(N103="snížená",J103,0)</f>
        <v>0</v>
      </c>
      <c r="BG103" s="122">
        <f>IF(N103="zákl. přenesená",J103,0)</f>
        <v>0</v>
      </c>
      <c r="BH103" s="122">
        <f>IF(N103="sníž. přenesená",J103,0)</f>
        <v>0</v>
      </c>
      <c r="BI103" s="122">
        <f>IF(N103="nulová",J103,0)</f>
        <v>0</v>
      </c>
      <c r="BJ103" s="16" t="s">
        <v>79</v>
      </c>
      <c r="BK103" s="122">
        <f>ROUND(I103*H103,2)</f>
        <v>0</v>
      </c>
      <c r="BL103" s="16" t="s">
        <v>143</v>
      </c>
      <c r="BM103" s="121" t="s">
        <v>143</v>
      </c>
    </row>
    <row r="104" spans="2:65" s="9" customFormat="1" ht="11.25">
      <c r="B104" s="142"/>
      <c r="D104" s="123" t="s">
        <v>360</v>
      </c>
      <c r="E104" s="143" t="s">
        <v>19</v>
      </c>
      <c r="F104" s="144" t="s">
        <v>871</v>
      </c>
      <c r="H104" s="145">
        <v>1181.25</v>
      </c>
      <c r="I104" s="146"/>
      <c r="L104" s="142"/>
      <c r="M104" s="147"/>
      <c r="T104" s="148"/>
      <c r="AT104" s="143" t="s">
        <v>360</v>
      </c>
      <c r="AU104" s="143" t="s">
        <v>81</v>
      </c>
      <c r="AV104" s="9" t="s">
        <v>81</v>
      </c>
      <c r="AW104" s="9" t="s">
        <v>33</v>
      </c>
      <c r="AX104" s="9" t="s">
        <v>72</v>
      </c>
      <c r="AY104" s="143" t="s">
        <v>144</v>
      </c>
    </row>
    <row r="105" spans="2:65" s="10" customFormat="1" ht="11.25">
      <c r="B105" s="149"/>
      <c r="D105" s="123" t="s">
        <v>360</v>
      </c>
      <c r="E105" s="150" t="s">
        <v>19</v>
      </c>
      <c r="F105" s="151" t="s">
        <v>362</v>
      </c>
      <c r="H105" s="152">
        <v>1181.25</v>
      </c>
      <c r="I105" s="153"/>
      <c r="L105" s="149"/>
      <c r="M105" s="154"/>
      <c r="T105" s="155"/>
      <c r="AT105" s="150" t="s">
        <v>360</v>
      </c>
      <c r="AU105" s="150" t="s">
        <v>81</v>
      </c>
      <c r="AV105" s="10" t="s">
        <v>143</v>
      </c>
      <c r="AW105" s="10" t="s">
        <v>33</v>
      </c>
      <c r="AX105" s="10" t="s">
        <v>79</v>
      </c>
      <c r="AY105" s="150" t="s">
        <v>144</v>
      </c>
    </row>
    <row r="106" spans="2:65" s="1" customFormat="1" ht="90" customHeight="1">
      <c r="B106" s="31"/>
      <c r="C106" s="110" t="s">
        <v>150</v>
      </c>
      <c r="D106" s="110" t="s">
        <v>139</v>
      </c>
      <c r="E106" s="111" t="s">
        <v>589</v>
      </c>
      <c r="F106" s="112" t="s">
        <v>590</v>
      </c>
      <c r="G106" s="113" t="s">
        <v>365</v>
      </c>
      <c r="H106" s="114">
        <v>1181.25</v>
      </c>
      <c r="I106" s="115"/>
      <c r="J106" s="116">
        <f>ROUND(I106*H106,2)</f>
        <v>0</v>
      </c>
      <c r="K106" s="112" t="s">
        <v>154</v>
      </c>
      <c r="L106" s="31"/>
      <c r="M106" s="117" t="s">
        <v>19</v>
      </c>
      <c r="N106" s="118" t="s">
        <v>43</v>
      </c>
      <c r="P106" s="119">
        <f>O106*H106</f>
        <v>0</v>
      </c>
      <c r="Q106" s="119">
        <v>0</v>
      </c>
      <c r="R106" s="119">
        <f>Q106*H106</f>
        <v>0</v>
      </c>
      <c r="S106" s="119">
        <v>0</v>
      </c>
      <c r="T106" s="120">
        <f>S106*H106</f>
        <v>0</v>
      </c>
      <c r="AR106" s="121" t="s">
        <v>143</v>
      </c>
      <c r="AT106" s="121" t="s">
        <v>139</v>
      </c>
      <c r="AU106" s="121" t="s">
        <v>81</v>
      </c>
      <c r="AY106" s="16" t="s">
        <v>144</v>
      </c>
      <c r="BE106" s="122">
        <f>IF(N106="základní",J106,0)</f>
        <v>0</v>
      </c>
      <c r="BF106" s="122">
        <f>IF(N106="snížená",J106,0)</f>
        <v>0</v>
      </c>
      <c r="BG106" s="122">
        <f>IF(N106="zákl. přenesená",J106,0)</f>
        <v>0</v>
      </c>
      <c r="BH106" s="122">
        <f>IF(N106="sníž. přenesená",J106,0)</f>
        <v>0</v>
      </c>
      <c r="BI106" s="122">
        <f>IF(N106="nulová",J106,0)</f>
        <v>0</v>
      </c>
      <c r="BJ106" s="16" t="s">
        <v>79</v>
      </c>
      <c r="BK106" s="122">
        <f>ROUND(I106*H106,2)</f>
        <v>0</v>
      </c>
      <c r="BL106" s="16" t="s">
        <v>143</v>
      </c>
      <c r="BM106" s="121" t="s">
        <v>155</v>
      </c>
    </row>
    <row r="107" spans="2:65" s="9" customFormat="1" ht="11.25">
      <c r="B107" s="142"/>
      <c r="D107" s="123" t="s">
        <v>360</v>
      </c>
      <c r="E107" s="143" t="s">
        <v>19</v>
      </c>
      <c r="F107" s="144" t="s">
        <v>872</v>
      </c>
      <c r="H107" s="145">
        <v>1181.25</v>
      </c>
      <c r="I107" s="146"/>
      <c r="L107" s="142"/>
      <c r="M107" s="147"/>
      <c r="T107" s="148"/>
      <c r="AT107" s="143" t="s">
        <v>360</v>
      </c>
      <c r="AU107" s="143" t="s">
        <v>81</v>
      </c>
      <c r="AV107" s="9" t="s">
        <v>81</v>
      </c>
      <c r="AW107" s="9" t="s">
        <v>33</v>
      </c>
      <c r="AX107" s="9" t="s">
        <v>72</v>
      </c>
      <c r="AY107" s="143" t="s">
        <v>144</v>
      </c>
    </row>
    <row r="108" spans="2:65" s="10" customFormat="1" ht="11.25">
      <c r="B108" s="149"/>
      <c r="D108" s="123" t="s">
        <v>360</v>
      </c>
      <c r="E108" s="150" t="s">
        <v>19</v>
      </c>
      <c r="F108" s="151" t="s">
        <v>362</v>
      </c>
      <c r="H108" s="152">
        <v>1181.25</v>
      </c>
      <c r="I108" s="153"/>
      <c r="L108" s="149"/>
      <c r="M108" s="154"/>
      <c r="T108" s="155"/>
      <c r="AT108" s="150" t="s">
        <v>360</v>
      </c>
      <c r="AU108" s="150" t="s">
        <v>81</v>
      </c>
      <c r="AV108" s="10" t="s">
        <v>143</v>
      </c>
      <c r="AW108" s="10" t="s">
        <v>33</v>
      </c>
      <c r="AX108" s="10" t="s">
        <v>79</v>
      </c>
      <c r="AY108" s="150" t="s">
        <v>144</v>
      </c>
    </row>
    <row r="109" spans="2:65" s="13" customFormat="1" ht="22.9" customHeight="1">
      <c r="B109" s="169"/>
      <c r="D109" s="170" t="s">
        <v>71</v>
      </c>
      <c r="E109" s="185" t="s">
        <v>873</v>
      </c>
      <c r="F109" s="185" t="s">
        <v>874</v>
      </c>
      <c r="I109" s="172"/>
      <c r="J109" s="186">
        <f>BK109</f>
        <v>0</v>
      </c>
      <c r="L109" s="169"/>
      <c r="M109" s="174"/>
      <c r="P109" s="175">
        <f>SUM(P110:P117)</f>
        <v>0</v>
      </c>
      <c r="R109" s="175">
        <f>SUM(R110:R117)</f>
        <v>0</v>
      </c>
      <c r="T109" s="176">
        <f>SUM(T110:T117)</f>
        <v>0</v>
      </c>
      <c r="AR109" s="170" t="s">
        <v>79</v>
      </c>
      <c r="AT109" s="177" t="s">
        <v>71</v>
      </c>
      <c r="AU109" s="177" t="s">
        <v>79</v>
      </c>
      <c r="AY109" s="170" t="s">
        <v>144</v>
      </c>
      <c r="BK109" s="178">
        <f>SUM(BK110:BK117)</f>
        <v>0</v>
      </c>
    </row>
    <row r="110" spans="2:65" s="1" customFormat="1" ht="128.65" customHeight="1">
      <c r="B110" s="31"/>
      <c r="C110" s="110" t="s">
        <v>143</v>
      </c>
      <c r="D110" s="110" t="s">
        <v>139</v>
      </c>
      <c r="E110" s="111" t="s">
        <v>868</v>
      </c>
      <c r="F110" s="112" t="s">
        <v>869</v>
      </c>
      <c r="G110" s="113" t="s">
        <v>365</v>
      </c>
      <c r="H110" s="114">
        <v>1910.9159999999999</v>
      </c>
      <c r="I110" s="115"/>
      <c r="J110" s="116">
        <f>ROUND(I110*H110,2)</f>
        <v>0</v>
      </c>
      <c r="K110" s="112" t="s">
        <v>154</v>
      </c>
      <c r="L110" s="31"/>
      <c r="M110" s="117" t="s">
        <v>19</v>
      </c>
      <c r="N110" s="118" t="s">
        <v>43</v>
      </c>
      <c r="P110" s="119">
        <f>O110*H110</f>
        <v>0</v>
      </c>
      <c r="Q110" s="119">
        <v>0</v>
      </c>
      <c r="R110" s="119">
        <f>Q110*H110</f>
        <v>0</v>
      </c>
      <c r="S110" s="119">
        <v>0</v>
      </c>
      <c r="T110" s="120">
        <f>S110*H110</f>
        <v>0</v>
      </c>
      <c r="AR110" s="121" t="s">
        <v>143</v>
      </c>
      <c r="AT110" s="121" t="s">
        <v>139</v>
      </c>
      <c r="AU110" s="121" t="s">
        <v>81</v>
      </c>
      <c r="AY110" s="16" t="s">
        <v>144</v>
      </c>
      <c r="BE110" s="122">
        <f>IF(N110="základní",J110,0)</f>
        <v>0</v>
      </c>
      <c r="BF110" s="122">
        <f>IF(N110="snížená",J110,0)</f>
        <v>0</v>
      </c>
      <c r="BG110" s="122">
        <f>IF(N110="zákl. přenesená",J110,0)</f>
        <v>0</v>
      </c>
      <c r="BH110" s="122">
        <f>IF(N110="sníž. přenesená",J110,0)</f>
        <v>0</v>
      </c>
      <c r="BI110" s="122">
        <f>IF(N110="nulová",J110,0)</f>
        <v>0</v>
      </c>
      <c r="BJ110" s="16" t="s">
        <v>79</v>
      </c>
      <c r="BK110" s="122">
        <f>ROUND(I110*H110,2)</f>
        <v>0</v>
      </c>
      <c r="BL110" s="16" t="s">
        <v>143</v>
      </c>
      <c r="BM110" s="121" t="s">
        <v>159</v>
      </c>
    </row>
    <row r="111" spans="2:65" s="1" customFormat="1" ht="19.5">
      <c r="B111" s="31"/>
      <c r="D111" s="123" t="s">
        <v>145</v>
      </c>
      <c r="F111" s="124" t="s">
        <v>445</v>
      </c>
      <c r="I111" s="125"/>
      <c r="L111" s="31"/>
      <c r="M111" s="126"/>
      <c r="T111" s="52"/>
      <c r="AT111" s="16" t="s">
        <v>145</v>
      </c>
      <c r="AU111" s="16" t="s">
        <v>81</v>
      </c>
    </row>
    <row r="112" spans="2:65" s="9" customFormat="1" ht="11.25">
      <c r="B112" s="142"/>
      <c r="D112" s="123" t="s">
        <v>360</v>
      </c>
      <c r="E112" s="143" t="s">
        <v>19</v>
      </c>
      <c r="F112" s="144" t="s">
        <v>875</v>
      </c>
      <c r="H112" s="145">
        <v>2137.5</v>
      </c>
      <c r="I112" s="146"/>
      <c r="L112" s="142"/>
      <c r="M112" s="147"/>
      <c r="T112" s="148"/>
      <c r="AT112" s="143" t="s">
        <v>360</v>
      </c>
      <c r="AU112" s="143" t="s">
        <v>81</v>
      </c>
      <c r="AV112" s="9" t="s">
        <v>81</v>
      </c>
      <c r="AW112" s="9" t="s">
        <v>33</v>
      </c>
      <c r="AX112" s="9" t="s">
        <v>72</v>
      </c>
      <c r="AY112" s="143" t="s">
        <v>144</v>
      </c>
    </row>
    <row r="113" spans="2:65" s="9" customFormat="1" ht="22.5">
      <c r="B113" s="142"/>
      <c r="D113" s="123" t="s">
        <v>360</v>
      </c>
      <c r="E113" s="143" t="s">
        <v>19</v>
      </c>
      <c r="F113" s="144" t="s">
        <v>876</v>
      </c>
      <c r="H113" s="145">
        <v>617.61599999999999</v>
      </c>
      <c r="I113" s="146"/>
      <c r="L113" s="142"/>
      <c r="M113" s="147"/>
      <c r="T113" s="148"/>
      <c r="AT113" s="143" t="s">
        <v>360</v>
      </c>
      <c r="AU113" s="143" t="s">
        <v>81</v>
      </c>
      <c r="AV113" s="9" t="s">
        <v>81</v>
      </c>
      <c r="AW113" s="9" t="s">
        <v>33</v>
      </c>
      <c r="AX113" s="9" t="s">
        <v>72</v>
      </c>
      <c r="AY113" s="143" t="s">
        <v>144</v>
      </c>
    </row>
    <row r="114" spans="2:65" s="9" customFormat="1" ht="11.25">
      <c r="B114" s="142"/>
      <c r="D114" s="123" t="s">
        <v>360</v>
      </c>
      <c r="E114" s="143" t="s">
        <v>19</v>
      </c>
      <c r="F114" s="144" t="s">
        <v>877</v>
      </c>
      <c r="H114" s="145">
        <v>-844.2</v>
      </c>
      <c r="I114" s="146"/>
      <c r="L114" s="142"/>
      <c r="M114" s="147"/>
      <c r="T114" s="148"/>
      <c r="AT114" s="143" t="s">
        <v>360</v>
      </c>
      <c r="AU114" s="143" t="s">
        <v>81</v>
      </c>
      <c r="AV114" s="9" t="s">
        <v>81</v>
      </c>
      <c r="AW114" s="9" t="s">
        <v>33</v>
      </c>
      <c r="AX114" s="9" t="s">
        <v>72</v>
      </c>
      <c r="AY114" s="143" t="s">
        <v>144</v>
      </c>
    </row>
    <row r="115" spans="2:65" s="10" customFormat="1" ht="11.25">
      <c r="B115" s="149"/>
      <c r="D115" s="123" t="s">
        <v>360</v>
      </c>
      <c r="E115" s="150" t="s">
        <v>19</v>
      </c>
      <c r="F115" s="151" t="s">
        <v>362</v>
      </c>
      <c r="H115" s="152">
        <v>1910.9159999999999</v>
      </c>
      <c r="I115" s="153"/>
      <c r="L115" s="149"/>
      <c r="M115" s="154"/>
      <c r="T115" s="155"/>
      <c r="AT115" s="150" t="s">
        <v>360</v>
      </c>
      <c r="AU115" s="150" t="s">
        <v>81</v>
      </c>
      <c r="AV115" s="10" t="s">
        <v>143</v>
      </c>
      <c r="AW115" s="10" t="s">
        <v>33</v>
      </c>
      <c r="AX115" s="10" t="s">
        <v>79</v>
      </c>
      <c r="AY115" s="150" t="s">
        <v>144</v>
      </c>
    </row>
    <row r="116" spans="2:65" s="1" customFormat="1" ht="78" customHeight="1">
      <c r="B116" s="31"/>
      <c r="C116" s="110" t="s">
        <v>161</v>
      </c>
      <c r="D116" s="110" t="s">
        <v>139</v>
      </c>
      <c r="E116" s="111" t="s">
        <v>585</v>
      </c>
      <c r="F116" s="112" t="s">
        <v>586</v>
      </c>
      <c r="G116" s="113" t="s">
        <v>365</v>
      </c>
      <c r="H116" s="114">
        <v>1910.9159999999999</v>
      </c>
      <c r="I116" s="115"/>
      <c r="J116" s="116">
        <f>ROUND(I116*H116,2)</f>
        <v>0</v>
      </c>
      <c r="K116" s="112" t="s">
        <v>154</v>
      </c>
      <c r="L116" s="31"/>
      <c r="M116" s="117" t="s">
        <v>19</v>
      </c>
      <c r="N116" s="118" t="s">
        <v>43</v>
      </c>
      <c r="P116" s="119">
        <f>O116*H116</f>
        <v>0</v>
      </c>
      <c r="Q116" s="119">
        <v>0</v>
      </c>
      <c r="R116" s="119">
        <f>Q116*H116</f>
        <v>0</v>
      </c>
      <c r="S116" s="119">
        <v>0</v>
      </c>
      <c r="T116" s="120">
        <f>S116*H116</f>
        <v>0</v>
      </c>
      <c r="AR116" s="121" t="s">
        <v>143</v>
      </c>
      <c r="AT116" s="121" t="s">
        <v>139</v>
      </c>
      <c r="AU116" s="121" t="s">
        <v>81</v>
      </c>
      <c r="AY116" s="16" t="s">
        <v>144</v>
      </c>
      <c r="BE116" s="122">
        <f>IF(N116="základní",J116,0)</f>
        <v>0</v>
      </c>
      <c r="BF116" s="122">
        <f>IF(N116="snížená",J116,0)</f>
        <v>0</v>
      </c>
      <c r="BG116" s="122">
        <f>IF(N116="zákl. přenesená",J116,0)</f>
        <v>0</v>
      </c>
      <c r="BH116" s="122">
        <f>IF(N116="sníž. přenesená",J116,0)</f>
        <v>0</v>
      </c>
      <c r="BI116" s="122">
        <f>IF(N116="nulová",J116,0)</f>
        <v>0</v>
      </c>
      <c r="BJ116" s="16" t="s">
        <v>79</v>
      </c>
      <c r="BK116" s="122">
        <f>ROUND(I116*H116,2)</f>
        <v>0</v>
      </c>
      <c r="BL116" s="16" t="s">
        <v>143</v>
      </c>
      <c r="BM116" s="121" t="s">
        <v>164</v>
      </c>
    </row>
    <row r="117" spans="2:65" s="1" customFormat="1" ht="90" customHeight="1">
      <c r="B117" s="31"/>
      <c r="C117" s="110" t="s">
        <v>155</v>
      </c>
      <c r="D117" s="110" t="s">
        <v>139</v>
      </c>
      <c r="E117" s="111" t="s">
        <v>878</v>
      </c>
      <c r="F117" s="112" t="s">
        <v>879</v>
      </c>
      <c r="G117" s="113" t="s">
        <v>365</v>
      </c>
      <c r="H117" s="114">
        <v>1910.9159999999999</v>
      </c>
      <c r="I117" s="115"/>
      <c r="J117" s="116">
        <f>ROUND(I117*H117,2)</f>
        <v>0</v>
      </c>
      <c r="K117" s="112" t="s">
        <v>154</v>
      </c>
      <c r="L117" s="31"/>
      <c r="M117" s="117" t="s">
        <v>19</v>
      </c>
      <c r="N117" s="118" t="s">
        <v>43</v>
      </c>
      <c r="P117" s="119">
        <f>O117*H117</f>
        <v>0</v>
      </c>
      <c r="Q117" s="119">
        <v>0</v>
      </c>
      <c r="R117" s="119">
        <f>Q117*H117</f>
        <v>0</v>
      </c>
      <c r="S117" s="119">
        <v>0</v>
      </c>
      <c r="T117" s="120">
        <f>S117*H117</f>
        <v>0</v>
      </c>
      <c r="AR117" s="121" t="s">
        <v>143</v>
      </c>
      <c r="AT117" s="121" t="s">
        <v>139</v>
      </c>
      <c r="AU117" s="121" t="s">
        <v>81</v>
      </c>
      <c r="AY117" s="16" t="s">
        <v>144</v>
      </c>
      <c r="BE117" s="122">
        <f>IF(N117="základní",J117,0)</f>
        <v>0</v>
      </c>
      <c r="BF117" s="122">
        <f>IF(N117="snížená",J117,0)</f>
        <v>0</v>
      </c>
      <c r="BG117" s="122">
        <f>IF(N117="zákl. přenesená",J117,0)</f>
        <v>0</v>
      </c>
      <c r="BH117" s="122">
        <f>IF(N117="sníž. přenesená",J117,0)</f>
        <v>0</v>
      </c>
      <c r="BI117" s="122">
        <f>IF(N117="nulová",J117,0)</f>
        <v>0</v>
      </c>
      <c r="BJ117" s="16" t="s">
        <v>79</v>
      </c>
      <c r="BK117" s="122">
        <f>ROUND(I117*H117,2)</f>
        <v>0</v>
      </c>
      <c r="BL117" s="16" t="s">
        <v>143</v>
      </c>
      <c r="BM117" s="121" t="s">
        <v>168</v>
      </c>
    </row>
    <row r="118" spans="2:65" s="13" customFormat="1" ht="22.9" customHeight="1">
      <c r="B118" s="169"/>
      <c r="D118" s="170" t="s">
        <v>71</v>
      </c>
      <c r="E118" s="185" t="s">
        <v>880</v>
      </c>
      <c r="F118" s="185" t="s">
        <v>881</v>
      </c>
      <c r="I118" s="172"/>
      <c r="J118" s="186">
        <f>BK118</f>
        <v>0</v>
      </c>
      <c r="L118" s="169"/>
      <c r="M118" s="174"/>
      <c r="P118" s="175">
        <f>SUM(P119:P128)</f>
        <v>0</v>
      </c>
      <c r="R118" s="175">
        <f>SUM(R119:R128)</f>
        <v>0</v>
      </c>
      <c r="T118" s="176">
        <f>SUM(T119:T128)</f>
        <v>0</v>
      </c>
      <c r="AR118" s="170" t="s">
        <v>79</v>
      </c>
      <c r="AT118" s="177" t="s">
        <v>71</v>
      </c>
      <c r="AU118" s="177" t="s">
        <v>79</v>
      </c>
      <c r="AY118" s="170" t="s">
        <v>144</v>
      </c>
      <c r="BK118" s="178">
        <f>SUM(BK119:BK128)</f>
        <v>0</v>
      </c>
    </row>
    <row r="119" spans="2:65" s="1" customFormat="1" ht="128.65" customHeight="1">
      <c r="B119" s="31"/>
      <c r="C119" s="110" t="s">
        <v>170</v>
      </c>
      <c r="D119" s="110" t="s">
        <v>139</v>
      </c>
      <c r="E119" s="111" t="s">
        <v>868</v>
      </c>
      <c r="F119" s="112" t="s">
        <v>869</v>
      </c>
      <c r="G119" s="113" t="s">
        <v>365</v>
      </c>
      <c r="H119" s="114">
        <v>11.25</v>
      </c>
      <c r="I119" s="115"/>
      <c r="J119" s="116">
        <f>ROUND(I119*H119,2)</f>
        <v>0</v>
      </c>
      <c r="K119" s="112" t="s">
        <v>154</v>
      </c>
      <c r="L119" s="31"/>
      <c r="M119" s="117" t="s">
        <v>19</v>
      </c>
      <c r="N119" s="118" t="s">
        <v>43</v>
      </c>
      <c r="P119" s="119">
        <f>O119*H119</f>
        <v>0</v>
      </c>
      <c r="Q119" s="119">
        <v>0</v>
      </c>
      <c r="R119" s="119">
        <f>Q119*H119</f>
        <v>0</v>
      </c>
      <c r="S119" s="119">
        <v>0</v>
      </c>
      <c r="T119" s="120">
        <f>S119*H119</f>
        <v>0</v>
      </c>
      <c r="AR119" s="121" t="s">
        <v>143</v>
      </c>
      <c r="AT119" s="121" t="s">
        <v>139</v>
      </c>
      <c r="AU119" s="121" t="s">
        <v>81</v>
      </c>
      <c r="AY119" s="16" t="s">
        <v>144</v>
      </c>
      <c r="BE119" s="122">
        <f>IF(N119="základní",J119,0)</f>
        <v>0</v>
      </c>
      <c r="BF119" s="122">
        <f>IF(N119="snížená",J119,0)</f>
        <v>0</v>
      </c>
      <c r="BG119" s="122">
        <f>IF(N119="zákl. přenesená",J119,0)</f>
        <v>0</v>
      </c>
      <c r="BH119" s="122">
        <f>IF(N119="sníž. přenesená",J119,0)</f>
        <v>0</v>
      </c>
      <c r="BI119" s="122">
        <f>IF(N119="nulová",J119,0)</f>
        <v>0</v>
      </c>
      <c r="BJ119" s="16" t="s">
        <v>79</v>
      </c>
      <c r="BK119" s="122">
        <f>ROUND(I119*H119,2)</f>
        <v>0</v>
      </c>
      <c r="BL119" s="16" t="s">
        <v>143</v>
      </c>
      <c r="BM119" s="121" t="s">
        <v>173</v>
      </c>
    </row>
    <row r="120" spans="2:65" s="1" customFormat="1" ht="19.5">
      <c r="B120" s="31"/>
      <c r="D120" s="123" t="s">
        <v>145</v>
      </c>
      <c r="F120" s="124" t="s">
        <v>445</v>
      </c>
      <c r="I120" s="125"/>
      <c r="L120" s="31"/>
      <c r="M120" s="126"/>
      <c r="T120" s="52"/>
      <c r="AT120" s="16" t="s">
        <v>145</v>
      </c>
      <c r="AU120" s="16" t="s">
        <v>81</v>
      </c>
    </row>
    <row r="121" spans="2:65" s="9" customFormat="1" ht="11.25">
      <c r="B121" s="142"/>
      <c r="D121" s="123" t="s">
        <v>360</v>
      </c>
      <c r="E121" s="143" t="s">
        <v>19</v>
      </c>
      <c r="F121" s="144" t="s">
        <v>882</v>
      </c>
      <c r="H121" s="145">
        <v>11.25</v>
      </c>
      <c r="I121" s="146"/>
      <c r="L121" s="142"/>
      <c r="M121" s="147"/>
      <c r="T121" s="148"/>
      <c r="AT121" s="143" t="s">
        <v>360</v>
      </c>
      <c r="AU121" s="143" t="s">
        <v>81</v>
      </c>
      <c r="AV121" s="9" t="s">
        <v>81</v>
      </c>
      <c r="AW121" s="9" t="s">
        <v>33</v>
      </c>
      <c r="AX121" s="9" t="s">
        <v>72</v>
      </c>
      <c r="AY121" s="143" t="s">
        <v>144</v>
      </c>
    </row>
    <row r="122" spans="2:65" s="10" customFormat="1" ht="11.25">
      <c r="B122" s="149"/>
      <c r="D122" s="123" t="s">
        <v>360</v>
      </c>
      <c r="E122" s="150" t="s">
        <v>19</v>
      </c>
      <c r="F122" s="151" t="s">
        <v>362</v>
      </c>
      <c r="H122" s="152">
        <v>11.25</v>
      </c>
      <c r="I122" s="153"/>
      <c r="L122" s="149"/>
      <c r="M122" s="154"/>
      <c r="T122" s="155"/>
      <c r="AT122" s="150" t="s">
        <v>360</v>
      </c>
      <c r="AU122" s="150" t="s">
        <v>81</v>
      </c>
      <c r="AV122" s="10" t="s">
        <v>143</v>
      </c>
      <c r="AW122" s="10" t="s">
        <v>33</v>
      </c>
      <c r="AX122" s="10" t="s">
        <v>79</v>
      </c>
      <c r="AY122" s="150" t="s">
        <v>144</v>
      </c>
    </row>
    <row r="123" spans="2:65" s="1" customFormat="1" ht="78" customHeight="1">
      <c r="B123" s="31"/>
      <c r="C123" s="110" t="s">
        <v>159</v>
      </c>
      <c r="D123" s="110" t="s">
        <v>139</v>
      </c>
      <c r="E123" s="111" t="s">
        <v>585</v>
      </c>
      <c r="F123" s="112" t="s">
        <v>586</v>
      </c>
      <c r="G123" s="113" t="s">
        <v>365</v>
      </c>
      <c r="H123" s="114">
        <v>11.25</v>
      </c>
      <c r="I123" s="115"/>
      <c r="J123" s="116">
        <f>ROUND(I123*H123,2)</f>
        <v>0</v>
      </c>
      <c r="K123" s="112" t="s">
        <v>154</v>
      </c>
      <c r="L123" s="31"/>
      <c r="M123" s="117" t="s">
        <v>19</v>
      </c>
      <c r="N123" s="118" t="s">
        <v>43</v>
      </c>
      <c r="P123" s="119">
        <f>O123*H123</f>
        <v>0</v>
      </c>
      <c r="Q123" s="119">
        <v>0</v>
      </c>
      <c r="R123" s="119">
        <f>Q123*H123</f>
        <v>0</v>
      </c>
      <c r="S123" s="119">
        <v>0</v>
      </c>
      <c r="T123" s="120">
        <f>S123*H123</f>
        <v>0</v>
      </c>
      <c r="AR123" s="121" t="s">
        <v>143</v>
      </c>
      <c r="AT123" s="121" t="s">
        <v>139</v>
      </c>
      <c r="AU123" s="121" t="s">
        <v>81</v>
      </c>
      <c r="AY123" s="16" t="s">
        <v>144</v>
      </c>
      <c r="BE123" s="122">
        <f>IF(N123="základní",J123,0)</f>
        <v>0</v>
      </c>
      <c r="BF123" s="122">
        <f>IF(N123="snížená",J123,0)</f>
        <v>0</v>
      </c>
      <c r="BG123" s="122">
        <f>IF(N123="zákl. přenesená",J123,0)</f>
        <v>0</v>
      </c>
      <c r="BH123" s="122">
        <f>IF(N123="sníž. přenesená",J123,0)</f>
        <v>0</v>
      </c>
      <c r="BI123" s="122">
        <f>IF(N123="nulová",J123,0)</f>
        <v>0</v>
      </c>
      <c r="BJ123" s="16" t="s">
        <v>79</v>
      </c>
      <c r="BK123" s="122">
        <f>ROUND(I123*H123,2)</f>
        <v>0</v>
      </c>
      <c r="BL123" s="16" t="s">
        <v>143</v>
      </c>
      <c r="BM123" s="121" t="s">
        <v>177</v>
      </c>
    </row>
    <row r="124" spans="2:65" s="9" customFormat="1" ht="11.25">
      <c r="B124" s="142"/>
      <c r="D124" s="123" t="s">
        <v>360</v>
      </c>
      <c r="E124" s="143" t="s">
        <v>19</v>
      </c>
      <c r="F124" s="144" t="s">
        <v>883</v>
      </c>
      <c r="H124" s="145">
        <v>11.25</v>
      </c>
      <c r="I124" s="146"/>
      <c r="L124" s="142"/>
      <c r="M124" s="147"/>
      <c r="T124" s="148"/>
      <c r="AT124" s="143" t="s">
        <v>360</v>
      </c>
      <c r="AU124" s="143" t="s">
        <v>81</v>
      </c>
      <c r="AV124" s="9" t="s">
        <v>81</v>
      </c>
      <c r="AW124" s="9" t="s">
        <v>33</v>
      </c>
      <c r="AX124" s="9" t="s">
        <v>72</v>
      </c>
      <c r="AY124" s="143" t="s">
        <v>144</v>
      </c>
    </row>
    <row r="125" spans="2:65" s="10" customFormat="1" ht="11.25">
      <c r="B125" s="149"/>
      <c r="D125" s="123" t="s">
        <v>360</v>
      </c>
      <c r="E125" s="150" t="s">
        <v>19</v>
      </c>
      <c r="F125" s="151" t="s">
        <v>362</v>
      </c>
      <c r="H125" s="152">
        <v>11.25</v>
      </c>
      <c r="I125" s="153"/>
      <c r="L125" s="149"/>
      <c r="M125" s="154"/>
      <c r="T125" s="155"/>
      <c r="AT125" s="150" t="s">
        <v>360</v>
      </c>
      <c r="AU125" s="150" t="s">
        <v>81</v>
      </c>
      <c r="AV125" s="10" t="s">
        <v>143</v>
      </c>
      <c r="AW125" s="10" t="s">
        <v>33</v>
      </c>
      <c r="AX125" s="10" t="s">
        <v>79</v>
      </c>
      <c r="AY125" s="150" t="s">
        <v>144</v>
      </c>
    </row>
    <row r="126" spans="2:65" s="1" customFormat="1" ht="90" customHeight="1">
      <c r="B126" s="31"/>
      <c r="C126" s="110" t="s">
        <v>179</v>
      </c>
      <c r="D126" s="110" t="s">
        <v>139</v>
      </c>
      <c r="E126" s="111" t="s">
        <v>884</v>
      </c>
      <c r="F126" s="112" t="s">
        <v>885</v>
      </c>
      <c r="G126" s="113" t="s">
        <v>365</v>
      </c>
      <c r="H126" s="114">
        <v>11.25</v>
      </c>
      <c r="I126" s="115"/>
      <c r="J126" s="116">
        <f>ROUND(I126*H126,2)</f>
        <v>0</v>
      </c>
      <c r="K126" s="112" t="s">
        <v>154</v>
      </c>
      <c r="L126" s="31"/>
      <c r="M126" s="117" t="s">
        <v>19</v>
      </c>
      <c r="N126" s="118" t="s">
        <v>43</v>
      </c>
      <c r="P126" s="119">
        <f>O126*H126</f>
        <v>0</v>
      </c>
      <c r="Q126" s="119">
        <v>0</v>
      </c>
      <c r="R126" s="119">
        <f>Q126*H126</f>
        <v>0</v>
      </c>
      <c r="S126" s="119">
        <v>0</v>
      </c>
      <c r="T126" s="120">
        <f>S126*H126</f>
        <v>0</v>
      </c>
      <c r="AR126" s="121" t="s">
        <v>143</v>
      </c>
      <c r="AT126" s="121" t="s">
        <v>139</v>
      </c>
      <c r="AU126" s="121" t="s">
        <v>81</v>
      </c>
      <c r="AY126" s="16" t="s">
        <v>144</v>
      </c>
      <c r="BE126" s="122">
        <f>IF(N126="základní",J126,0)</f>
        <v>0</v>
      </c>
      <c r="BF126" s="122">
        <f>IF(N126="snížená",J126,0)</f>
        <v>0</v>
      </c>
      <c r="BG126" s="122">
        <f>IF(N126="zákl. přenesená",J126,0)</f>
        <v>0</v>
      </c>
      <c r="BH126" s="122">
        <f>IF(N126="sníž. přenesená",J126,0)</f>
        <v>0</v>
      </c>
      <c r="BI126" s="122">
        <f>IF(N126="nulová",J126,0)</f>
        <v>0</v>
      </c>
      <c r="BJ126" s="16" t="s">
        <v>79</v>
      </c>
      <c r="BK126" s="122">
        <f>ROUND(I126*H126,2)</f>
        <v>0</v>
      </c>
      <c r="BL126" s="16" t="s">
        <v>143</v>
      </c>
      <c r="BM126" s="121" t="s">
        <v>182</v>
      </c>
    </row>
    <row r="127" spans="2:65" s="9" customFormat="1" ht="11.25">
      <c r="B127" s="142"/>
      <c r="D127" s="123" t="s">
        <v>360</v>
      </c>
      <c r="E127" s="143" t="s">
        <v>19</v>
      </c>
      <c r="F127" s="144" t="s">
        <v>883</v>
      </c>
      <c r="H127" s="145">
        <v>11.25</v>
      </c>
      <c r="I127" s="146"/>
      <c r="L127" s="142"/>
      <c r="M127" s="147"/>
      <c r="T127" s="148"/>
      <c r="AT127" s="143" t="s">
        <v>360</v>
      </c>
      <c r="AU127" s="143" t="s">
        <v>81</v>
      </c>
      <c r="AV127" s="9" t="s">
        <v>81</v>
      </c>
      <c r="AW127" s="9" t="s">
        <v>33</v>
      </c>
      <c r="AX127" s="9" t="s">
        <v>72</v>
      </c>
      <c r="AY127" s="143" t="s">
        <v>144</v>
      </c>
    </row>
    <row r="128" spans="2:65" s="10" customFormat="1" ht="11.25">
      <c r="B128" s="149"/>
      <c r="D128" s="123" t="s">
        <v>360</v>
      </c>
      <c r="E128" s="150" t="s">
        <v>19</v>
      </c>
      <c r="F128" s="151" t="s">
        <v>362</v>
      </c>
      <c r="H128" s="152">
        <v>11.25</v>
      </c>
      <c r="I128" s="153"/>
      <c r="L128" s="149"/>
      <c r="M128" s="154"/>
      <c r="T128" s="155"/>
      <c r="AT128" s="150" t="s">
        <v>360</v>
      </c>
      <c r="AU128" s="150" t="s">
        <v>81</v>
      </c>
      <c r="AV128" s="10" t="s">
        <v>143</v>
      </c>
      <c r="AW128" s="10" t="s">
        <v>33</v>
      </c>
      <c r="AX128" s="10" t="s">
        <v>79</v>
      </c>
      <c r="AY128" s="150" t="s">
        <v>144</v>
      </c>
    </row>
    <row r="129" spans="2:65" s="13" customFormat="1" ht="22.9" customHeight="1">
      <c r="B129" s="169"/>
      <c r="D129" s="170" t="s">
        <v>71</v>
      </c>
      <c r="E129" s="185" t="s">
        <v>886</v>
      </c>
      <c r="F129" s="185" t="s">
        <v>887</v>
      </c>
      <c r="I129" s="172"/>
      <c r="J129" s="186">
        <f>BK129</f>
        <v>0</v>
      </c>
      <c r="L129" s="169"/>
      <c r="M129" s="174"/>
      <c r="P129" s="175">
        <f>SUM(P130:P136)</f>
        <v>0</v>
      </c>
      <c r="R129" s="175">
        <f>SUM(R130:R136)</f>
        <v>0</v>
      </c>
      <c r="T129" s="176">
        <f>SUM(T130:T136)</f>
        <v>0</v>
      </c>
      <c r="AR129" s="170" t="s">
        <v>79</v>
      </c>
      <c r="AT129" s="177" t="s">
        <v>71</v>
      </c>
      <c r="AU129" s="177" t="s">
        <v>79</v>
      </c>
      <c r="AY129" s="170" t="s">
        <v>144</v>
      </c>
      <c r="BK129" s="178">
        <f>SUM(BK130:BK136)</f>
        <v>0</v>
      </c>
    </row>
    <row r="130" spans="2:65" s="1" customFormat="1" ht="128.65" customHeight="1">
      <c r="B130" s="31"/>
      <c r="C130" s="110" t="s">
        <v>164</v>
      </c>
      <c r="D130" s="110" t="s">
        <v>139</v>
      </c>
      <c r="E130" s="111" t="s">
        <v>868</v>
      </c>
      <c r="F130" s="112" t="s">
        <v>869</v>
      </c>
      <c r="G130" s="113" t="s">
        <v>365</v>
      </c>
      <c r="H130" s="114">
        <v>377.505</v>
      </c>
      <c r="I130" s="115"/>
      <c r="J130" s="116">
        <f>ROUND(I130*H130,2)</f>
        <v>0</v>
      </c>
      <c r="K130" s="112" t="s">
        <v>154</v>
      </c>
      <c r="L130" s="31"/>
      <c r="M130" s="117" t="s">
        <v>19</v>
      </c>
      <c r="N130" s="118" t="s">
        <v>43</v>
      </c>
      <c r="P130" s="119">
        <f>O130*H130</f>
        <v>0</v>
      </c>
      <c r="Q130" s="119">
        <v>0</v>
      </c>
      <c r="R130" s="119">
        <f>Q130*H130</f>
        <v>0</v>
      </c>
      <c r="S130" s="119">
        <v>0</v>
      </c>
      <c r="T130" s="120">
        <f>S130*H130</f>
        <v>0</v>
      </c>
      <c r="AR130" s="121" t="s">
        <v>143</v>
      </c>
      <c r="AT130" s="121" t="s">
        <v>139</v>
      </c>
      <c r="AU130" s="121" t="s">
        <v>81</v>
      </c>
      <c r="AY130" s="16" t="s">
        <v>144</v>
      </c>
      <c r="BE130" s="122">
        <f>IF(N130="základní",J130,0)</f>
        <v>0</v>
      </c>
      <c r="BF130" s="122">
        <f>IF(N130="snížená",J130,0)</f>
        <v>0</v>
      </c>
      <c r="BG130" s="122">
        <f>IF(N130="zákl. přenesená",J130,0)</f>
        <v>0</v>
      </c>
      <c r="BH130" s="122">
        <f>IF(N130="sníž. přenesená",J130,0)</f>
        <v>0</v>
      </c>
      <c r="BI130" s="122">
        <f>IF(N130="nulová",J130,0)</f>
        <v>0</v>
      </c>
      <c r="BJ130" s="16" t="s">
        <v>79</v>
      </c>
      <c r="BK130" s="122">
        <f>ROUND(I130*H130,2)</f>
        <v>0</v>
      </c>
      <c r="BL130" s="16" t="s">
        <v>143</v>
      </c>
      <c r="BM130" s="121" t="s">
        <v>186</v>
      </c>
    </row>
    <row r="131" spans="2:65" s="1" customFormat="1" ht="19.5">
      <c r="B131" s="31"/>
      <c r="D131" s="123" t="s">
        <v>145</v>
      </c>
      <c r="F131" s="124" t="s">
        <v>445</v>
      </c>
      <c r="I131" s="125"/>
      <c r="L131" s="31"/>
      <c r="M131" s="126"/>
      <c r="T131" s="52"/>
      <c r="AT131" s="16" t="s">
        <v>145</v>
      </c>
      <c r="AU131" s="16" t="s">
        <v>81</v>
      </c>
    </row>
    <row r="132" spans="2:65" s="9" customFormat="1" ht="11.25">
      <c r="B132" s="142"/>
      <c r="D132" s="123" t="s">
        <v>360</v>
      </c>
      <c r="E132" s="143" t="s">
        <v>19</v>
      </c>
      <c r="F132" s="144" t="s">
        <v>888</v>
      </c>
      <c r="H132" s="145">
        <v>2</v>
      </c>
      <c r="I132" s="146"/>
      <c r="L132" s="142"/>
      <c r="M132" s="147"/>
      <c r="T132" s="148"/>
      <c r="AT132" s="143" t="s">
        <v>360</v>
      </c>
      <c r="AU132" s="143" t="s">
        <v>81</v>
      </c>
      <c r="AV132" s="9" t="s">
        <v>81</v>
      </c>
      <c r="AW132" s="9" t="s">
        <v>33</v>
      </c>
      <c r="AX132" s="9" t="s">
        <v>72</v>
      </c>
      <c r="AY132" s="143" t="s">
        <v>144</v>
      </c>
    </row>
    <row r="133" spans="2:65" s="9" customFormat="1" ht="11.25">
      <c r="B133" s="142"/>
      <c r="D133" s="123" t="s">
        <v>360</v>
      </c>
      <c r="E133" s="143" t="s">
        <v>19</v>
      </c>
      <c r="F133" s="144" t="s">
        <v>889</v>
      </c>
      <c r="H133" s="145">
        <v>375.505</v>
      </c>
      <c r="I133" s="146"/>
      <c r="L133" s="142"/>
      <c r="M133" s="147"/>
      <c r="T133" s="148"/>
      <c r="AT133" s="143" t="s">
        <v>360</v>
      </c>
      <c r="AU133" s="143" t="s">
        <v>81</v>
      </c>
      <c r="AV133" s="9" t="s">
        <v>81</v>
      </c>
      <c r="AW133" s="9" t="s">
        <v>33</v>
      </c>
      <c r="AX133" s="9" t="s">
        <v>72</v>
      </c>
      <c r="AY133" s="143" t="s">
        <v>144</v>
      </c>
    </row>
    <row r="134" spans="2:65" s="10" customFormat="1" ht="11.25">
      <c r="B134" s="149"/>
      <c r="D134" s="123" t="s">
        <v>360</v>
      </c>
      <c r="E134" s="150" t="s">
        <v>19</v>
      </c>
      <c r="F134" s="151" t="s">
        <v>362</v>
      </c>
      <c r="H134" s="152">
        <v>377.505</v>
      </c>
      <c r="I134" s="153"/>
      <c r="L134" s="149"/>
      <c r="M134" s="154"/>
      <c r="T134" s="155"/>
      <c r="AT134" s="150" t="s">
        <v>360</v>
      </c>
      <c r="AU134" s="150" t="s">
        <v>81</v>
      </c>
      <c r="AV134" s="10" t="s">
        <v>143</v>
      </c>
      <c r="AW134" s="10" t="s">
        <v>33</v>
      </c>
      <c r="AX134" s="10" t="s">
        <v>79</v>
      </c>
      <c r="AY134" s="150" t="s">
        <v>144</v>
      </c>
    </row>
    <row r="135" spans="2:65" s="1" customFormat="1" ht="78" customHeight="1">
      <c r="B135" s="31"/>
      <c r="C135" s="110" t="s">
        <v>188</v>
      </c>
      <c r="D135" s="110" t="s">
        <v>139</v>
      </c>
      <c r="E135" s="111" t="s">
        <v>585</v>
      </c>
      <c r="F135" s="112" t="s">
        <v>586</v>
      </c>
      <c r="G135" s="113" t="s">
        <v>365</v>
      </c>
      <c r="H135" s="114">
        <v>377.505</v>
      </c>
      <c r="I135" s="115"/>
      <c r="J135" s="116">
        <f>ROUND(I135*H135,2)</f>
        <v>0</v>
      </c>
      <c r="K135" s="112" t="s">
        <v>154</v>
      </c>
      <c r="L135" s="31"/>
      <c r="M135" s="117" t="s">
        <v>19</v>
      </c>
      <c r="N135" s="118" t="s">
        <v>43</v>
      </c>
      <c r="P135" s="119">
        <f>O135*H135</f>
        <v>0</v>
      </c>
      <c r="Q135" s="119">
        <v>0</v>
      </c>
      <c r="R135" s="119">
        <f>Q135*H135</f>
        <v>0</v>
      </c>
      <c r="S135" s="119">
        <v>0</v>
      </c>
      <c r="T135" s="120">
        <f>S135*H135</f>
        <v>0</v>
      </c>
      <c r="AR135" s="121" t="s">
        <v>143</v>
      </c>
      <c r="AT135" s="121" t="s">
        <v>139</v>
      </c>
      <c r="AU135" s="121" t="s">
        <v>81</v>
      </c>
      <c r="AY135" s="16" t="s">
        <v>144</v>
      </c>
      <c r="BE135" s="122">
        <f>IF(N135="základní",J135,0)</f>
        <v>0</v>
      </c>
      <c r="BF135" s="122">
        <f>IF(N135="snížená",J135,0)</f>
        <v>0</v>
      </c>
      <c r="BG135" s="122">
        <f>IF(N135="zákl. přenesená",J135,0)</f>
        <v>0</v>
      </c>
      <c r="BH135" s="122">
        <f>IF(N135="sníž. přenesená",J135,0)</f>
        <v>0</v>
      </c>
      <c r="BI135" s="122">
        <f>IF(N135="nulová",J135,0)</f>
        <v>0</v>
      </c>
      <c r="BJ135" s="16" t="s">
        <v>79</v>
      </c>
      <c r="BK135" s="122">
        <f>ROUND(I135*H135,2)</f>
        <v>0</v>
      </c>
      <c r="BL135" s="16" t="s">
        <v>143</v>
      </c>
      <c r="BM135" s="121" t="s">
        <v>191</v>
      </c>
    </row>
    <row r="136" spans="2:65" s="1" customFormat="1" ht="90" customHeight="1">
      <c r="B136" s="31"/>
      <c r="C136" s="110" t="s">
        <v>168</v>
      </c>
      <c r="D136" s="110" t="s">
        <v>139</v>
      </c>
      <c r="E136" s="111" t="s">
        <v>890</v>
      </c>
      <c r="F136" s="112" t="s">
        <v>891</v>
      </c>
      <c r="G136" s="113" t="s">
        <v>365</v>
      </c>
      <c r="H136" s="114">
        <v>377.505</v>
      </c>
      <c r="I136" s="115"/>
      <c r="J136" s="116">
        <f>ROUND(I136*H136,2)</f>
        <v>0</v>
      </c>
      <c r="K136" s="112" t="s">
        <v>154</v>
      </c>
      <c r="L136" s="31"/>
      <c r="M136" s="117" t="s">
        <v>19</v>
      </c>
      <c r="N136" s="118" t="s">
        <v>43</v>
      </c>
      <c r="P136" s="119">
        <f>O136*H136</f>
        <v>0</v>
      </c>
      <c r="Q136" s="119">
        <v>0</v>
      </c>
      <c r="R136" s="119">
        <f>Q136*H136</f>
        <v>0</v>
      </c>
      <c r="S136" s="119">
        <v>0</v>
      </c>
      <c r="T136" s="120">
        <f>S136*H136</f>
        <v>0</v>
      </c>
      <c r="AR136" s="121" t="s">
        <v>143</v>
      </c>
      <c r="AT136" s="121" t="s">
        <v>139</v>
      </c>
      <c r="AU136" s="121" t="s">
        <v>81</v>
      </c>
      <c r="AY136" s="16" t="s">
        <v>144</v>
      </c>
      <c r="BE136" s="122">
        <f>IF(N136="základní",J136,0)</f>
        <v>0</v>
      </c>
      <c r="BF136" s="122">
        <f>IF(N136="snížená",J136,0)</f>
        <v>0</v>
      </c>
      <c r="BG136" s="122">
        <f>IF(N136="zákl. přenesená",J136,0)</f>
        <v>0</v>
      </c>
      <c r="BH136" s="122">
        <f>IF(N136="sníž. přenesená",J136,0)</f>
        <v>0</v>
      </c>
      <c r="BI136" s="122">
        <f>IF(N136="nulová",J136,0)</f>
        <v>0</v>
      </c>
      <c r="BJ136" s="16" t="s">
        <v>79</v>
      </c>
      <c r="BK136" s="122">
        <f>ROUND(I136*H136,2)</f>
        <v>0</v>
      </c>
      <c r="BL136" s="16" t="s">
        <v>143</v>
      </c>
      <c r="BM136" s="121" t="s">
        <v>195</v>
      </c>
    </row>
    <row r="137" spans="2:65" s="13" customFormat="1" ht="22.9" customHeight="1">
      <c r="B137" s="169"/>
      <c r="D137" s="170" t="s">
        <v>71</v>
      </c>
      <c r="E137" s="185" t="s">
        <v>892</v>
      </c>
      <c r="F137" s="185" t="s">
        <v>893</v>
      </c>
      <c r="I137" s="172"/>
      <c r="J137" s="186">
        <f>BK137</f>
        <v>0</v>
      </c>
      <c r="L137" s="169"/>
      <c r="M137" s="174"/>
      <c r="P137" s="175">
        <f>SUM(P138:P143)</f>
        <v>0</v>
      </c>
      <c r="R137" s="175">
        <f>SUM(R138:R143)</f>
        <v>0</v>
      </c>
      <c r="T137" s="176">
        <f>SUM(T138:T143)</f>
        <v>0</v>
      </c>
      <c r="AR137" s="170" t="s">
        <v>79</v>
      </c>
      <c r="AT137" s="177" t="s">
        <v>71</v>
      </c>
      <c r="AU137" s="177" t="s">
        <v>79</v>
      </c>
      <c r="AY137" s="170" t="s">
        <v>144</v>
      </c>
      <c r="BK137" s="178">
        <f>SUM(BK138:BK143)</f>
        <v>0</v>
      </c>
    </row>
    <row r="138" spans="2:65" s="1" customFormat="1" ht="128.65" customHeight="1">
      <c r="B138" s="31"/>
      <c r="C138" s="110" t="s">
        <v>197</v>
      </c>
      <c r="D138" s="110" t="s">
        <v>139</v>
      </c>
      <c r="E138" s="111" t="s">
        <v>868</v>
      </c>
      <c r="F138" s="112" t="s">
        <v>869</v>
      </c>
      <c r="G138" s="113" t="s">
        <v>365</v>
      </c>
      <c r="H138" s="114">
        <v>0.54</v>
      </c>
      <c r="I138" s="115"/>
      <c r="J138" s="116">
        <f>ROUND(I138*H138,2)</f>
        <v>0</v>
      </c>
      <c r="K138" s="112" t="s">
        <v>154</v>
      </c>
      <c r="L138" s="31"/>
      <c r="M138" s="117" t="s">
        <v>19</v>
      </c>
      <c r="N138" s="118" t="s">
        <v>43</v>
      </c>
      <c r="P138" s="119">
        <f>O138*H138</f>
        <v>0</v>
      </c>
      <c r="Q138" s="119">
        <v>0</v>
      </c>
      <c r="R138" s="119">
        <f>Q138*H138</f>
        <v>0</v>
      </c>
      <c r="S138" s="119">
        <v>0</v>
      </c>
      <c r="T138" s="120">
        <f>S138*H138</f>
        <v>0</v>
      </c>
      <c r="AR138" s="121" t="s">
        <v>143</v>
      </c>
      <c r="AT138" s="121" t="s">
        <v>139</v>
      </c>
      <c r="AU138" s="121" t="s">
        <v>81</v>
      </c>
      <c r="AY138" s="16" t="s">
        <v>144</v>
      </c>
      <c r="BE138" s="122">
        <f>IF(N138="základní",J138,0)</f>
        <v>0</v>
      </c>
      <c r="BF138" s="122">
        <f>IF(N138="snížená",J138,0)</f>
        <v>0</v>
      </c>
      <c r="BG138" s="122">
        <f>IF(N138="zákl. přenesená",J138,0)</f>
        <v>0</v>
      </c>
      <c r="BH138" s="122">
        <f>IF(N138="sníž. přenesená",J138,0)</f>
        <v>0</v>
      </c>
      <c r="BI138" s="122">
        <f>IF(N138="nulová",J138,0)</f>
        <v>0</v>
      </c>
      <c r="BJ138" s="16" t="s">
        <v>79</v>
      </c>
      <c r="BK138" s="122">
        <f>ROUND(I138*H138,2)</f>
        <v>0</v>
      </c>
      <c r="BL138" s="16" t="s">
        <v>143</v>
      </c>
      <c r="BM138" s="121" t="s">
        <v>200</v>
      </c>
    </row>
    <row r="139" spans="2:65" s="1" customFormat="1" ht="19.5">
      <c r="B139" s="31"/>
      <c r="D139" s="123" t="s">
        <v>145</v>
      </c>
      <c r="F139" s="124" t="s">
        <v>445</v>
      </c>
      <c r="I139" s="125"/>
      <c r="L139" s="31"/>
      <c r="M139" s="126"/>
      <c r="T139" s="52"/>
      <c r="AT139" s="16" t="s">
        <v>145</v>
      </c>
      <c r="AU139" s="16" t="s">
        <v>81</v>
      </c>
    </row>
    <row r="140" spans="2:65" s="9" customFormat="1" ht="11.25">
      <c r="B140" s="142"/>
      <c r="D140" s="123" t="s">
        <v>360</v>
      </c>
      <c r="E140" s="143" t="s">
        <v>19</v>
      </c>
      <c r="F140" s="144" t="s">
        <v>894</v>
      </c>
      <c r="H140" s="145">
        <v>0.54</v>
      </c>
      <c r="I140" s="146"/>
      <c r="L140" s="142"/>
      <c r="M140" s="147"/>
      <c r="T140" s="148"/>
      <c r="AT140" s="143" t="s">
        <v>360</v>
      </c>
      <c r="AU140" s="143" t="s">
        <v>81</v>
      </c>
      <c r="AV140" s="9" t="s">
        <v>81</v>
      </c>
      <c r="AW140" s="9" t="s">
        <v>33</v>
      </c>
      <c r="AX140" s="9" t="s">
        <v>72</v>
      </c>
      <c r="AY140" s="143" t="s">
        <v>144</v>
      </c>
    </row>
    <row r="141" spans="2:65" s="10" customFormat="1" ht="11.25">
      <c r="B141" s="149"/>
      <c r="D141" s="123" t="s">
        <v>360</v>
      </c>
      <c r="E141" s="150" t="s">
        <v>19</v>
      </c>
      <c r="F141" s="151" t="s">
        <v>362</v>
      </c>
      <c r="H141" s="152">
        <v>0.54</v>
      </c>
      <c r="I141" s="153"/>
      <c r="L141" s="149"/>
      <c r="M141" s="154"/>
      <c r="T141" s="155"/>
      <c r="AT141" s="150" t="s">
        <v>360</v>
      </c>
      <c r="AU141" s="150" t="s">
        <v>81</v>
      </c>
      <c r="AV141" s="10" t="s">
        <v>143</v>
      </c>
      <c r="AW141" s="10" t="s">
        <v>33</v>
      </c>
      <c r="AX141" s="10" t="s">
        <v>79</v>
      </c>
      <c r="AY141" s="150" t="s">
        <v>144</v>
      </c>
    </row>
    <row r="142" spans="2:65" s="1" customFormat="1" ht="78" customHeight="1">
      <c r="B142" s="31"/>
      <c r="C142" s="110" t="s">
        <v>173</v>
      </c>
      <c r="D142" s="110" t="s">
        <v>139</v>
      </c>
      <c r="E142" s="111" t="s">
        <v>585</v>
      </c>
      <c r="F142" s="112" t="s">
        <v>586</v>
      </c>
      <c r="G142" s="113" t="s">
        <v>365</v>
      </c>
      <c r="H142" s="114">
        <v>0.54</v>
      </c>
      <c r="I142" s="115"/>
      <c r="J142" s="116">
        <f>ROUND(I142*H142,2)</f>
        <v>0</v>
      </c>
      <c r="K142" s="112" t="s">
        <v>154</v>
      </c>
      <c r="L142" s="31"/>
      <c r="M142" s="117" t="s">
        <v>19</v>
      </c>
      <c r="N142" s="118" t="s">
        <v>43</v>
      </c>
      <c r="P142" s="119">
        <f>O142*H142</f>
        <v>0</v>
      </c>
      <c r="Q142" s="119">
        <v>0</v>
      </c>
      <c r="R142" s="119">
        <f>Q142*H142</f>
        <v>0</v>
      </c>
      <c r="S142" s="119">
        <v>0</v>
      </c>
      <c r="T142" s="120">
        <f>S142*H142</f>
        <v>0</v>
      </c>
      <c r="AR142" s="121" t="s">
        <v>143</v>
      </c>
      <c r="AT142" s="121" t="s">
        <v>139</v>
      </c>
      <c r="AU142" s="121" t="s">
        <v>81</v>
      </c>
      <c r="AY142" s="16" t="s">
        <v>144</v>
      </c>
      <c r="BE142" s="122">
        <f>IF(N142="základní",J142,0)</f>
        <v>0</v>
      </c>
      <c r="BF142" s="122">
        <f>IF(N142="snížená",J142,0)</f>
        <v>0</v>
      </c>
      <c r="BG142" s="122">
        <f>IF(N142="zákl. přenesená",J142,0)</f>
        <v>0</v>
      </c>
      <c r="BH142" s="122">
        <f>IF(N142="sníž. přenesená",J142,0)</f>
        <v>0</v>
      </c>
      <c r="BI142" s="122">
        <f>IF(N142="nulová",J142,0)</f>
        <v>0</v>
      </c>
      <c r="BJ142" s="16" t="s">
        <v>79</v>
      </c>
      <c r="BK142" s="122">
        <f>ROUND(I142*H142,2)</f>
        <v>0</v>
      </c>
      <c r="BL142" s="16" t="s">
        <v>143</v>
      </c>
      <c r="BM142" s="121" t="s">
        <v>204</v>
      </c>
    </row>
    <row r="143" spans="2:65" s="1" customFormat="1" ht="90" customHeight="1">
      <c r="B143" s="31"/>
      <c r="C143" s="110" t="s">
        <v>8</v>
      </c>
      <c r="D143" s="110" t="s">
        <v>139</v>
      </c>
      <c r="E143" s="111" t="s">
        <v>610</v>
      </c>
      <c r="F143" s="112" t="s">
        <v>611</v>
      </c>
      <c r="G143" s="113" t="s">
        <v>365</v>
      </c>
      <c r="H143" s="114">
        <v>0.54</v>
      </c>
      <c r="I143" s="115"/>
      <c r="J143" s="116">
        <f>ROUND(I143*H143,2)</f>
        <v>0</v>
      </c>
      <c r="K143" s="112" t="s">
        <v>154</v>
      </c>
      <c r="L143" s="31"/>
      <c r="M143" s="117" t="s">
        <v>19</v>
      </c>
      <c r="N143" s="118" t="s">
        <v>43</v>
      </c>
      <c r="P143" s="119">
        <f>O143*H143</f>
        <v>0</v>
      </c>
      <c r="Q143" s="119">
        <v>0</v>
      </c>
      <c r="R143" s="119">
        <f>Q143*H143</f>
        <v>0</v>
      </c>
      <c r="S143" s="119">
        <v>0</v>
      </c>
      <c r="T143" s="120">
        <f>S143*H143</f>
        <v>0</v>
      </c>
      <c r="AR143" s="121" t="s">
        <v>143</v>
      </c>
      <c r="AT143" s="121" t="s">
        <v>139</v>
      </c>
      <c r="AU143" s="121" t="s">
        <v>81</v>
      </c>
      <c r="AY143" s="16" t="s">
        <v>144</v>
      </c>
      <c r="BE143" s="122">
        <f>IF(N143="základní",J143,0)</f>
        <v>0</v>
      </c>
      <c r="BF143" s="122">
        <f>IF(N143="snížená",J143,0)</f>
        <v>0</v>
      </c>
      <c r="BG143" s="122">
        <f>IF(N143="zákl. přenesená",J143,0)</f>
        <v>0</v>
      </c>
      <c r="BH143" s="122">
        <f>IF(N143="sníž. přenesená",J143,0)</f>
        <v>0</v>
      </c>
      <c r="BI143" s="122">
        <f>IF(N143="nulová",J143,0)</f>
        <v>0</v>
      </c>
      <c r="BJ143" s="16" t="s">
        <v>79</v>
      </c>
      <c r="BK143" s="122">
        <f>ROUND(I143*H143,2)</f>
        <v>0</v>
      </c>
      <c r="BL143" s="16" t="s">
        <v>143</v>
      </c>
      <c r="BM143" s="121" t="s">
        <v>208</v>
      </c>
    </row>
    <row r="144" spans="2:65" s="13" customFormat="1" ht="22.9" customHeight="1">
      <c r="B144" s="169"/>
      <c r="D144" s="170" t="s">
        <v>71</v>
      </c>
      <c r="E144" s="185" t="s">
        <v>895</v>
      </c>
      <c r="F144" s="185" t="s">
        <v>896</v>
      </c>
      <c r="I144" s="172"/>
      <c r="J144" s="186">
        <f>BK144</f>
        <v>0</v>
      </c>
      <c r="L144" s="169"/>
      <c r="M144" s="174"/>
      <c r="P144" s="175">
        <f>SUM(P145:P151)</f>
        <v>0</v>
      </c>
      <c r="R144" s="175">
        <f>SUM(R145:R151)</f>
        <v>0</v>
      </c>
      <c r="T144" s="176">
        <f>SUM(T145:T151)</f>
        <v>0</v>
      </c>
      <c r="AR144" s="170" t="s">
        <v>79</v>
      </c>
      <c r="AT144" s="177" t="s">
        <v>71</v>
      </c>
      <c r="AU144" s="177" t="s">
        <v>79</v>
      </c>
      <c r="AY144" s="170" t="s">
        <v>144</v>
      </c>
      <c r="BK144" s="178">
        <f>SUM(BK145:BK151)</f>
        <v>0</v>
      </c>
    </row>
    <row r="145" spans="2:65" s="1" customFormat="1" ht="142.15" customHeight="1">
      <c r="B145" s="31"/>
      <c r="C145" s="110" t="s">
        <v>177</v>
      </c>
      <c r="D145" s="110" t="s">
        <v>139</v>
      </c>
      <c r="E145" s="111" t="s">
        <v>601</v>
      </c>
      <c r="F145" s="112" t="s">
        <v>602</v>
      </c>
      <c r="G145" s="113" t="s">
        <v>365</v>
      </c>
      <c r="H145" s="114">
        <v>6.56</v>
      </c>
      <c r="I145" s="115"/>
      <c r="J145" s="116">
        <f>ROUND(I145*H145,2)</f>
        <v>0</v>
      </c>
      <c r="K145" s="112" t="s">
        <v>154</v>
      </c>
      <c r="L145" s="31"/>
      <c r="M145" s="117" t="s">
        <v>19</v>
      </c>
      <c r="N145" s="118" t="s">
        <v>43</v>
      </c>
      <c r="P145" s="119">
        <f>O145*H145</f>
        <v>0</v>
      </c>
      <c r="Q145" s="119">
        <v>0</v>
      </c>
      <c r="R145" s="119">
        <f>Q145*H145</f>
        <v>0</v>
      </c>
      <c r="S145" s="119">
        <v>0</v>
      </c>
      <c r="T145" s="120">
        <f>S145*H145</f>
        <v>0</v>
      </c>
      <c r="AR145" s="121" t="s">
        <v>143</v>
      </c>
      <c r="AT145" s="121" t="s">
        <v>139</v>
      </c>
      <c r="AU145" s="121" t="s">
        <v>81</v>
      </c>
      <c r="AY145" s="16" t="s">
        <v>144</v>
      </c>
      <c r="BE145" s="122">
        <f>IF(N145="základní",J145,0)</f>
        <v>0</v>
      </c>
      <c r="BF145" s="122">
        <f>IF(N145="snížená",J145,0)</f>
        <v>0</v>
      </c>
      <c r="BG145" s="122">
        <f>IF(N145="zákl. přenesená",J145,0)</f>
        <v>0</v>
      </c>
      <c r="BH145" s="122">
        <f>IF(N145="sníž. přenesená",J145,0)</f>
        <v>0</v>
      </c>
      <c r="BI145" s="122">
        <f>IF(N145="nulová",J145,0)</f>
        <v>0</v>
      </c>
      <c r="BJ145" s="16" t="s">
        <v>79</v>
      </c>
      <c r="BK145" s="122">
        <f>ROUND(I145*H145,2)</f>
        <v>0</v>
      </c>
      <c r="BL145" s="16" t="s">
        <v>143</v>
      </c>
      <c r="BM145" s="121" t="s">
        <v>212</v>
      </c>
    </row>
    <row r="146" spans="2:65" s="1" customFormat="1" ht="19.5">
      <c r="B146" s="31"/>
      <c r="D146" s="123" t="s">
        <v>145</v>
      </c>
      <c r="F146" s="124" t="s">
        <v>445</v>
      </c>
      <c r="I146" s="125"/>
      <c r="L146" s="31"/>
      <c r="M146" s="126"/>
      <c r="T146" s="52"/>
      <c r="AT146" s="16" t="s">
        <v>145</v>
      </c>
      <c r="AU146" s="16" t="s">
        <v>81</v>
      </c>
    </row>
    <row r="147" spans="2:65" s="1" customFormat="1" ht="90" customHeight="1">
      <c r="B147" s="31"/>
      <c r="C147" s="110" t="s">
        <v>213</v>
      </c>
      <c r="D147" s="110" t="s">
        <v>139</v>
      </c>
      <c r="E147" s="111" t="s">
        <v>594</v>
      </c>
      <c r="F147" s="112" t="s">
        <v>595</v>
      </c>
      <c r="G147" s="113" t="s">
        <v>365</v>
      </c>
      <c r="H147" s="114">
        <v>6.56</v>
      </c>
      <c r="I147" s="115"/>
      <c r="J147" s="116">
        <f>ROUND(I147*H147,2)</f>
        <v>0</v>
      </c>
      <c r="K147" s="112" t="s">
        <v>154</v>
      </c>
      <c r="L147" s="31"/>
      <c r="M147" s="117" t="s">
        <v>19</v>
      </c>
      <c r="N147" s="118" t="s">
        <v>43</v>
      </c>
      <c r="P147" s="119">
        <f>O147*H147</f>
        <v>0</v>
      </c>
      <c r="Q147" s="119">
        <v>0</v>
      </c>
      <c r="R147" s="119">
        <f>Q147*H147</f>
        <v>0</v>
      </c>
      <c r="S147" s="119">
        <v>0</v>
      </c>
      <c r="T147" s="120">
        <f>S147*H147</f>
        <v>0</v>
      </c>
      <c r="AR147" s="121" t="s">
        <v>143</v>
      </c>
      <c r="AT147" s="121" t="s">
        <v>139</v>
      </c>
      <c r="AU147" s="121" t="s">
        <v>81</v>
      </c>
      <c r="AY147" s="16" t="s">
        <v>144</v>
      </c>
      <c r="BE147" s="122">
        <f>IF(N147="základní",J147,0)</f>
        <v>0</v>
      </c>
      <c r="BF147" s="122">
        <f>IF(N147="snížená",J147,0)</f>
        <v>0</v>
      </c>
      <c r="BG147" s="122">
        <f>IF(N147="zákl. přenesená",J147,0)</f>
        <v>0</v>
      </c>
      <c r="BH147" s="122">
        <f>IF(N147="sníž. přenesená",J147,0)</f>
        <v>0</v>
      </c>
      <c r="BI147" s="122">
        <f>IF(N147="nulová",J147,0)</f>
        <v>0</v>
      </c>
      <c r="BJ147" s="16" t="s">
        <v>79</v>
      </c>
      <c r="BK147" s="122">
        <f>ROUND(I147*H147,2)</f>
        <v>0</v>
      </c>
      <c r="BL147" s="16" t="s">
        <v>143</v>
      </c>
      <c r="BM147" s="121" t="s">
        <v>216</v>
      </c>
    </row>
    <row r="148" spans="2:65" s="11" customFormat="1" ht="11.25">
      <c r="B148" s="156"/>
      <c r="D148" s="123" t="s">
        <v>360</v>
      </c>
      <c r="E148" s="157" t="s">
        <v>19</v>
      </c>
      <c r="F148" s="158" t="s">
        <v>897</v>
      </c>
      <c r="H148" s="157" t="s">
        <v>19</v>
      </c>
      <c r="I148" s="159"/>
      <c r="L148" s="156"/>
      <c r="M148" s="160"/>
      <c r="T148" s="161"/>
      <c r="AT148" s="157" t="s">
        <v>360</v>
      </c>
      <c r="AU148" s="157" t="s">
        <v>81</v>
      </c>
      <c r="AV148" s="11" t="s">
        <v>79</v>
      </c>
      <c r="AW148" s="11" t="s">
        <v>33</v>
      </c>
      <c r="AX148" s="11" t="s">
        <v>72</v>
      </c>
      <c r="AY148" s="157" t="s">
        <v>144</v>
      </c>
    </row>
    <row r="149" spans="2:65" s="9" customFormat="1" ht="11.25">
      <c r="B149" s="142"/>
      <c r="D149" s="123" t="s">
        <v>360</v>
      </c>
      <c r="E149" s="143" t="s">
        <v>19</v>
      </c>
      <c r="F149" s="144" t="s">
        <v>898</v>
      </c>
      <c r="H149" s="145">
        <v>6.56</v>
      </c>
      <c r="I149" s="146"/>
      <c r="L149" s="142"/>
      <c r="M149" s="147"/>
      <c r="T149" s="148"/>
      <c r="AT149" s="143" t="s">
        <v>360</v>
      </c>
      <c r="AU149" s="143" t="s">
        <v>81</v>
      </c>
      <c r="AV149" s="9" t="s">
        <v>81</v>
      </c>
      <c r="AW149" s="9" t="s">
        <v>33</v>
      </c>
      <c r="AX149" s="9" t="s">
        <v>72</v>
      </c>
      <c r="AY149" s="143" t="s">
        <v>144</v>
      </c>
    </row>
    <row r="150" spans="2:65" s="10" customFormat="1" ht="11.25">
      <c r="B150" s="149"/>
      <c r="D150" s="123" t="s">
        <v>360</v>
      </c>
      <c r="E150" s="150" t="s">
        <v>19</v>
      </c>
      <c r="F150" s="151" t="s">
        <v>362</v>
      </c>
      <c r="H150" s="152">
        <v>6.56</v>
      </c>
      <c r="I150" s="153"/>
      <c r="L150" s="149"/>
      <c r="M150" s="154"/>
      <c r="T150" s="155"/>
      <c r="AT150" s="150" t="s">
        <v>360</v>
      </c>
      <c r="AU150" s="150" t="s">
        <v>81</v>
      </c>
      <c r="AV150" s="10" t="s">
        <v>143</v>
      </c>
      <c r="AW150" s="10" t="s">
        <v>33</v>
      </c>
      <c r="AX150" s="10" t="s">
        <v>79</v>
      </c>
      <c r="AY150" s="150" t="s">
        <v>144</v>
      </c>
    </row>
    <row r="151" spans="2:65" s="1" customFormat="1" ht="90" customHeight="1">
      <c r="B151" s="31"/>
      <c r="C151" s="110" t="s">
        <v>182</v>
      </c>
      <c r="D151" s="110" t="s">
        <v>139</v>
      </c>
      <c r="E151" s="111" t="s">
        <v>605</v>
      </c>
      <c r="F151" s="112" t="s">
        <v>606</v>
      </c>
      <c r="G151" s="113" t="s">
        <v>365</v>
      </c>
      <c r="H151" s="114">
        <v>6.56</v>
      </c>
      <c r="I151" s="115"/>
      <c r="J151" s="116">
        <f>ROUND(I151*H151,2)</f>
        <v>0</v>
      </c>
      <c r="K151" s="112" t="s">
        <v>154</v>
      </c>
      <c r="L151" s="31"/>
      <c r="M151" s="117" t="s">
        <v>19</v>
      </c>
      <c r="N151" s="118" t="s">
        <v>43</v>
      </c>
      <c r="P151" s="119">
        <f>O151*H151</f>
        <v>0</v>
      </c>
      <c r="Q151" s="119">
        <v>0</v>
      </c>
      <c r="R151" s="119">
        <f>Q151*H151</f>
        <v>0</v>
      </c>
      <c r="S151" s="119">
        <v>0</v>
      </c>
      <c r="T151" s="120">
        <f>S151*H151</f>
        <v>0</v>
      </c>
      <c r="AR151" s="121" t="s">
        <v>143</v>
      </c>
      <c r="AT151" s="121" t="s">
        <v>139</v>
      </c>
      <c r="AU151" s="121" t="s">
        <v>81</v>
      </c>
      <c r="AY151" s="16" t="s">
        <v>144</v>
      </c>
      <c r="BE151" s="122">
        <f>IF(N151="základní",J151,0)</f>
        <v>0</v>
      </c>
      <c r="BF151" s="122">
        <f>IF(N151="snížená",J151,0)</f>
        <v>0</v>
      </c>
      <c r="BG151" s="122">
        <f>IF(N151="zákl. přenesená",J151,0)</f>
        <v>0</v>
      </c>
      <c r="BH151" s="122">
        <f>IF(N151="sníž. přenesená",J151,0)</f>
        <v>0</v>
      </c>
      <c r="BI151" s="122">
        <f>IF(N151="nulová",J151,0)</f>
        <v>0</v>
      </c>
      <c r="BJ151" s="16" t="s">
        <v>79</v>
      </c>
      <c r="BK151" s="122">
        <f>ROUND(I151*H151,2)</f>
        <v>0</v>
      </c>
      <c r="BL151" s="16" t="s">
        <v>143</v>
      </c>
      <c r="BM151" s="121" t="s">
        <v>220</v>
      </c>
    </row>
    <row r="152" spans="2:65" s="13" customFormat="1" ht="22.9" customHeight="1">
      <c r="B152" s="169"/>
      <c r="D152" s="170" t="s">
        <v>71</v>
      </c>
      <c r="E152" s="185" t="s">
        <v>161</v>
      </c>
      <c r="F152" s="185" t="s">
        <v>899</v>
      </c>
      <c r="I152" s="172"/>
      <c r="J152" s="186">
        <f>BK152</f>
        <v>0</v>
      </c>
      <c r="L152" s="169"/>
      <c r="M152" s="174"/>
      <c r="P152" s="175">
        <f>SUM(P153:P305)</f>
        <v>0</v>
      </c>
      <c r="R152" s="175">
        <f>SUM(R153:R305)</f>
        <v>3.9318399999999998</v>
      </c>
      <c r="T152" s="176">
        <f>SUM(T153:T305)</f>
        <v>10.845000000000001</v>
      </c>
      <c r="AR152" s="170" t="s">
        <v>79</v>
      </c>
      <c r="AT152" s="177" t="s">
        <v>71</v>
      </c>
      <c r="AU152" s="177" t="s">
        <v>79</v>
      </c>
      <c r="AY152" s="170" t="s">
        <v>144</v>
      </c>
      <c r="BK152" s="178">
        <f>SUM(BK153:BK305)</f>
        <v>0</v>
      </c>
    </row>
    <row r="153" spans="2:65" s="1" customFormat="1" ht="21.75" customHeight="1">
      <c r="B153" s="31"/>
      <c r="C153" s="110" t="s">
        <v>222</v>
      </c>
      <c r="D153" s="110" t="s">
        <v>139</v>
      </c>
      <c r="E153" s="111" t="s">
        <v>440</v>
      </c>
      <c r="F153" s="112" t="s">
        <v>900</v>
      </c>
      <c r="G153" s="113" t="s">
        <v>369</v>
      </c>
      <c r="H153" s="114">
        <v>0.45800000000000002</v>
      </c>
      <c r="I153" s="115"/>
      <c r="J153" s="116">
        <f>ROUND(I153*H153,2)</f>
        <v>0</v>
      </c>
      <c r="K153" s="112" t="s">
        <v>154</v>
      </c>
      <c r="L153" s="31"/>
      <c r="M153" s="117" t="s">
        <v>19</v>
      </c>
      <c r="N153" s="118" t="s">
        <v>43</v>
      </c>
      <c r="P153" s="119">
        <f>O153*H153</f>
        <v>0</v>
      </c>
      <c r="Q153" s="119">
        <v>0</v>
      </c>
      <c r="R153" s="119">
        <f>Q153*H153</f>
        <v>0</v>
      </c>
      <c r="S153" s="119">
        <v>0</v>
      </c>
      <c r="T153" s="120">
        <f>S153*H153</f>
        <v>0</v>
      </c>
      <c r="AR153" s="121" t="s">
        <v>143</v>
      </c>
      <c r="AT153" s="121" t="s">
        <v>139</v>
      </c>
      <c r="AU153" s="121" t="s">
        <v>81</v>
      </c>
      <c r="AY153" s="16" t="s">
        <v>144</v>
      </c>
      <c r="BE153" s="122">
        <f>IF(N153="základní",J153,0)</f>
        <v>0</v>
      </c>
      <c r="BF153" s="122">
        <f>IF(N153="snížená",J153,0)</f>
        <v>0</v>
      </c>
      <c r="BG153" s="122">
        <f>IF(N153="zákl. přenesená",J153,0)</f>
        <v>0</v>
      </c>
      <c r="BH153" s="122">
        <f>IF(N153="sníž. přenesená",J153,0)</f>
        <v>0</v>
      </c>
      <c r="BI153" s="122">
        <f>IF(N153="nulová",J153,0)</f>
        <v>0</v>
      </c>
      <c r="BJ153" s="16" t="s">
        <v>79</v>
      </c>
      <c r="BK153" s="122">
        <f>ROUND(I153*H153,2)</f>
        <v>0</v>
      </c>
      <c r="BL153" s="16" t="s">
        <v>143</v>
      </c>
      <c r="BM153" s="121" t="s">
        <v>225</v>
      </c>
    </row>
    <row r="154" spans="2:65" s="9" customFormat="1" ht="11.25">
      <c r="B154" s="142"/>
      <c r="D154" s="123" t="s">
        <v>360</v>
      </c>
      <c r="E154" s="143" t="s">
        <v>19</v>
      </c>
      <c r="F154" s="144" t="s">
        <v>901</v>
      </c>
      <c r="H154" s="145">
        <v>0.45800000000000002</v>
      </c>
      <c r="I154" s="146"/>
      <c r="L154" s="142"/>
      <c r="M154" s="147"/>
      <c r="T154" s="148"/>
      <c r="AT154" s="143" t="s">
        <v>360</v>
      </c>
      <c r="AU154" s="143" t="s">
        <v>81</v>
      </c>
      <c r="AV154" s="9" t="s">
        <v>81</v>
      </c>
      <c r="AW154" s="9" t="s">
        <v>33</v>
      </c>
      <c r="AX154" s="9" t="s">
        <v>72</v>
      </c>
      <c r="AY154" s="143" t="s">
        <v>144</v>
      </c>
    </row>
    <row r="155" spans="2:65" s="10" customFormat="1" ht="11.25">
      <c r="B155" s="149"/>
      <c r="D155" s="123" t="s">
        <v>360</v>
      </c>
      <c r="E155" s="150" t="s">
        <v>19</v>
      </c>
      <c r="F155" s="151" t="s">
        <v>362</v>
      </c>
      <c r="H155" s="152">
        <v>0.45800000000000002</v>
      </c>
      <c r="I155" s="153"/>
      <c r="L155" s="149"/>
      <c r="M155" s="154"/>
      <c r="T155" s="155"/>
      <c r="AT155" s="150" t="s">
        <v>360</v>
      </c>
      <c r="AU155" s="150" t="s">
        <v>81</v>
      </c>
      <c r="AV155" s="10" t="s">
        <v>143</v>
      </c>
      <c r="AW155" s="10" t="s">
        <v>33</v>
      </c>
      <c r="AX155" s="10" t="s">
        <v>79</v>
      </c>
      <c r="AY155" s="150" t="s">
        <v>144</v>
      </c>
    </row>
    <row r="156" spans="2:65" s="1" customFormat="1" ht="76.349999999999994" customHeight="1">
      <c r="B156" s="31"/>
      <c r="C156" s="110" t="s">
        <v>186</v>
      </c>
      <c r="D156" s="110" t="s">
        <v>139</v>
      </c>
      <c r="E156" s="111" t="s">
        <v>455</v>
      </c>
      <c r="F156" s="112" t="s">
        <v>456</v>
      </c>
      <c r="G156" s="113" t="s">
        <v>457</v>
      </c>
      <c r="H156" s="114">
        <v>865.94</v>
      </c>
      <c r="I156" s="115"/>
      <c r="J156" s="116">
        <f>ROUND(I156*H156,2)</f>
        <v>0</v>
      </c>
      <c r="K156" s="112" t="s">
        <v>154</v>
      </c>
      <c r="L156" s="31"/>
      <c r="M156" s="117" t="s">
        <v>19</v>
      </c>
      <c r="N156" s="118" t="s">
        <v>43</v>
      </c>
      <c r="P156" s="119">
        <f>O156*H156</f>
        <v>0</v>
      </c>
      <c r="Q156" s="119">
        <v>0</v>
      </c>
      <c r="R156" s="119">
        <f>Q156*H156</f>
        <v>0</v>
      </c>
      <c r="S156" s="119">
        <v>0</v>
      </c>
      <c r="T156" s="120">
        <f>S156*H156</f>
        <v>0</v>
      </c>
      <c r="AR156" s="121" t="s">
        <v>143</v>
      </c>
      <c r="AT156" s="121" t="s">
        <v>139</v>
      </c>
      <c r="AU156" s="121" t="s">
        <v>81</v>
      </c>
      <c r="AY156" s="16" t="s">
        <v>144</v>
      </c>
      <c r="BE156" s="122">
        <f>IF(N156="základní",J156,0)</f>
        <v>0</v>
      </c>
      <c r="BF156" s="122">
        <f>IF(N156="snížená",J156,0)</f>
        <v>0</v>
      </c>
      <c r="BG156" s="122">
        <f>IF(N156="zákl. přenesená",J156,0)</f>
        <v>0</v>
      </c>
      <c r="BH156" s="122">
        <f>IF(N156="sníž. přenesená",J156,0)</f>
        <v>0</v>
      </c>
      <c r="BI156" s="122">
        <f>IF(N156="nulová",J156,0)</f>
        <v>0</v>
      </c>
      <c r="BJ156" s="16" t="s">
        <v>79</v>
      </c>
      <c r="BK156" s="122">
        <f>ROUND(I156*H156,2)</f>
        <v>0</v>
      </c>
      <c r="BL156" s="16" t="s">
        <v>143</v>
      </c>
      <c r="BM156" s="121" t="s">
        <v>229</v>
      </c>
    </row>
    <row r="157" spans="2:65" s="11" customFormat="1" ht="11.25">
      <c r="B157" s="156"/>
      <c r="D157" s="123" t="s">
        <v>360</v>
      </c>
      <c r="E157" s="157" t="s">
        <v>19</v>
      </c>
      <c r="F157" s="158" t="s">
        <v>902</v>
      </c>
      <c r="H157" s="157" t="s">
        <v>19</v>
      </c>
      <c r="I157" s="159"/>
      <c r="L157" s="156"/>
      <c r="M157" s="160"/>
      <c r="T157" s="161"/>
      <c r="AT157" s="157" t="s">
        <v>360</v>
      </c>
      <c r="AU157" s="157" t="s">
        <v>81</v>
      </c>
      <c r="AV157" s="11" t="s">
        <v>79</v>
      </c>
      <c r="AW157" s="11" t="s">
        <v>33</v>
      </c>
      <c r="AX157" s="11" t="s">
        <v>72</v>
      </c>
      <c r="AY157" s="157" t="s">
        <v>144</v>
      </c>
    </row>
    <row r="158" spans="2:65" s="9" customFormat="1" ht="11.25">
      <c r="B158" s="142"/>
      <c r="D158" s="123" t="s">
        <v>360</v>
      </c>
      <c r="E158" s="143" t="s">
        <v>19</v>
      </c>
      <c r="F158" s="144" t="s">
        <v>903</v>
      </c>
      <c r="H158" s="145">
        <v>865.94</v>
      </c>
      <c r="I158" s="146"/>
      <c r="L158" s="142"/>
      <c r="M158" s="147"/>
      <c r="T158" s="148"/>
      <c r="AT158" s="143" t="s">
        <v>360</v>
      </c>
      <c r="AU158" s="143" t="s">
        <v>81</v>
      </c>
      <c r="AV158" s="9" t="s">
        <v>81</v>
      </c>
      <c r="AW158" s="9" t="s">
        <v>33</v>
      </c>
      <c r="AX158" s="9" t="s">
        <v>72</v>
      </c>
      <c r="AY158" s="143" t="s">
        <v>144</v>
      </c>
    </row>
    <row r="159" spans="2:65" s="10" customFormat="1" ht="11.25">
      <c r="B159" s="149"/>
      <c r="D159" s="123" t="s">
        <v>360</v>
      </c>
      <c r="E159" s="150" t="s">
        <v>19</v>
      </c>
      <c r="F159" s="151" t="s">
        <v>362</v>
      </c>
      <c r="H159" s="152">
        <v>865.94</v>
      </c>
      <c r="I159" s="153"/>
      <c r="L159" s="149"/>
      <c r="M159" s="154"/>
      <c r="T159" s="155"/>
      <c r="AT159" s="150" t="s">
        <v>360</v>
      </c>
      <c r="AU159" s="150" t="s">
        <v>81</v>
      </c>
      <c r="AV159" s="10" t="s">
        <v>143</v>
      </c>
      <c r="AW159" s="10" t="s">
        <v>33</v>
      </c>
      <c r="AX159" s="10" t="s">
        <v>79</v>
      </c>
      <c r="AY159" s="150" t="s">
        <v>144</v>
      </c>
    </row>
    <row r="160" spans="2:65" s="1" customFormat="1" ht="66.75" customHeight="1">
      <c r="B160" s="31"/>
      <c r="C160" s="110" t="s">
        <v>7</v>
      </c>
      <c r="D160" s="110" t="s">
        <v>139</v>
      </c>
      <c r="E160" s="111" t="s">
        <v>904</v>
      </c>
      <c r="F160" s="112" t="s">
        <v>905</v>
      </c>
      <c r="G160" s="113" t="s">
        <v>142</v>
      </c>
      <c r="H160" s="114">
        <v>791.4</v>
      </c>
      <c r="I160" s="115"/>
      <c r="J160" s="116">
        <f>ROUND(I160*H160,2)</f>
        <v>0</v>
      </c>
      <c r="K160" s="112" t="s">
        <v>154</v>
      </c>
      <c r="L160" s="31"/>
      <c r="M160" s="117" t="s">
        <v>19</v>
      </c>
      <c r="N160" s="118" t="s">
        <v>43</v>
      </c>
      <c r="P160" s="119">
        <f>O160*H160</f>
        <v>0</v>
      </c>
      <c r="Q160" s="119">
        <v>0</v>
      </c>
      <c r="R160" s="119">
        <f>Q160*H160</f>
        <v>0</v>
      </c>
      <c r="S160" s="119">
        <v>0</v>
      </c>
      <c r="T160" s="120">
        <f>S160*H160</f>
        <v>0</v>
      </c>
      <c r="AR160" s="121" t="s">
        <v>143</v>
      </c>
      <c r="AT160" s="121" t="s">
        <v>139</v>
      </c>
      <c r="AU160" s="121" t="s">
        <v>81</v>
      </c>
      <c r="AY160" s="16" t="s">
        <v>144</v>
      </c>
      <c r="BE160" s="122">
        <f>IF(N160="základní",J160,0)</f>
        <v>0</v>
      </c>
      <c r="BF160" s="122">
        <f>IF(N160="snížená",J160,0)</f>
        <v>0</v>
      </c>
      <c r="BG160" s="122">
        <f>IF(N160="zákl. přenesená",J160,0)</f>
        <v>0</v>
      </c>
      <c r="BH160" s="122">
        <f>IF(N160="sníž. přenesená",J160,0)</f>
        <v>0</v>
      </c>
      <c r="BI160" s="122">
        <f>IF(N160="nulová",J160,0)</f>
        <v>0</v>
      </c>
      <c r="BJ160" s="16" t="s">
        <v>79</v>
      </c>
      <c r="BK160" s="122">
        <f>ROUND(I160*H160,2)</f>
        <v>0</v>
      </c>
      <c r="BL160" s="16" t="s">
        <v>143</v>
      </c>
      <c r="BM160" s="121" t="s">
        <v>233</v>
      </c>
    </row>
    <row r="161" spans="2:65" s="1" customFormat="1" ht="19.5">
      <c r="B161" s="31"/>
      <c r="D161" s="123" t="s">
        <v>145</v>
      </c>
      <c r="F161" s="124" t="s">
        <v>547</v>
      </c>
      <c r="I161" s="125"/>
      <c r="L161" s="31"/>
      <c r="M161" s="126"/>
      <c r="T161" s="52"/>
      <c r="AT161" s="16" t="s">
        <v>145</v>
      </c>
      <c r="AU161" s="16" t="s">
        <v>81</v>
      </c>
    </row>
    <row r="162" spans="2:65" s="9" customFormat="1" ht="11.25">
      <c r="B162" s="142"/>
      <c r="D162" s="123" t="s">
        <v>360</v>
      </c>
      <c r="E162" s="143" t="s">
        <v>19</v>
      </c>
      <c r="F162" s="144" t="s">
        <v>906</v>
      </c>
      <c r="H162" s="145">
        <v>791.4</v>
      </c>
      <c r="I162" s="146"/>
      <c r="L162" s="142"/>
      <c r="M162" s="147"/>
      <c r="T162" s="148"/>
      <c r="AT162" s="143" t="s">
        <v>360</v>
      </c>
      <c r="AU162" s="143" t="s">
        <v>81</v>
      </c>
      <c r="AV162" s="9" t="s">
        <v>81</v>
      </c>
      <c r="AW162" s="9" t="s">
        <v>33</v>
      </c>
      <c r="AX162" s="9" t="s">
        <v>72</v>
      </c>
      <c r="AY162" s="143" t="s">
        <v>144</v>
      </c>
    </row>
    <row r="163" spans="2:65" s="10" customFormat="1" ht="11.25">
      <c r="B163" s="149"/>
      <c r="D163" s="123" t="s">
        <v>360</v>
      </c>
      <c r="E163" s="150" t="s">
        <v>19</v>
      </c>
      <c r="F163" s="151" t="s">
        <v>362</v>
      </c>
      <c r="H163" s="152">
        <v>791.4</v>
      </c>
      <c r="I163" s="153"/>
      <c r="L163" s="149"/>
      <c r="M163" s="154"/>
      <c r="T163" s="155"/>
      <c r="AT163" s="150" t="s">
        <v>360</v>
      </c>
      <c r="AU163" s="150" t="s">
        <v>81</v>
      </c>
      <c r="AV163" s="10" t="s">
        <v>143</v>
      </c>
      <c r="AW163" s="10" t="s">
        <v>33</v>
      </c>
      <c r="AX163" s="10" t="s">
        <v>79</v>
      </c>
      <c r="AY163" s="150" t="s">
        <v>144</v>
      </c>
    </row>
    <row r="164" spans="2:65" s="1" customFormat="1" ht="44.25" customHeight="1">
      <c r="B164" s="31"/>
      <c r="C164" s="110" t="s">
        <v>191</v>
      </c>
      <c r="D164" s="110" t="s">
        <v>139</v>
      </c>
      <c r="E164" s="111" t="s">
        <v>907</v>
      </c>
      <c r="F164" s="112" t="s">
        <v>908</v>
      </c>
      <c r="G164" s="113" t="s">
        <v>153</v>
      </c>
      <c r="H164" s="114">
        <v>82</v>
      </c>
      <c r="I164" s="115"/>
      <c r="J164" s="116">
        <f>ROUND(I164*H164,2)</f>
        <v>0</v>
      </c>
      <c r="K164" s="112" t="s">
        <v>154</v>
      </c>
      <c r="L164" s="31"/>
      <c r="M164" s="117" t="s">
        <v>19</v>
      </c>
      <c r="N164" s="118" t="s">
        <v>43</v>
      </c>
      <c r="P164" s="119">
        <f>O164*H164</f>
        <v>0</v>
      </c>
      <c r="Q164" s="119">
        <v>0</v>
      </c>
      <c r="R164" s="119">
        <f>Q164*H164</f>
        <v>0</v>
      </c>
      <c r="S164" s="119">
        <v>0</v>
      </c>
      <c r="T164" s="120">
        <f>S164*H164</f>
        <v>0</v>
      </c>
      <c r="AR164" s="121" t="s">
        <v>143</v>
      </c>
      <c r="AT164" s="121" t="s">
        <v>139</v>
      </c>
      <c r="AU164" s="121" t="s">
        <v>81</v>
      </c>
      <c r="AY164" s="16" t="s">
        <v>144</v>
      </c>
      <c r="BE164" s="122">
        <f>IF(N164="základní",J164,0)</f>
        <v>0</v>
      </c>
      <c r="BF164" s="122">
        <f>IF(N164="snížená",J164,0)</f>
        <v>0</v>
      </c>
      <c r="BG164" s="122">
        <f>IF(N164="zákl. přenesená",J164,0)</f>
        <v>0</v>
      </c>
      <c r="BH164" s="122">
        <f>IF(N164="sníž. přenesená",J164,0)</f>
        <v>0</v>
      </c>
      <c r="BI164" s="122">
        <f>IF(N164="nulová",J164,0)</f>
        <v>0</v>
      </c>
      <c r="BJ164" s="16" t="s">
        <v>79</v>
      </c>
      <c r="BK164" s="122">
        <f>ROUND(I164*H164,2)</f>
        <v>0</v>
      </c>
      <c r="BL164" s="16" t="s">
        <v>143</v>
      </c>
      <c r="BM164" s="121" t="s">
        <v>237</v>
      </c>
    </row>
    <row r="165" spans="2:65" s="11" customFormat="1" ht="11.25">
      <c r="B165" s="156"/>
      <c r="D165" s="123" t="s">
        <v>360</v>
      </c>
      <c r="E165" s="157" t="s">
        <v>19</v>
      </c>
      <c r="F165" s="158" t="s">
        <v>897</v>
      </c>
      <c r="H165" s="157" t="s">
        <v>19</v>
      </c>
      <c r="I165" s="159"/>
      <c r="L165" s="156"/>
      <c r="M165" s="160"/>
      <c r="T165" s="161"/>
      <c r="AT165" s="157" t="s">
        <v>360</v>
      </c>
      <c r="AU165" s="157" t="s">
        <v>81</v>
      </c>
      <c r="AV165" s="11" t="s">
        <v>79</v>
      </c>
      <c r="AW165" s="11" t="s">
        <v>33</v>
      </c>
      <c r="AX165" s="11" t="s">
        <v>72</v>
      </c>
      <c r="AY165" s="157" t="s">
        <v>144</v>
      </c>
    </row>
    <row r="166" spans="2:65" s="9" customFormat="1" ht="11.25">
      <c r="B166" s="142"/>
      <c r="D166" s="123" t="s">
        <v>360</v>
      </c>
      <c r="E166" s="143" t="s">
        <v>19</v>
      </c>
      <c r="F166" s="144" t="s">
        <v>327</v>
      </c>
      <c r="H166" s="145">
        <v>82</v>
      </c>
      <c r="I166" s="146"/>
      <c r="L166" s="142"/>
      <c r="M166" s="147"/>
      <c r="T166" s="148"/>
      <c r="AT166" s="143" t="s">
        <v>360</v>
      </c>
      <c r="AU166" s="143" t="s">
        <v>81</v>
      </c>
      <c r="AV166" s="9" t="s">
        <v>81</v>
      </c>
      <c r="AW166" s="9" t="s">
        <v>33</v>
      </c>
      <c r="AX166" s="9" t="s">
        <v>72</v>
      </c>
      <c r="AY166" s="143" t="s">
        <v>144</v>
      </c>
    </row>
    <row r="167" spans="2:65" s="10" customFormat="1" ht="11.25">
      <c r="B167" s="149"/>
      <c r="D167" s="123" t="s">
        <v>360</v>
      </c>
      <c r="E167" s="150" t="s">
        <v>19</v>
      </c>
      <c r="F167" s="151" t="s">
        <v>362</v>
      </c>
      <c r="H167" s="152">
        <v>82</v>
      </c>
      <c r="I167" s="153"/>
      <c r="L167" s="149"/>
      <c r="M167" s="154"/>
      <c r="T167" s="155"/>
      <c r="AT167" s="150" t="s">
        <v>360</v>
      </c>
      <c r="AU167" s="150" t="s">
        <v>81</v>
      </c>
      <c r="AV167" s="10" t="s">
        <v>143</v>
      </c>
      <c r="AW167" s="10" t="s">
        <v>33</v>
      </c>
      <c r="AX167" s="10" t="s">
        <v>79</v>
      </c>
      <c r="AY167" s="150" t="s">
        <v>144</v>
      </c>
    </row>
    <row r="168" spans="2:65" s="1" customFormat="1" ht="44.25" customHeight="1">
      <c r="B168" s="31"/>
      <c r="C168" s="110" t="s">
        <v>239</v>
      </c>
      <c r="D168" s="110" t="s">
        <v>139</v>
      </c>
      <c r="E168" s="111" t="s">
        <v>909</v>
      </c>
      <c r="F168" s="112" t="s">
        <v>910</v>
      </c>
      <c r="G168" s="113" t="s">
        <v>153</v>
      </c>
      <c r="H168" s="114">
        <v>1417</v>
      </c>
      <c r="I168" s="115"/>
      <c r="J168" s="116">
        <f>ROUND(I168*H168,2)</f>
        <v>0</v>
      </c>
      <c r="K168" s="112" t="s">
        <v>154</v>
      </c>
      <c r="L168" s="31"/>
      <c r="M168" s="117" t="s">
        <v>19</v>
      </c>
      <c r="N168" s="118" t="s">
        <v>43</v>
      </c>
      <c r="P168" s="119">
        <f>O168*H168</f>
        <v>0</v>
      </c>
      <c r="Q168" s="119">
        <v>0</v>
      </c>
      <c r="R168" s="119">
        <f>Q168*H168</f>
        <v>0</v>
      </c>
      <c r="S168" s="119">
        <v>0</v>
      </c>
      <c r="T168" s="120">
        <f>S168*H168</f>
        <v>0</v>
      </c>
      <c r="AR168" s="121" t="s">
        <v>143</v>
      </c>
      <c r="AT168" s="121" t="s">
        <v>139</v>
      </c>
      <c r="AU168" s="121" t="s">
        <v>81</v>
      </c>
      <c r="AY168" s="16" t="s">
        <v>144</v>
      </c>
      <c r="BE168" s="122">
        <f>IF(N168="základní",J168,0)</f>
        <v>0</v>
      </c>
      <c r="BF168" s="122">
        <f>IF(N168="snížená",J168,0)</f>
        <v>0</v>
      </c>
      <c r="BG168" s="122">
        <f>IF(N168="zákl. přenesená",J168,0)</f>
        <v>0</v>
      </c>
      <c r="BH168" s="122">
        <f>IF(N168="sníž. přenesená",J168,0)</f>
        <v>0</v>
      </c>
      <c r="BI168" s="122">
        <f>IF(N168="nulová",J168,0)</f>
        <v>0</v>
      </c>
      <c r="BJ168" s="16" t="s">
        <v>79</v>
      </c>
      <c r="BK168" s="122">
        <f>ROUND(I168*H168,2)</f>
        <v>0</v>
      </c>
      <c r="BL168" s="16" t="s">
        <v>143</v>
      </c>
      <c r="BM168" s="121" t="s">
        <v>242</v>
      </c>
    </row>
    <row r="169" spans="2:65" s="9" customFormat="1" ht="11.25">
      <c r="B169" s="142"/>
      <c r="D169" s="123" t="s">
        <v>360</v>
      </c>
      <c r="E169" s="143" t="s">
        <v>19</v>
      </c>
      <c r="F169" s="144" t="s">
        <v>911</v>
      </c>
      <c r="H169" s="145">
        <v>1417</v>
      </c>
      <c r="I169" s="146"/>
      <c r="L169" s="142"/>
      <c r="M169" s="147"/>
      <c r="T169" s="148"/>
      <c r="AT169" s="143" t="s">
        <v>360</v>
      </c>
      <c r="AU169" s="143" t="s">
        <v>81</v>
      </c>
      <c r="AV169" s="9" t="s">
        <v>81</v>
      </c>
      <c r="AW169" s="9" t="s">
        <v>33</v>
      </c>
      <c r="AX169" s="9" t="s">
        <v>72</v>
      </c>
      <c r="AY169" s="143" t="s">
        <v>144</v>
      </c>
    </row>
    <row r="170" spans="2:65" s="10" customFormat="1" ht="11.25">
      <c r="B170" s="149"/>
      <c r="D170" s="123" t="s">
        <v>360</v>
      </c>
      <c r="E170" s="150" t="s">
        <v>19</v>
      </c>
      <c r="F170" s="151" t="s">
        <v>362</v>
      </c>
      <c r="H170" s="152">
        <v>1417</v>
      </c>
      <c r="I170" s="153"/>
      <c r="L170" s="149"/>
      <c r="M170" s="154"/>
      <c r="T170" s="155"/>
      <c r="AT170" s="150" t="s">
        <v>360</v>
      </c>
      <c r="AU170" s="150" t="s">
        <v>81</v>
      </c>
      <c r="AV170" s="10" t="s">
        <v>143</v>
      </c>
      <c r="AW170" s="10" t="s">
        <v>33</v>
      </c>
      <c r="AX170" s="10" t="s">
        <v>79</v>
      </c>
      <c r="AY170" s="150" t="s">
        <v>144</v>
      </c>
    </row>
    <row r="171" spans="2:65" s="1" customFormat="1" ht="24.2" customHeight="1">
      <c r="B171" s="31"/>
      <c r="C171" s="110" t="s">
        <v>195</v>
      </c>
      <c r="D171" s="110" t="s">
        <v>139</v>
      </c>
      <c r="E171" s="111" t="s">
        <v>912</v>
      </c>
      <c r="F171" s="112" t="s">
        <v>913</v>
      </c>
      <c r="G171" s="113" t="s">
        <v>142</v>
      </c>
      <c r="H171" s="114">
        <v>1865</v>
      </c>
      <c r="I171" s="115"/>
      <c r="J171" s="116">
        <f>ROUND(I171*H171,2)</f>
        <v>0</v>
      </c>
      <c r="K171" s="112" t="s">
        <v>154</v>
      </c>
      <c r="L171" s="31"/>
      <c r="M171" s="117" t="s">
        <v>19</v>
      </c>
      <c r="N171" s="118" t="s">
        <v>43</v>
      </c>
      <c r="P171" s="119">
        <f>O171*H171</f>
        <v>0</v>
      </c>
      <c r="Q171" s="119">
        <v>0</v>
      </c>
      <c r="R171" s="119">
        <f>Q171*H171</f>
        <v>0</v>
      </c>
      <c r="S171" s="119">
        <v>0</v>
      </c>
      <c r="T171" s="120">
        <f>S171*H171</f>
        <v>0</v>
      </c>
      <c r="AR171" s="121" t="s">
        <v>143</v>
      </c>
      <c r="AT171" s="121" t="s">
        <v>139</v>
      </c>
      <c r="AU171" s="121" t="s">
        <v>81</v>
      </c>
      <c r="AY171" s="16" t="s">
        <v>144</v>
      </c>
      <c r="BE171" s="122">
        <f>IF(N171="základní",J171,0)</f>
        <v>0</v>
      </c>
      <c r="BF171" s="122">
        <f>IF(N171="snížená",J171,0)</f>
        <v>0</v>
      </c>
      <c r="BG171" s="122">
        <f>IF(N171="zákl. přenesená",J171,0)</f>
        <v>0</v>
      </c>
      <c r="BH171" s="122">
        <f>IF(N171="sníž. přenesená",J171,0)</f>
        <v>0</v>
      </c>
      <c r="BI171" s="122">
        <f>IF(N171="nulová",J171,0)</f>
        <v>0</v>
      </c>
      <c r="BJ171" s="16" t="s">
        <v>79</v>
      </c>
      <c r="BK171" s="122">
        <f>ROUND(I171*H171,2)</f>
        <v>0</v>
      </c>
      <c r="BL171" s="16" t="s">
        <v>143</v>
      </c>
      <c r="BM171" s="121" t="s">
        <v>246</v>
      </c>
    </row>
    <row r="172" spans="2:65" s="9" customFormat="1" ht="11.25">
      <c r="B172" s="142"/>
      <c r="D172" s="123" t="s">
        <v>360</v>
      </c>
      <c r="E172" s="143" t="s">
        <v>19</v>
      </c>
      <c r="F172" s="144" t="s">
        <v>914</v>
      </c>
      <c r="H172" s="145">
        <v>1865</v>
      </c>
      <c r="I172" s="146"/>
      <c r="L172" s="142"/>
      <c r="M172" s="147"/>
      <c r="T172" s="148"/>
      <c r="AT172" s="143" t="s">
        <v>360</v>
      </c>
      <c r="AU172" s="143" t="s">
        <v>81</v>
      </c>
      <c r="AV172" s="9" t="s">
        <v>81</v>
      </c>
      <c r="AW172" s="9" t="s">
        <v>33</v>
      </c>
      <c r="AX172" s="9" t="s">
        <v>72</v>
      </c>
      <c r="AY172" s="143" t="s">
        <v>144</v>
      </c>
    </row>
    <row r="173" spans="2:65" s="10" customFormat="1" ht="11.25">
      <c r="B173" s="149"/>
      <c r="D173" s="123" t="s">
        <v>360</v>
      </c>
      <c r="E173" s="150" t="s">
        <v>19</v>
      </c>
      <c r="F173" s="151" t="s">
        <v>362</v>
      </c>
      <c r="H173" s="152">
        <v>1865</v>
      </c>
      <c r="I173" s="153"/>
      <c r="L173" s="149"/>
      <c r="M173" s="154"/>
      <c r="T173" s="155"/>
      <c r="AT173" s="150" t="s">
        <v>360</v>
      </c>
      <c r="AU173" s="150" t="s">
        <v>81</v>
      </c>
      <c r="AV173" s="10" t="s">
        <v>143</v>
      </c>
      <c r="AW173" s="10" t="s">
        <v>33</v>
      </c>
      <c r="AX173" s="10" t="s">
        <v>79</v>
      </c>
      <c r="AY173" s="150" t="s">
        <v>144</v>
      </c>
    </row>
    <row r="174" spans="2:65" s="1" customFormat="1" ht="24.2" customHeight="1">
      <c r="B174" s="31"/>
      <c r="C174" s="110" t="s">
        <v>248</v>
      </c>
      <c r="D174" s="110" t="s">
        <v>139</v>
      </c>
      <c r="E174" s="111" t="s">
        <v>432</v>
      </c>
      <c r="F174" s="112" t="s">
        <v>915</v>
      </c>
      <c r="G174" s="113" t="s">
        <v>369</v>
      </c>
      <c r="H174" s="114">
        <v>0.47499999999999998</v>
      </c>
      <c r="I174" s="115"/>
      <c r="J174" s="116">
        <f>ROUND(I174*H174,2)</f>
        <v>0</v>
      </c>
      <c r="K174" s="112" t="s">
        <v>154</v>
      </c>
      <c r="L174" s="31"/>
      <c r="M174" s="117" t="s">
        <v>19</v>
      </c>
      <c r="N174" s="118" t="s">
        <v>43</v>
      </c>
      <c r="P174" s="119">
        <f>O174*H174</f>
        <v>0</v>
      </c>
      <c r="Q174" s="119">
        <v>0</v>
      </c>
      <c r="R174" s="119">
        <f>Q174*H174</f>
        <v>0</v>
      </c>
      <c r="S174" s="119">
        <v>0</v>
      </c>
      <c r="T174" s="120">
        <f>S174*H174</f>
        <v>0</v>
      </c>
      <c r="AR174" s="121" t="s">
        <v>143</v>
      </c>
      <c r="AT174" s="121" t="s">
        <v>139</v>
      </c>
      <c r="AU174" s="121" t="s">
        <v>81</v>
      </c>
      <c r="AY174" s="16" t="s">
        <v>144</v>
      </c>
      <c r="BE174" s="122">
        <f>IF(N174="základní",J174,0)</f>
        <v>0</v>
      </c>
      <c r="BF174" s="122">
        <f>IF(N174="snížená",J174,0)</f>
        <v>0</v>
      </c>
      <c r="BG174" s="122">
        <f>IF(N174="zákl. přenesená",J174,0)</f>
        <v>0</v>
      </c>
      <c r="BH174" s="122">
        <f>IF(N174="sníž. přenesená",J174,0)</f>
        <v>0</v>
      </c>
      <c r="BI174" s="122">
        <f>IF(N174="nulová",J174,0)</f>
        <v>0</v>
      </c>
      <c r="BJ174" s="16" t="s">
        <v>79</v>
      </c>
      <c r="BK174" s="122">
        <f>ROUND(I174*H174,2)</f>
        <v>0</v>
      </c>
      <c r="BL174" s="16" t="s">
        <v>143</v>
      </c>
      <c r="BM174" s="121" t="s">
        <v>251</v>
      </c>
    </row>
    <row r="175" spans="2:65" s="9" customFormat="1" ht="11.25">
      <c r="B175" s="142"/>
      <c r="D175" s="123" t="s">
        <v>360</v>
      </c>
      <c r="E175" s="143" t="s">
        <v>19</v>
      </c>
      <c r="F175" s="144" t="s">
        <v>916</v>
      </c>
      <c r="H175" s="145">
        <v>0.47499999999999998</v>
      </c>
      <c r="I175" s="146"/>
      <c r="L175" s="142"/>
      <c r="M175" s="147"/>
      <c r="T175" s="148"/>
      <c r="AT175" s="143" t="s">
        <v>360</v>
      </c>
      <c r="AU175" s="143" t="s">
        <v>81</v>
      </c>
      <c r="AV175" s="9" t="s">
        <v>81</v>
      </c>
      <c r="AW175" s="9" t="s">
        <v>33</v>
      </c>
      <c r="AX175" s="9" t="s">
        <v>72</v>
      </c>
      <c r="AY175" s="143" t="s">
        <v>144</v>
      </c>
    </row>
    <row r="176" spans="2:65" s="10" customFormat="1" ht="11.25">
      <c r="B176" s="149"/>
      <c r="D176" s="123" t="s">
        <v>360</v>
      </c>
      <c r="E176" s="150" t="s">
        <v>19</v>
      </c>
      <c r="F176" s="151" t="s">
        <v>362</v>
      </c>
      <c r="H176" s="152">
        <v>0.47499999999999998</v>
      </c>
      <c r="I176" s="153"/>
      <c r="L176" s="149"/>
      <c r="M176" s="154"/>
      <c r="T176" s="155"/>
      <c r="AT176" s="150" t="s">
        <v>360</v>
      </c>
      <c r="AU176" s="150" t="s">
        <v>81</v>
      </c>
      <c r="AV176" s="10" t="s">
        <v>143</v>
      </c>
      <c r="AW176" s="10" t="s">
        <v>33</v>
      </c>
      <c r="AX176" s="10" t="s">
        <v>79</v>
      </c>
      <c r="AY176" s="150" t="s">
        <v>144</v>
      </c>
    </row>
    <row r="177" spans="2:65" s="1" customFormat="1" ht="78" customHeight="1">
      <c r="B177" s="31"/>
      <c r="C177" s="110" t="s">
        <v>200</v>
      </c>
      <c r="D177" s="110" t="s">
        <v>139</v>
      </c>
      <c r="E177" s="111" t="s">
        <v>917</v>
      </c>
      <c r="F177" s="112" t="s">
        <v>918</v>
      </c>
      <c r="G177" s="113" t="s">
        <v>919</v>
      </c>
      <c r="H177" s="114">
        <v>2</v>
      </c>
      <c r="I177" s="115"/>
      <c r="J177" s="116">
        <f>ROUND(I177*H177,2)</f>
        <v>0</v>
      </c>
      <c r="K177" s="112" t="s">
        <v>154</v>
      </c>
      <c r="L177" s="31"/>
      <c r="M177" s="117" t="s">
        <v>19</v>
      </c>
      <c r="N177" s="118" t="s">
        <v>43</v>
      </c>
      <c r="P177" s="119">
        <f>O177*H177</f>
        <v>0</v>
      </c>
      <c r="Q177" s="119">
        <v>0</v>
      </c>
      <c r="R177" s="119">
        <f>Q177*H177</f>
        <v>0</v>
      </c>
      <c r="S177" s="119">
        <v>0</v>
      </c>
      <c r="T177" s="120">
        <f>S177*H177</f>
        <v>0</v>
      </c>
      <c r="AR177" s="121" t="s">
        <v>143</v>
      </c>
      <c r="AT177" s="121" t="s">
        <v>139</v>
      </c>
      <c r="AU177" s="121" t="s">
        <v>81</v>
      </c>
      <c r="AY177" s="16" t="s">
        <v>144</v>
      </c>
      <c r="BE177" s="122">
        <f>IF(N177="základní",J177,0)</f>
        <v>0</v>
      </c>
      <c r="BF177" s="122">
        <f>IF(N177="snížená",J177,0)</f>
        <v>0</v>
      </c>
      <c r="BG177" s="122">
        <f>IF(N177="zákl. přenesená",J177,0)</f>
        <v>0</v>
      </c>
      <c r="BH177" s="122">
        <f>IF(N177="sníž. přenesená",J177,0)</f>
        <v>0</v>
      </c>
      <c r="BI177" s="122">
        <f>IF(N177="nulová",J177,0)</f>
        <v>0</v>
      </c>
      <c r="BJ177" s="16" t="s">
        <v>79</v>
      </c>
      <c r="BK177" s="122">
        <f>ROUND(I177*H177,2)</f>
        <v>0</v>
      </c>
      <c r="BL177" s="16" t="s">
        <v>143</v>
      </c>
      <c r="BM177" s="121" t="s">
        <v>256</v>
      </c>
    </row>
    <row r="178" spans="2:65" s="9" customFormat="1" ht="11.25">
      <c r="B178" s="142"/>
      <c r="D178" s="123" t="s">
        <v>360</v>
      </c>
      <c r="E178" s="143" t="s">
        <v>19</v>
      </c>
      <c r="F178" s="144" t="s">
        <v>920</v>
      </c>
      <c r="H178" s="145">
        <v>2</v>
      </c>
      <c r="I178" s="146"/>
      <c r="L178" s="142"/>
      <c r="M178" s="147"/>
      <c r="T178" s="148"/>
      <c r="AT178" s="143" t="s">
        <v>360</v>
      </c>
      <c r="AU178" s="143" t="s">
        <v>81</v>
      </c>
      <c r="AV178" s="9" t="s">
        <v>81</v>
      </c>
      <c r="AW178" s="9" t="s">
        <v>33</v>
      </c>
      <c r="AX178" s="9" t="s">
        <v>72</v>
      </c>
      <c r="AY178" s="143" t="s">
        <v>144</v>
      </c>
    </row>
    <row r="179" spans="2:65" s="10" customFormat="1" ht="11.25">
      <c r="B179" s="149"/>
      <c r="D179" s="123" t="s">
        <v>360</v>
      </c>
      <c r="E179" s="150" t="s">
        <v>19</v>
      </c>
      <c r="F179" s="151" t="s">
        <v>362</v>
      </c>
      <c r="H179" s="152">
        <v>2</v>
      </c>
      <c r="I179" s="153"/>
      <c r="L179" s="149"/>
      <c r="M179" s="154"/>
      <c r="T179" s="155"/>
      <c r="AT179" s="150" t="s">
        <v>360</v>
      </c>
      <c r="AU179" s="150" t="s">
        <v>81</v>
      </c>
      <c r="AV179" s="10" t="s">
        <v>143</v>
      </c>
      <c r="AW179" s="10" t="s">
        <v>33</v>
      </c>
      <c r="AX179" s="10" t="s">
        <v>79</v>
      </c>
      <c r="AY179" s="150" t="s">
        <v>144</v>
      </c>
    </row>
    <row r="180" spans="2:65" s="1" customFormat="1" ht="21.75" customHeight="1">
      <c r="B180" s="31"/>
      <c r="C180" s="127" t="s">
        <v>258</v>
      </c>
      <c r="D180" s="127" t="s">
        <v>253</v>
      </c>
      <c r="E180" s="128" t="s">
        <v>921</v>
      </c>
      <c r="F180" s="129" t="s">
        <v>922</v>
      </c>
      <c r="G180" s="130" t="s">
        <v>153</v>
      </c>
      <c r="H180" s="131">
        <v>4</v>
      </c>
      <c r="I180" s="132"/>
      <c r="J180" s="133">
        <f>ROUND(I180*H180,2)</f>
        <v>0</v>
      </c>
      <c r="K180" s="129" t="s">
        <v>154</v>
      </c>
      <c r="L180" s="134"/>
      <c r="M180" s="135" t="s">
        <v>19</v>
      </c>
      <c r="N180" s="136" t="s">
        <v>43</v>
      </c>
      <c r="P180" s="119">
        <f>O180*H180</f>
        <v>0</v>
      </c>
      <c r="Q180" s="119">
        <v>0</v>
      </c>
      <c r="R180" s="119">
        <f>Q180*H180</f>
        <v>0</v>
      </c>
      <c r="S180" s="119">
        <v>0</v>
      </c>
      <c r="T180" s="120">
        <f>S180*H180</f>
        <v>0</v>
      </c>
      <c r="AR180" s="121" t="s">
        <v>635</v>
      </c>
      <c r="AT180" s="121" t="s">
        <v>253</v>
      </c>
      <c r="AU180" s="121" t="s">
        <v>81</v>
      </c>
      <c r="AY180" s="16" t="s">
        <v>144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16" t="s">
        <v>79</v>
      </c>
      <c r="BK180" s="122">
        <f>ROUND(I180*H180,2)</f>
        <v>0</v>
      </c>
      <c r="BL180" s="16" t="s">
        <v>283</v>
      </c>
      <c r="BM180" s="121" t="s">
        <v>261</v>
      </c>
    </row>
    <row r="181" spans="2:65" s="9" customFormat="1" ht="11.25">
      <c r="B181" s="142"/>
      <c r="D181" s="123" t="s">
        <v>360</v>
      </c>
      <c r="E181" s="143" t="s">
        <v>19</v>
      </c>
      <c r="F181" s="144" t="s">
        <v>923</v>
      </c>
      <c r="H181" s="145">
        <v>4</v>
      </c>
      <c r="I181" s="146"/>
      <c r="L181" s="142"/>
      <c r="M181" s="147"/>
      <c r="T181" s="148"/>
      <c r="AT181" s="143" t="s">
        <v>360</v>
      </c>
      <c r="AU181" s="143" t="s">
        <v>81</v>
      </c>
      <c r="AV181" s="9" t="s">
        <v>81</v>
      </c>
      <c r="AW181" s="9" t="s">
        <v>33</v>
      </c>
      <c r="AX181" s="9" t="s">
        <v>72</v>
      </c>
      <c r="AY181" s="143" t="s">
        <v>144</v>
      </c>
    </row>
    <row r="182" spans="2:65" s="10" customFormat="1" ht="11.25">
      <c r="B182" s="149"/>
      <c r="D182" s="123" t="s">
        <v>360</v>
      </c>
      <c r="E182" s="150" t="s">
        <v>19</v>
      </c>
      <c r="F182" s="151" t="s">
        <v>362</v>
      </c>
      <c r="H182" s="152">
        <v>4</v>
      </c>
      <c r="I182" s="153"/>
      <c r="L182" s="149"/>
      <c r="M182" s="154"/>
      <c r="T182" s="155"/>
      <c r="AT182" s="150" t="s">
        <v>360</v>
      </c>
      <c r="AU182" s="150" t="s">
        <v>81</v>
      </c>
      <c r="AV182" s="10" t="s">
        <v>143</v>
      </c>
      <c r="AW182" s="10" t="s">
        <v>33</v>
      </c>
      <c r="AX182" s="10" t="s">
        <v>79</v>
      </c>
      <c r="AY182" s="150" t="s">
        <v>144</v>
      </c>
    </row>
    <row r="183" spans="2:65" s="1" customFormat="1" ht="16.5" customHeight="1">
      <c r="B183" s="31"/>
      <c r="C183" s="127" t="s">
        <v>204</v>
      </c>
      <c r="D183" s="127" t="s">
        <v>253</v>
      </c>
      <c r="E183" s="128" t="s">
        <v>924</v>
      </c>
      <c r="F183" s="129" t="s">
        <v>925</v>
      </c>
      <c r="G183" s="130" t="s">
        <v>153</v>
      </c>
      <c r="H183" s="131">
        <v>8</v>
      </c>
      <c r="I183" s="132"/>
      <c r="J183" s="133">
        <f>ROUND(I183*H183,2)</f>
        <v>0</v>
      </c>
      <c r="K183" s="129" t="s">
        <v>154</v>
      </c>
      <c r="L183" s="134"/>
      <c r="M183" s="135" t="s">
        <v>19</v>
      </c>
      <c r="N183" s="136" t="s">
        <v>43</v>
      </c>
      <c r="P183" s="119">
        <f>O183*H183</f>
        <v>0</v>
      </c>
      <c r="Q183" s="119">
        <v>0</v>
      </c>
      <c r="R183" s="119">
        <f>Q183*H183</f>
        <v>0</v>
      </c>
      <c r="S183" s="119">
        <v>0</v>
      </c>
      <c r="T183" s="120">
        <f>S183*H183</f>
        <v>0</v>
      </c>
      <c r="AR183" s="121" t="s">
        <v>635</v>
      </c>
      <c r="AT183" s="121" t="s">
        <v>253</v>
      </c>
      <c r="AU183" s="121" t="s">
        <v>81</v>
      </c>
      <c r="AY183" s="16" t="s">
        <v>144</v>
      </c>
      <c r="BE183" s="122">
        <f>IF(N183="základní",J183,0)</f>
        <v>0</v>
      </c>
      <c r="BF183" s="122">
        <f>IF(N183="snížená",J183,0)</f>
        <v>0</v>
      </c>
      <c r="BG183" s="122">
        <f>IF(N183="zákl. přenesená",J183,0)</f>
        <v>0</v>
      </c>
      <c r="BH183" s="122">
        <f>IF(N183="sníž. přenesená",J183,0)</f>
        <v>0</v>
      </c>
      <c r="BI183" s="122">
        <f>IF(N183="nulová",J183,0)</f>
        <v>0</v>
      </c>
      <c r="BJ183" s="16" t="s">
        <v>79</v>
      </c>
      <c r="BK183" s="122">
        <f>ROUND(I183*H183,2)</f>
        <v>0</v>
      </c>
      <c r="BL183" s="16" t="s">
        <v>283</v>
      </c>
      <c r="BM183" s="121" t="s">
        <v>265</v>
      </c>
    </row>
    <row r="184" spans="2:65" s="9" customFormat="1" ht="11.25">
      <c r="B184" s="142"/>
      <c r="D184" s="123" t="s">
        <v>360</v>
      </c>
      <c r="E184" s="143" t="s">
        <v>19</v>
      </c>
      <c r="F184" s="144" t="s">
        <v>926</v>
      </c>
      <c r="H184" s="145">
        <v>8</v>
      </c>
      <c r="I184" s="146"/>
      <c r="L184" s="142"/>
      <c r="M184" s="147"/>
      <c r="T184" s="148"/>
      <c r="AT184" s="143" t="s">
        <v>360</v>
      </c>
      <c r="AU184" s="143" t="s">
        <v>81</v>
      </c>
      <c r="AV184" s="9" t="s">
        <v>81</v>
      </c>
      <c r="AW184" s="9" t="s">
        <v>33</v>
      </c>
      <c r="AX184" s="9" t="s">
        <v>72</v>
      </c>
      <c r="AY184" s="143" t="s">
        <v>144</v>
      </c>
    </row>
    <row r="185" spans="2:65" s="10" customFormat="1" ht="11.25">
      <c r="B185" s="149"/>
      <c r="D185" s="123" t="s">
        <v>360</v>
      </c>
      <c r="E185" s="150" t="s">
        <v>19</v>
      </c>
      <c r="F185" s="151" t="s">
        <v>362</v>
      </c>
      <c r="H185" s="152">
        <v>8</v>
      </c>
      <c r="I185" s="153"/>
      <c r="L185" s="149"/>
      <c r="M185" s="154"/>
      <c r="T185" s="155"/>
      <c r="AT185" s="150" t="s">
        <v>360</v>
      </c>
      <c r="AU185" s="150" t="s">
        <v>81</v>
      </c>
      <c r="AV185" s="10" t="s">
        <v>143</v>
      </c>
      <c r="AW185" s="10" t="s">
        <v>33</v>
      </c>
      <c r="AX185" s="10" t="s">
        <v>79</v>
      </c>
      <c r="AY185" s="150" t="s">
        <v>144</v>
      </c>
    </row>
    <row r="186" spans="2:65" s="1" customFormat="1" ht="24.2" customHeight="1">
      <c r="B186" s="31"/>
      <c r="C186" s="127" t="s">
        <v>267</v>
      </c>
      <c r="D186" s="127" t="s">
        <v>253</v>
      </c>
      <c r="E186" s="128" t="s">
        <v>927</v>
      </c>
      <c r="F186" s="129" t="s">
        <v>928</v>
      </c>
      <c r="G186" s="130" t="s">
        <v>153</v>
      </c>
      <c r="H186" s="131">
        <v>40</v>
      </c>
      <c r="I186" s="132"/>
      <c r="J186" s="133">
        <f>ROUND(I186*H186,2)</f>
        <v>0</v>
      </c>
      <c r="K186" s="129" t="s">
        <v>154</v>
      </c>
      <c r="L186" s="134"/>
      <c r="M186" s="135" t="s">
        <v>19</v>
      </c>
      <c r="N186" s="136" t="s">
        <v>43</v>
      </c>
      <c r="P186" s="119">
        <f>O186*H186</f>
        <v>0</v>
      </c>
      <c r="Q186" s="119">
        <v>0</v>
      </c>
      <c r="R186" s="119">
        <f>Q186*H186</f>
        <v>0</v>
      </c>
      <c r="S186" s="119">
        <v>0</v>
      </c>
      <c r="T186" s="120">
        <f>S186*H186</f>
        <v>0</v>
      </c>
      <c r="AR186" s="121" t="s">
        <v>635</v>
      </c>
      <c r="AT186" s="121" t="s">
        <v>253</v>
      </c>
      <c r="AU186" s="121" t="s">
        <v>81</v>
      </c>
      <c r="AY186" s="16" t="s">
        <v>144</v>
      </c>
      <c r="BE186" s="122">
        <f>IF(N186="základní",J186,0)</f>
        <v>0</v>
      </c>
      <c r="BF186" s="122">
        <f>IF(N186="snížená",J186,0)</f>
        <v>0</v>
      </c>
      <c r="BG186" s="122">
        <f>IF(N186="zákl. přenesená",J186,0)</f>
        <v>0</v>
      </c>
      <c r="BH186" s="122">
        <f>IF(N186="sníž. přenesená",J186,0)</f>
        <v>0</v>
      </c>
      <c r="BI186" s="122">
        <f>IF(N186="nulová",J186,0)</f>
        <v>0</v>
      </c>
      <c r="BJ186" s="16" t="s">
        <v>79</v>
      </c>
      <c r="BK186" s="122">
        <f>ROUND(I186*H186,2)</f>
        <v>0</v>
      </c>
      <c r="BL186" s="16" t="s">
        <v>283</v>
      </c>
      <c r="BM186" s="121" t="s">
        <v>270</v>
      </c>
    </row>
    <row r="187" spans="2:65" s="9" customFormat="1" ht="11.25">
      <c r="B187" s="142"/>
      <c r="D187" s="123" t="s">
        <v>360</v>
      </c>
      <c r="E187" s="143" t="s">
        <v>19</v>
      </c>
      <c r="F187" s="144" t="s">
        <v>929</v>
      </c>
      <c r="H187" s="145">
        <v>32</v>
      </c>
      <c r="I187" s="146"/>
      <c r="L187" s="142"/>
      <c r="M187" s="147"/>
      <c r="T187" s="148"/>
      <c r="AT187" s="143" t="s">
        <v>360</v>
      </c>
      <c r="AU187" s="143" t="s">
        <v>81</v>
      </c>
      <c r="AV187" s="9" t="s">
        <v>81</v>
      </c>
      <c r="AW187" s="9" t="s">
        <v>33</v>
      </c>
      <c r="AX187" s="9" t="s">
        <v>72</v>
      </c>
      <c r="AY187" s="143" t="s">
        <v>144</v>
      </c>
    </row>
    <row r="188" spans="2:65" s="9" customFormat="1" ht="11.25">
      <c r="B188" s="142"/>
      <c r="D188" s="123" t="s">
        <v>360</v>
      </c>
      <c r="E188" s="143" t="s">
        <v>19</v>
      </c>
      <c r="F188" s="144" t="s">
        <v>926</v>
      </c>
      <c r="H188" s="145">
        <v>8</v>
      </c>
      <c r="I188" s="146"/>
      <c r="L188" s="142"/>
      <c r="M188" s="147"/>
      <c r="T188" s="148"/>
      <c r="AT188" s="143" t="s">
        <v>360</v>
      </c>
      <c r="AU188" s="143" t="s">
        <v>81</v>
      </c>
      <c r="AV188" s="9" t="s">
        <v>81</v>
      </c>
      <c r="AW188" s="9" t="s">
        <v>33</v>
      </c>
      <c r="AX188" s="9" t="s">
        <v>72</v>
      </c>
      <c r="AY188" s="143" t="s">
        <v>144</v>
      </c>
    </row>
    <row r="189" spans="2:65" s="10" customFormat="1" ht="11.25">
      <c r="B189" s="149"/>
      <c r="D189" s="123" t="s">
        <v>360</v>
      </c>
      <c r="E189" s="150" t="s">
        <v>19</v>
      </c>
      <c r="F189" s="151" t="s">
        <v>362</v>
      </c>
      <c r="H189" s="152">
        <v>40</v>
      </c>
      <c r="I189" s="153"/>
      <c r="L189" s="149"/>
      <c r="M189" s="154"/>
      <c r="T189" s="155"/>
      <c r="AT189" s="150" t="s">
        <v>360</v>
      </c>
      <c r="AU189" s="150" t="s">
        <v>81</v>
      </c>
      <c r="AV189" s="10" t="s">
        <v>143</v>
      </c>
      <c r="AW189" s="10" t="s">
        <v>33</v>
      </c>
      <c r="AX189" s="10" t="s">
        <v>79</v>
      </c>
      <c r="AY189" s="150" t="s">
        <v>144</v>
      </c>
    </row>
    <row r="190" spans="2:65" s="1" customFormat="1" ht="128.65" customHeight="1">
      <c r="B190" s="31"/>
      <c r="C190" s="110" t="s">
        <v>208</v>
      </c>
      <c r="D190" s="110" t="s">
        <v>139</v>
      </c>
      <c r="E190" s="111" t="s">
        <v>544</v>
      </c>
      <c r="F190" s="112" t="s">
        <v>545</v>
      </c>
      <c r="G190" s="113" t="s">
        <v>369</v>
      </c>
      <c r="H190" s="114">
        <v>0.79</v>
      </c>
      <c r="I190" s="115"/>
      <c r="J190" s="116">
        <f>ROUND(I190*H190,2)</f>
        <v>0</v>
      </c>
      <c r="K190" s="112" t="s">
        <v>154</v>
      </c>
      <c r="L190" s="31"/>
      <c r="M190" s="117" t="s">
        <v>19</v>
      </c>
      <c r="N190" s="118" t="s">
        <v>43</v>
      </c>
      <c r="P190" s="119">
        <f>O190*H190</f>
        <v>0</v>
      </c>
      <c r="Q190" s="119">
        <v>0</v>
      </c>
      <c r="R190" s="119">
        <f>Q190*H190</f>
        <v>0</v>
      </c>
      <c r="S190" s="119">
        <v>0</v>
      </c>
      <c r="T190" s="120">
        <f>S190*H190</f>
        <v>0</v>
      </c>
      <c r="AR190" s="121" t="s">
        <v>143</v>
      </c>
      <c r="AT190" s="121" t="s">
        <v>139</v>
      </c>
      <c r="AU190" s="121" t="s">
        <v>81</v>
      </c>
      <c r="AY190" s="16" t="s">
        <v>144</v>
      </c>
      <c r="BE190" s="122">
        <f>IF(N190="základní",J190,0)</f>
        <v>0</v>
      </c>
      <c r="BF190" s="122">
        <f>IF(N190="snížená",J190,0)</f>
        <v>0</v>
      </c>
      <c r="BG190" s="122">
        <f>IF(N190="zákl. přenesená",J190,0)</f>
        <v>0</v>
      </c>
      <c r="BH190" s="122">
        <f>IF(N190="sníž. přenesená",J190,0)</f>
        <v>0</v>
      </c>
      <c r="BI190" s="122">
        <f>IF(N190="nulová",J190,0)</f>
        <v>0</v>
      </c>
      <c r="BJ190" s="16" t="s">
        <v>79</v>
      </c>
      <c r="BK190" s="122">
        <f>ROUND(I190*H190,2)</f>
        <v>0</v>
      </c>
      <c r="BL190" s="16" t="s">
        <v>143</v>
      </c>
      <c r="BM190" s="121" t="s">
        <v>274</v>
      </c>
    </row>
    <row r="191" spans="2:65" s="1" customFormat="1" ht="19.5">
      <c r="B191" s="31"/>
      <c r="D191" s="123" t="s">
        <v>145</v>
      </c>
      <c r="F191" s="124" t="s">
        <v>547</v>
      </c>
      <c r="I191" s="125"/>
      <c r="L191" s="31"/>
      <c r="M191" s="126"/>
      <c r="T191" s="52"/>
      <c r="AT191" s="16" t="s">
        <v>145</v>
      </c>
      <c r="AU191" s="16" t="s">
        <v>81</v>
      </c>
    </row>
    <row r="192" spans="2:65" s="9" customFormat="1" ht="11.25">
      <c r="B192" s="142"/>
      <c r="D192" s="123" t="s">
        <v>360</v>
      </c>
      <c r="E192" s="143" t="s">
        <v>19</v>
      </c>
      <c r="F192" s="144" t="s">
        <v>930</v>
      </c>
      <c r="H192" s="145">
        <v>0.79</v>
      </c>
      <c r="I192" s="146"/>
      <c r="L192" s="142"/>
      <c r="M192" s="147"/>
      <c r="T192" s="148"/>
      <c r="AT192" s="143" t="s">
        <v>360</v>
      </c>
      <c r="AU192" s="143" t="s">
        <v>81</v>
      </c>
      <c r="AV192" s="9" t="s">
        <v>81</v>
      </c>
      <c r="AW192" s="9" t="s">
        <v>33</v>
      </c>
      <c r="AX192" s="9" t="s">
        <v>72</v>
      </c>
      <c r="AY192" s="143" t="s">
        <v>144</v>
      </c>
    </row>
    <row r="193" spans="2:65" s="10" customFormat="1" ht="11.25">
      <c r="B193" s="149"/>
      <c r="D193" s="123" t="s">
        <v>360</v>
      </c>
      <c r="E193" s="150" t="s">
        <v>19</v>
      </c>
      <c r="F193" s="151" t="s">
        <v>362</v>
      </c>
      <c r="H193" s="152">
        <v>0.79</v>
      </c>
      <c r="I193" s="153"/>
      <c r="L193" s="149"/>
      <c r="M193" s="154"/>
      <c r="T193" s="155"/>
      <c r="AT193" s="150" t="s">
        <v>360</v>
      </c>
      <c r="AU193" s="150" t="s">
        <v>81</v>
      </c>
      <c r="AV193" s="10" t="s">
        <v>143</v>
      </c>
      <c r="AW193" s="10" t="s">
        <v>33</v>
      </c>
      <c r="AX193" s="10" t="s">
        <v>79</v>
      </c>
      <c r="AY193" s="150" t="s">
        <v>144</v>
      </c>
    </row>
    <row r="194" spans="2:65" s="1" customFormat="1" ht="134.25" customHeight="1">
      <c r="B194" s="31"/>
      <c r="C194" s="110" t="s">
        <v>276</v>
      </c>
      <c r="D194" s="110" t="s">
        <v>139</v>
      </c>
      <c r="E194" s="111" t="s">
        <v>931</v>
      </c>
      <c r="F194" s="112" t="s">
        <v>932</v>
      </c>
      <c r="G194" s="113" t="s">
        <v>369</v>
      </c>
      <c r="H194" s="114">
        <v>1.127</v>
      </c>
      <c r="I194" s="115"/>
      <c r="J194" s="116">
        <f>ROUND(I194*H194,2)</f>
        <v>0</v>
      </c>
      <c r="K194" s="112" t="s">
        <v>154</v>
      </c>
      <c r="L194" s="31"/>
      <c r="M194" s="117" t="s">
        <v>19</v>
      </c>
      <c r="N194" s="118" t="s">
        <v>43</v>
      </c>
      <c r="P194" s="119">
        <f>O194*H194</f>
        <v>0</v>
      </c>
      <c r="Q194" s="119">
        <v>0</v>
      </c>
      <c r="R194" s="119">
        <f>Q194*H194</f>
        <v>0</v>
      </c>
      <c r="S194" s="119">
        <v>0</v>
      </c>
      <c r="T194" s="120">
        <f>S194*H194</f>
        <v>0</v>
      </c>
      <c r="AR194" s="121" t="s">
        <v>143</v>
      </c>
      <c r="AT194" s="121" t="s">
        <v>139</v>
      </c>
      <c r="AU194" s="121" t="s">
        <v>81</v>
      </c>
      <c r="AY194" s="16" t="s">
        <v>144</v>
      </c>
      <c r="BE194" s="122">
        <f>IF(N194="základní",J194,0)</f>
        <v>0</v>
      </c>
      <c r="BF194" s="122">
        <f>IF(N194="snížená",J194,0)</f>
        <v>0</v>
      </c>
      <c r="BG194" s="122">
        <f>IF(N194="zákl. přenesená",J194,0)</f>
        <v>0</v>
      </c>
      <c r="BH194" s="122">
        <f>IF(N194="sníž. přenesená",J194,0)</f>
        <v>0</v>
      </c>
      <c r="BI194" s="122">
        <f>IF(N194="nulová",J194,0)</f>
        <v>0</v>
      </c>
      <c r="BJ194" s="16" t="s">
        <v>79</v>
      </c>
      <c r="BK194" s="122">
        <f>ROUND(I194*H194,2)</f>
        <v>0</v>
      </c>
      <c r="BL194" s="16" t="s">
        <v>143</v>
      </c>
      <c r="BM194" s="121" t="s">
        <v>279</v>
      </c>
    </row>
    <row r="195" spans="2:65" s="1" customFormat="1" ht="19.5">
      <c r="B195" s="31"/>
      <c r="D195" s="123" t="s">
        <v>145</v>
      </c>
      <c r="F195" s="124" t="s">
        <v>547</v>
      </c>
      <c r="I195" s="125"/>
      <c r="L195" s="31"/>
      <c r="M195" s="126"/>
      <c r="T195" s="52"/>
      <c r="AT195" s="16" t="s">
        <v>145</v>
      </c>
      <c r="AU195" s="16" t="s">
        <v>81</v>
      </c>
    </row>
    <row r="196" spans="2:65" s="9" customFormat="1" ht="11.25">
      <c r="B196" s="142"/>
      <c r="D196" s="123" t="s">
        <v>360</v>
      </c>
      <c r="E196" s="143" t="s">
        <v>19</v>
      </c>
      <c r="F196" s="144" t="s">
        <v>933</v>
      </c>
      <c r="H196" s="145">
        <v>1.127</v>
      </c>
      <c r="I196" s="146"/>
      <c r="L196" s="142"/>
      <c r="M196" s="147"/>
      <c r="T196" s="148"/>
      <c r="AT196" s="143" t="s">
        <v>360</v>
      </c>
      <c r="AU196" s="143" t="s">
        <v>81</v>
      </c>
      <c r="AV196" s="9" t="s">
        <v>81</v>
      </c>
      <c r="AW196" s="9" t="s">
        <v>33</v>
      </c>
      <c r="AX196" s="9" t="s">
        <v>72</v>
      </c>
      <c r="AY196" s="143" t="s">
        <v>144</v>
      </c>
    </row>
    <row r="197" spans="2:65" s="10" customFormat="1" ht="11.25">
      <c r="B197" s="149"/>
      <c r="D197" s="123" t="s">
        <v>360</v>
      </c>
      <c r="E197" s="150" t="s">
        <v>19</v>
      </c>
      <c r="F197" s="151" t="s">
        <v>362</v>
      </c>
      <c r="H197" s="152">
        <v>1.127</v>
      </c>
      <c r="I197" s="153"/>
      <c r="L197" s="149"/>
      <c r="M197" s="154"/>
      <c r="T197" s="155"/>
      <c r="AT197" s="150" t="s">
        <v>360</v>
      </c>
      <c r="AU197" s="150" t="s">
        <v>81</v>
      </c>
      <c r="AV197" s="10" t="s">
        <v>143</v>
      </c>
      <c r="AW197" s="10" t="s">
        <v>33</v>
      </c>
      <c r="AX197" s="10" t="s">
        <v>79</v>
      </c>
      <c r="AY197" s="150" t="s">
        <v>144</v>
      </c>
    </row>
    <row r="198" spans="2:65" s="1" customFormat="1" ht="142.15" customHeight="1">
      <c r="B198" s="31"/>
      <c r="C198" s="110" t="s">
        <v>212</v>
      </c>
      <c r="D198" s="110" t="s">
        <v>139</v>
      </c>
      <c r="E198" s="111" t="s">
        <v>934</v>
      </c>
      <c r="F198" s="112" t="s">
        <v>935</v>
      </c>
      <c r="G198" s="113" t="s">
        <v>467</v>
      </c>
      <c r="H198" s="114">
        <v>18</v>
      </c>
      <c r="I198" s="115"/>
      <c r="J198" s="116">
        <f>ROUND(I198*H198,2)</f>
        <v>0</v>
      </c>
      <c r="K198" s="112" t="s">
        <v>154</v>
      </c>
      <c r="L198" s="31"/>
      <c r="M198" s="117" t="s">
        <v>19</v>
      </c>
      <c r="N198" s="118" t="s">
        <v>43</v>
      </c>
      <c r="P198" s="119">
        <f>O198*H198</f>
        <v>0</v>
      </c>
      <c r="Q198" s="119">
        <v>0</v>
      </c>
      <c r="R198" s="119">
        <f>Q198*H198</f>
        <v>0</v>
      </c>
      <c r="S198" s="119">
        <v>0</v>
      </c>
      <c r="T198" s="120">
        <f>S198*H198</f>
        <v>0</v>
      </c>
      <c r="AR198" s="121" t="s">
        <v>143</v>
      </c>
      <c r="AT198" s="121" t="s">
        <v>139</v>
      </c>
      <c r="AU198" s="121" t="s">
        <v>81</v>
      </c>
      <c r="AY198" s="16" t="s">
        <v>144</v>
      </c>
      <c r="BE198" s="122">
        <f>IF(N198="základní",J198,0)</f>
        <v>0</v>
      </c>
      <c r="BF198" s="122">
        <f>IF(N198="snížená",J198,0)</f>
        <v>0</v>
      </c>
      <c r="BG198" s="122">
        <f>IF(N198="zákl. přenesená",J198,0)</f>
        <v>0</v>
      </c>
      <c r="BH198" s="122">
        <f>IF(N198="sníž. přenesená",J198,0)</f>
        <v>0</v>
      </c>
      <c r="BI198" s="122">
        <f>IF(N198="nulová",J198,0)</f>
        <v>0</v>
      </c>
      <c r="BJ198" s="16" t="s">
        <v>79</v>
      </c>
      <c r="BK198" s="122">
        <f>ROUND(I198*H198,2)</f>
        <v>0</v>
      </c>
      <c r="BL198" s="16" t="s">
        <v>143</v>
      </c>
      <c r="BM198" s="121" t="s">
        <v>283</v>
      </c>
    </row>
    <row r="199" spans="2:65" s="9" customFormat="1" ht="11.25">
      <c r="B199" s="142"/>
      <c r="D199" s="123" t="s">
        <v>360</v>
      </c>
      <c r="E199" s="143" t="s">
        <v>19</v>
      </c>
      <c r="F199" s="144" t="s">
        <v>936</v>
      </c>
      <c r="H199" s="145">
        <v>18</v>
      </c>
      <c r="I199" s="146"/>
      <c r="L199" s="142"/>
      <c r="M199" s="147"/>
      <c r="T199" s="148"/>
      <c r="AT199" s="143" t="s">
        <v>360</v>
      </c>
      <c r="AU199" s="143" t="s">
        <v>81</v>
      </c>
      <c r="AV199" s="9" t="s">
        <v>81</v>
      </c>
      <c r="AW199" s="9" t="s">
        <v>33</v>
      </c>
      <c r="AX199" s="9" t="s">
        <v>72</v>
      </c>
      <c r="AY199" s="143" t="s">
        <v>144</v>
      </c>
    </row>
    <row r="200" spans="2:65" s="10" customFormat="1" ht="11.25">
      <c r="B200" s="149"/>
      <c r="D200" s="123" t="s">
        <v>360</v>
      </c>
      <c r="E200" s="150" t="s">
        <v>19</v>
      </c>
      <c r="F200" s="151" t="s">
        <v>362</v>
      </c>
      <c r="H200" s="152">
        <v>18</v>
      </c>
      <c r="I200" s="153"/>
      <c r="L200" s="149"/>
      <c r="M200" s="154"/>
      <c r="T200" s="155"/>
      <c r="AT200" s="150" t="s">
        <v>360</v>
      </c>
      <c r="AU200" s="150" t="s">
        <v>81</v>
      </c>
      <c r="AV200" s="10" t="s">
        <v>143</v>
      </c>
      <c r="AW200" s="10" t="s">
        <v>33</v>
      </c>
      <c r="AX200" s="10" t="s">
        <v>79</v>
      </c>
      <c r="AY200" s="150" t="s">
        <v>144</v>
      </c>
    </row>
    <row r="201" spans="2:65" s="1" customFormat="1" ht="114.95" customHeight="1">
      <c r="B201" s="31"/>
      <c r="C201" s="110" t="s">
        <v>285</v>
      </c>
      <c r="D201" s="110" t="s">
        <v>139</v>
      </c>
      <c r="E201" s="111" t="s">
        <v>937</v>
      </c>
      <c r="F201" s="112" t="s">
        <v>938</v>
      </c>
      <c r="G201" s="113" t="s">
        <v>467</v>
      </c>
      <c r="H201" s="114">
        <v>16</v>
      </c>
      <c r="I201" s="115"/>
      <c r="J201" s="116">
        <f>ROUND(I201*H201,2)</f>
        <v>0</v>
      </c>
      <c r="K201" s="112" t="s">
        <v>154</v>
      </c>
      <c r="L201" s="31"/>
      <c r="M201" s="117" t="s">
        <v>19</v>
      </c>
      <c r="N201" s="118" t="s">
        <v>43</v>
      </c>
      <c r="P201" s="119">
        <f>O201*H201</f>
        <v>0</v>
      </c>
      <c r="Q201" s="119">
        <v>0</v>
      </c>
      <c r="R201" s="119">
        <f>Q201*H201</f>
        <v>0</v>
      </c>
      <c r="S201" s="119">
        <v>0</v>
      </c>
      <c r="T201" s="120">
        <f>S201*H201</f>
        <v>0</v>
      </c>
      <c r="AR201" s="121" t="s">
        <v>143</v>
      </c>
      <c r="AT201" s="121" t="s">
        <v>139</v>
      </c>
      <c r="AU201" s="121" t="s">
        <v>81</v>
      </c>
      <c r="AY201" s="16" t="s">
        <v>144</v>
      </c>
      <c r="BE201" s="122">
        <f>IF(N201="základní",J201,0)</f>
        <v>0</v>
      </c>
      <c r="BF201" s="122">
        <f>IF(N201="snížená",J201,0)</f>
        <v>0</v>
      </c>
      <c r="BG201" s="122">
        <f>IF(N201="zákl. přenesená",J201,0)</f>
        <v>0</v>
      </c>
      <c r="BH201" s="122">
        <f>IF(N201="sníž. přenesená",J201,0)</f>
        <v>0</v>
      </c>
      <c r="BI201" s="122">
        <f>IF(N201="nulová",J201,0)</f>
        <v>0</v>
      </c>
      <c r="BJ201" s="16" t="s">
        <v>79</v>
      </c>
      <c r="BK201" s="122">
        <f>ROUND(I201*H201,2)</f>
        <v>0</v>
      </c>
      <c r="BL201" s="16" t="s">
        <v>143</v>
      </c>
      <c r="BM201" s="121" t="s">
        <v>289</v>
      </c>
    </row>
    <row r="202" spans="2:65" s="9" customFormat="1" ht="11.25">
      <c r="B202" s="142"/>
      <c r="D202" s="123" t="s">
        <v>360</v>
      </c>
      <c r="E202" s="143" t="s">
        <v>19</v>
      </c>
      <c r="F202" s="144" t="s">
        <v>920</v>
      </c>
      <c r="H202" s="145">
        <v>2</v>
      </c>
      <c r="I202" s="146"/>
      <c r="L202" s="142"/>
      <c r="M202" s="147"/>
      <c r="T202" s="148"/>
      <c r="AT202" s="143" t="s">
        <v>360</v>
      </c>
      <c r="AU202" s="143" t="s">
        <v>81</v>
      </c>
      <c r="AV202" s="9" t="s">
        <v>81</v>
      </c>
      <c r="AW202" s="9" t="s">
        <v>33</v>
      </c>
      <c r="AX202" s="9" t="s">
        <v>72</v>
      </c>
      <c r="AY202" s="143" t="s">
        <v>144</v>
      </c>
    </row>
    <row r="203" spans="2:65" s="9" customFormat="1" ht="11.25">
      <c r="B203" s="142"/>
      <c r="D203" s="123" t="s">
        <v>360</v>
      </c>
      <c r="E203" s="143" t="s">
        <v>19</v>
      </c>
      <c r="F203" s="144" t="s">
        <v>939</v>
      </c>
      <c r="H203" s="145">
        <v>14</v>
      </c>
      <c r="I203" s="146"/>
      <c r="L203" s="142"/>
      <c r="M203" s="147"/>
      <c r="T203" s="148"/>
      <c r="AT203" s="143" t="s">
        <v>360</v>
      </c>
      <c r="AU203" s="143" t="s">
        <v>81</v>
      </c>
      <c r="AV203" s="9" t="s">
        <v>81</v>
      </c>
      <c r="AW203" s="9" t="s">
        <v>33</v>
      </c>
      <c r="AX203" s="9" t="s">
        <v>72</v>
      </c>
      <c r="AY203" s="143" t="s">
        <v>144</v>
      </c>
    </row>
    <row r="204" spans="2:65" s="10" customFormat="1" ht="11.25">
      <c r="B204" s="149"/>
      <c r="D204" s="123" t="s">
        <v>360</v>
      </c>
      <c r="E204" s="150" t="s">
        <v>19</v>
      </c>
      <c r="F204" s="151" t="s">
        <v>362</v>
      </c>
      <c r="H204" s="152">
        <v>16</v>
      </c>
      <c r="I204" s="153"/>
      <c r="L204" s="149"/>
      <c r="M204" s="154"/>
      <c r="T204" s="155"/>
      <c r="AT204" s="150" t="s">
        <v>360</v>
      </c>
      <c r="AU204" s="150" t="s">
        <v>81</v>
      </c>
      <c r="AV204" s="10" t="s">
        <v>143</v>
      </c>
      <c r="AW204" s="10" t="s">
        <v>33</v>
      </c>
      <c r="AX204" s="10" t="s">
        <v>79</v>
      </c>
      <c r="AY204" s="150" t="s">
        <v>144</v>
      </c>
    </row>
    <row r="205" spans="2:65" s="1" customFormat="1" ht="55.5" customHeight="1">
      <c r="B205" s="31"/>
      <c r="C205" s="110" t="s">
        <v>216</v>
      </c>
      <c r="D205" s="110" t="s">
        <v>139</v>
      </c>
      <c r="E205" s="111" t="s">
        <v>940</v>
      </c>
      <c r="F205" s="112" t="s">
        <v>941</v>
      </c>
      <c r="G205" s="113" t="s">
        <v>467</v>
      </c>
      <c r="H205" s="114">
        <v>16</v>
      </c>
      <c r="I205" s="115"/>
      <c r="J205" s="116">
        <f>ROUND(I205*H205,2)</f>
        <v>0</v>
      </c>
      <c r="K205" s="112" t="s">
        <v>154</v>
      </c>
      <c r="L205" s="31"/>
      <c r="M205" s="117" t="s">
        <v>19</v>
      </c>
      <c r="N205" s="118" t="s">
        <v>43</v>
      </c>
      <c r="P205" s="119">
        <f>O205*H205</f>
        <v>0</v>
      </c>
      <c r="Q205" s="119">
        <v>0</v>
      </c>
      <c r="R205" s="119">
        <f>Q205*H205</f>
        <v>0</v>
      </c>
      <c r="S205" s="119">
        <v>0</v>
      </c>
      <c r="T205" s="120">
        <f>S205*H205</f>
        <v>0</v>
      </c>
      <c r="AR205" s="121" t="s">
        <v>143</v>
      </c>
      <c r="AT205" s="121" t="s">
        <v>139</v>
      </c>
      <c r="AU205" s="121" t="s">
        <v>81</v>
      </c>
      <c r="AY205" s="16" t="s">
        <v>144</v>
      </c>
      <c r="BE205" s="122">
        <f>IF(N205="základní",J205,0)</f>
        <v>0</v>
      </c>
      <c r="BF205" s="122">
        <f>IF(N205="snížená",J205,0)</f>
        <v>0</v>
      </c>
      <c r="BG205" s="122">
        <f>IF(N205="zákl. přenesená",J205,0)</f>
        <v>0</v>
      </c>
      <c r="BH205" s="122">
        <f>IF(N205="sníž. přenesená",J205,0)</f>
        <v>0</v>
      </c>
      <c r="BI205" s="122">
        <f>IF(N205="nulová",J205,0)</f>
        <v>0</v>
      </c>
      <c r="BJ205" s="16" t="s">
        <v>79</v>
      </c>
      <c r="BK205" s="122">
        <f>ROUND(I205*H205,2)</f>
        <v>0</v>
      </c>
      <c r="BL205" s="16" t="s">
        <v>143</v>
      </c>
      <c r="BM205" s="121" t="s">
        <v>293</v>
      </c>
    </row>
    <row r="206" spans="2:65" s="9" customFormat="1" ht="11.25">
      <c r="B206" s="142"/>
      <c r="D206" s="123" t="s">
        <v>360</v>
      </c>
      <c r="E206" s="143" t="s">
        <v>19</v>
      </c>
      <c r="F206" s="144" t="s">
        <v>942</v>
      </c>
      <c r="H206" s="145">
        <v>16</v>
      </c>
      <c r="I206" s="146"/>
      <c r="L206" s="142"/>
      <c r="M206" s="147"/>
      <c r="T206" s="148"/>
      <c r="AT206" s="143" t="s">
        <v>360</v>
      </c>
      <c r="AU206" s="143" t="s">
        <v>81</v>
      </c>
      <c r="AV206" s="9" t="s">
        <v>81</v>
      </c>
      <c r="AW206" s="9" t="s">
        <v>33</v>
      </c>
      <c r="AX206" s="9" t="s">
        <v>72</v>
      </c>
      <c r="AY206" s="143" t="s">
        <v>144</v>
      </c>
    </row>
    <row r="207" spans="2:65" s="10" customFormat="1" ht="11.25">
      <c r="B207" s="149"/>
      <c r="D207" s="123" t="s">
        <v>360</v>
      </c>
      <c r="E207" s="150" t="s">
        <v>19</v>
      </c>
      <c r="F207" s="151" t="s">
        <v>362</v>
      </c>
      <c r="H207" s="152">
        <v>16</v>
      </c>
      <c r="I207" s="153"/>
      <c r="L207" s="149"/>
      <c r="M207" s="154"/>
      <c r="T207" s="155"/>
      <c r="AT207" s="150" t="s">
        <v>360</v>
      </c>
      <c r="AU207" s="150" t="s">
        <v>81</v>
      </c>
      <c r="AV207" s="10" t="s">
        <v>143</v>
      </c>
      <c r="AW207" s="10" t="s">
        <v>33</v>
      </c>
      <c r="AX207" s="10" t="s">
        <v>79</v>
      </c>
      <c r="AY207" s="150" t="s">
        <v>144</v>
      </c>
    </row>
    <row r="208" spans="2:65" s="1" customFormat="1" ht="90" customHeight="1">
      <c r="B208" s="31"/>
      <c r="C208" s="110" t="s">
        <v>295</v>
      </c>
      <c r="D208" s="110" t="s">
        <v>139</v>
      </c>
      <c r="E208" s="111" t="s">
        <v>943</v>
      </c>
      <c r="F208" s="112" t="s">
        <v>944</v>
      </c>
      <c r="G208" s="113" t="s">
        <v>467</v>
      </c>
      <c r="H208" s="114">
        <v>14</v>
      </c>
      <c r="I208" s="115"/>
      <c r="J208" s="116">
        <f>ROUND(I208*H208,2)</f>
        <v>0</v>
      </c>
      <c r="K208" s="112" t="s">
        <v>154</v>
      </c>
      <c r="L208" s="31"/>
      <c r="M208" s="117" t="s">
        <v>19</v>
      </c>
      <c r="N208" s="118" t="s">
        <v>43</v>
      </c>
      <c r="P208" s="119">
        <f>O208*H208</f>
        <v>0</v>
      </c>
      <c r="Q208" s="119">
        <v>0</v>
      </c>
      <c r="R208" s="119">
        <f>Q208*H208</f>
        <v>0</v>
      </c>
      <c r="S208" s="119">
        <v>0</v>
      </c>
      <c r="T208" s="120">
        <f>S208*H208</f>
        <v>0</v>
      </c>
      <c r="AR208" s="121" t="s">
        <v>143</v>
      </c>
      <c r="AT208" s="121" t="s">
        <v>139</v>
      </c>
      <c r="AU208" s="121" t="s">
        <v>81</v>
      </c>
      <c r="AY208" s="16" t="s">
        <v>144</v>
      </c>
      <c r="BE208" s="122">
        <f>IF(N208="základní",J208,0)</f>
        <v>0</v>
      </c>
      <c r="BF208" s="122">
        <f>IF(N208="snížená",J208,0)</f>
        <v>0</v>
      </c>
      <c r="BG208" s="122">
        <f>IF(N208="zákl. přenesená",J208,0)</f>
        <v>0</v>
      </c>
      <c r="BH208" s="122">
        <f>IF(N208="sníž. přenesená",J208,0)</f>
        <v>0</v>
      </c>
      <c r="BI208" s="122">
        <f>IF(N208="nulová",J208,0)</f>
        <v>0</v>
      </c>
      <c r="BJ208" s="16" t="s">
        <v>79</v>
      </c>
      <c r="BK208" s="122">
        <f>ROUND(I208*H208,2)</f>
        <v>0</v>
      </c>
      <c r="BL208" s="16" t="s">
        <v>143</v>
      </c>
      <c r="BM208" s="121" t="s">
        <v>298</v>
      </c>
    </row>
    <row r="209" spans="2:65" s="1" customFormat="1" ht="90" customHeight="1">
      <c r="B209" s="31"/>
      <c r="C209" s="110" t="s">
        <v>220</v>
      </c>
      <c r="D209" s="110" t="s">
        <v>139</v>
      </c>
      <c r="E209" s="111" t="s">
        <v>480</v>
      </c>
      <c r="F209" s="112" t="s">
        <v>481</v>
      </c>
      <c r="G209" s="113" t="s">
        <v>142</v>
      </c>
      <c r="H209" s="114">
        <v>1965</v>
      </c>
      <c r="I209" s="115"/>
      <c r="J209" s="116">
        <f>ROUND(I209*H209,2)</f>
        <v>0</v>
      </c>
      <c r="K209" s="112" t="s">
        <v>154</v>
      </c>
      <c r="L209" s="31"/>
      <c r="M209" s="117" t="s">
        <v>19</v>
      </c>
      <c r="N209" s="118" t="s">
        <v>43</v>
      </c>
      <c r="P209" s="119">
        <f>O209*H209</f>
        <v>0</v>
      </c>
      <c r="Q209" s="119">
        <v>0</v>
      </c>
      <c r="R209" s="119">
        <f>Q209*H209</f>
        <v>0</v>
      </c>
      <c r="S209" s="119">
        <v>0</v>
      </c>
      <c r="T209" s="120">
        <f>S209*H209</f>
        <v>0</v>
      </c>
      <c r="AR209" s="121" t="s">
        <v>143</v>
      </c>
      <c r="AT209" s="121" t="s">
        <v>139</v>
      </c>
      <c r="AU209" s="121" t="s">
        <v>81</v>
      </c>
      <c r="AY209" s="16" t="s">
        <v>144</v>
      </c>
      <c r="BE209" s="122">
        <f>IF(N209="základní",J209,0)</f>
        <v>0</v>
      </c>
      <c r="BF209" s="122">
        <f>IF(N209="snížená",J209,0)</f>
        <v>0</v>
      </c>
      <c r="BG209" s="122">
        <f>IF(N209="zákl. přenesená",J209,0)</f>
        <v>0</v>
      </c>
      <c r="BH209" s="122">
        <f>IF(N209="sníž. přenesená",J209,0)</f>
        <v>0</v>
      </c>
      <c r="BI209" s="122">
        <f>IF(N209="nulová",J209,0)</f>
        <v>0</v>
      </c>
      <c r="BJ209" s="16" t="s">
        <v>79</v>
      </c>
      <c r="BK209" s="122">
        <f>ROUND(I209*H209,2)</f>
        <v>0</v>
      </c>
      <c r="BL209" s="16" t="s">
        <v>143</v>
      </c>
      <c r="BM209" s="121" t="s">
        <v>302</v>
      </c>
    </row>
    <row r="210" spans="2:65" s="1" customFormat="1" ht="19.5">
      <c r="B210" s="31"/>
      <c r="D210" s="123" t="s">
        <v>145</v>
      </c>
      <c r="F210" s="124" t="s">
        <v>470</v>
      </c>
      <c r="I210" s="125"/>
      <c r="L210" s="31"/>
      <c r="M210" s="126"/>
      <c r="T210" s="52"/>
      <c r="AT210" s="16" t="s">
        <v>145</v>
      </c>
      <c r="AU210" s="16" t="s">
        <v>81</v>
      </c>
    </row>
    <row r="211" spans="2:65" s="9" customFormat="1" ht="11.25">
      <c r="B211" s="142"/>
      <c r="D211" s="123" t="s">
        <v>360</v>
      </c>
      <c r="E211" s="143" t="s">
        <v>19</v>
      </c>
      <c r="F211" s="144" t="s">
        <v>945</v>
      </c>
      <c r="H211" s="145">
        <v>1965</v>
      </c>
      <c r="I211" s="146"/>
      <c r="L211" s="142"/>
      <c r="M211" s="147"/>
      <c r="T211" s="148"/>
      <c r="AT211" s="143" t="s">
        <v>360</v>
      </c>
      <c r="AU211" s="143" t="s">
        <v>81</v>
      </c>
      <c r="AV211" s="9" t="s">
        <v>81</v>
      </c>
      <c r="AW211" s="9" t="s">
        <v>33</v>
      </c>
      <c r="AX211" s="9" t="s">
        <v>72</v>
      </c>
      <c r="AY211" s="143" t="s">
        <v>144</v>
      </c>
    </row>
    <row r="212" spans="2:65" s="10" customFormat="1" ht="11.25">
      <c r="B212" s="149"/>
      <c r="D212" s="123" t="s">
        <v>360</v>
      </c>
      <c r="E212" s="150" t="s">
        <v>19</v>
      </c>
      <c r="F212" s="151" t="s">
        <v>362</v>
      </c>
      <c r="H212" s="152">
        <v>1965</v>
      </c>
      <c r="I212" s="153"/>
      <c r="L212" s="149"/>
      <c r="M212" s="154"/>
      <c r="T212" s="155"/>
      <c r="AT212" s="150" t="s">
        <v>360</v>
      </c>
      <c r="AU212" s="150" t="s">
        <v>81</v>
      </c>
      <c r="AV212" s="10" t="s">
        <v>143</v>
      </c>
      <c r="AW212" s="10" t="s">
        <v>33</v>
      </c>
      <c r="AX212" s="10" t="s">
        <v>79</v>
      </c>
      <c r="AY212" s="150" t="s">
        <v>144</v>
      </c>
    </row>
    <row r="213" spans="2:65" s="1" customFormat="1" ht="101.25" customHeight="1">
      <c r="B213" s="31"/>
      <c r="C213" s="110" t="s">
        <v>304</v>
      </c>
      <c r="D213" s="110" t="s">
        <v>139</v>
      </c>
      <c r="E213" s="111" t="s">
        <v>946</v>
      </c>
      <c r="F213" s="112" t="s">
        <v>947</v>
      </c>
      <c r="G213" s="113" t="s">
        <v>142</v>
      </c>
      <c r="H213" s="114">
        <v>1965</v>
      </c>
      <c r="I213" s="115"/>
      <c r="J213" s="116">
        <f>ROUND(I213*H213,2)</f>
        <v>0</v>
      </c>
      <c r="K213" s="112" t="s">
        <v>154</v>
      </c>
      <c r="L213" s="31"/>
      <c r="M213" s="117" t="s">
        <v>19</v>
      </c>
      <c r="N213" s="118" t="s">
        <v>43</v>
      </c>
      <c r="P213" s="119">
        <f>O213*H213</f>
        <v>0</v>
      </c>
      <c r="Q213" s="119">
        <v>0</v>
      </c>
      <c r="R213" s="119">
        <f>Q213*H213</f>
        <v>0</v>
      </c>
      <c r="S213" s="119">
        <v>0</v>
      </c>
      <c r="T213" s="120">
        <f>S213*H213</f>
        <v>0</v>
      </c>
      <c r="AR213" s="121" t="s">
        <v>143</v>
      </c>
      <c r="AT213" s="121" t="s">
        <v>139</v>
      </c>
      <c r="AU213" s="121" t="s">
        <v>81</v>
      </c>
      <c r="AY213" s="16" t="s">
        <v>144</v>
      </c>
      <c r="BE213" s="122">
        <f>IF(N213="základní",J213,0)</f>
        <v>0</v>
      </c>
      <c r="BF213" s="122">
        <f>IF(N213="snížená",J213,0)</f>
        <v>0</v>
      </c>
      <c r="BG213" s="122">
        <f>IF(N213="zákl. přenesená",J213,0)</f>
        <v>0</v>
      </c>
      <c r="BH213" s="122">
        <f>IF(N213="sníž. přenesená",J213,0)</f>
        <v>0</v>
      </c>
      <c r="BI213" s="122">
        <f>IF(N213="nulová",J213,0)</f>
        <v>0</v>
      </c>
      <c r="BJ213" s="16" t="s">
        <v>79</v>
      </c>
      <c r="BK213" s="122">
        <f>ROUND(I213*H213,2)</f>
        <v>0</v>
      </c>
      <c r="BL213" s="16" t="s">
        <v>143</v>
      </c>
      <c r="BM213" s="121" t="s">
        <v>308</v>
      </c>
    </row>
    <row r="214" spans="2:65" s="1" customFormat="1" ht="19.5">
      <c r="B214" s="31"/>
      <c r="D214" s="123" t="s">
        <v>145</v>
      </c>
      <c r="F214" s="124" t="s">
        <v>470</v>
      </c>
      <c r="I214" s="125"/>
      <c r="L214" s="31"/>
      <c r="M214" s="126"/>
      <c r="T214" s="52"/>
      <c r="AT214" s="16" t="s">
        <v>145</v>
      </c>
      <c r="AU214" s="16" t="s">
        <v>81</v>
      </c>
    </row>
    <row r="215" spans="2:65" s="1" customFormat="1" ht="55.5" customHeight="1">
      <c r="B215" s="31"/>
      <c r="C215" s="110" t="s">
        <v>225</v>
      </c>
      <c r="D215" s="110" t="s">
        <v>139</v>
      </c>
      <c r="E215" s="111" t="s">
        <v>948</v>
      </c>
      <c r="F215" s="112" t="s">
        <v>949</v>
      </c>
      <c r="G215" s="113" t="s">
        <v>142</v>
      </c>
      <c r="H215" s="114">
        <v>457.7</v>
      </c>
      <c r="I215" s="115"/>
      <c r="J215" s="116">
        <f>ROUND(I215*H215,2)</f>
        <v>0</v>
      </c>
      <c r="K215" s="112" t="s">
        <v>154</v>
      </c>
      <c r="L215" s="31"/>
      <c r="M215" s="117" t="s">
        <v>19</v>
      </c>
      <c r="N215" s="118" t="s">
        <v>43</v>
      </c>
      <c r="P215" s="119">
        <f>O215*H215</f>
        <v>0</v>
      </c>
      <c r="Q215" s="119">
        <v>0</v>
      </c>
      <c r="R215" s="119">
        <f>Q215*H215</f>
        <v>0</v>
      </c>
      <c r="S215" s="119">
        <v>0</v>
      </c>
      <c r="T215" s="120">
        <f>S215*H215</f>
        <v>0</v>
      </c>
      <c r="AR215" s="121" t="s">
        <v>143</v>
      </c>
      <c r="AT215" s="121" t="s">
        <v>139</v>
      </c>
      <c r="AU215" s="121" t="s">
        <v>81</v>
      </c>
      <c r="AY215" s="16" t="s">
        <v>144</v>
      </c>
      <c r="BE215" s="122">
        <f>IF(N215="základní",J215,0)</f>
        <v>0</v>
      </c>
      <c r="BF215" s="122">
        <f>IF(N215="snížená",J215,0)</f>
        <v>0</v>
      </c>
      <c r="BG215" s="122">
        <f>IF(N215="zákl. přenesená",J215,0)</f>
        <v>0</v>
      </c>
      <c r="BH215" s="122">
        <f>IF(N215="sníž. přenesená",J215,0)</f>
        <v>0</v>
      </c>
      <c r="BI215" s="122">
        <f>IF(N215="nulová",J215,0)</f>
        <v>0</v>
      </c>
      <c r="BJ215" s="16" t="s">
        <v>79</v>
      </c>
      <c r="BK215" s="122">
        <f>ROUND(I215*H215,2)</f>
        <v>0</v>
      </c>
      <c r="BL215" s="16" t="s">
        <v>143</v>
      </c>
      <c r="BM215" s="121" t="s">
        <v>312</v>
      </c>
    </row>
    <row r="216" spans="2:65" s="1" customFormat="1" ht="19.5">
      <c r="B216" s="31"/>
      <c r="D216" s="123" t="s">
        <v>145</v>
      </c>
      <c r="F216" s="124" t="s">
        <v>470</v>
      </c>
      <c r="I216" s="125"/>
      <c r="L216" s="31"/>
      <c r="M216" s="126"/>
      <c r="T216" s="52"/>
      <c r="AT216" s="16" t="s">
        <v>145</v>
      </c>
      <c r="AU216" s="16" t="s">
        <v>81</v>
      </c>
    </row>
    <row r="217" spans="2:65" s="1" customFormat="1" ht="168" customHeight="1">
      <c r="B217" s="31"/>
      <c r="C217" s="110" t="s">
        <v>314</v>
      </c>
      <c r="D217" s="110" t="s">
        <v>139</v>
      </c>
      <c r="E217" s="111" t="s">
        <v>950</v>
      </c>
      <c r="F217" s="112" t="s">
        <v>951</v>
      </c>
      <c r="G217" s="113" t="s">
        <v>142</v>
      </c>
      <c r="H217" s="114">
        <v>2936.8</v>
      </c>
      <c r="I217" s="115"/>
      <c r="J217" s="116">
        <f>ROUND(I217*H217,2)</f>
        <v>0</v>
      </c>
      <c r="K217" s="112" t="s">
        <v>154</v>
      </c>
      <c r="L217" s="31"/>
      <c r="M217" s="117" t="s">
        <v>19</v>
      </c>
      <c r="N217" s="118" t="s">
        <v>43</v>
      </c>
      <c r="P217" s="119">
        <f>O217*H217</f>
        <v>0</v>
      </c>
      <c r="Q217" s="119">
        <v>0</v>
      </c>
      <c r="R217" s="119">
        <f>Q217*H217</f>
        <v>0</v>
      </c>
      <c r="S217" s="119">
        <v>0</v>
      </c>
      <c r="T217" s="120">
        <f>S217*H217</f>
        <v>0</v>
      </c>
      <c r="AR217" s="121" t="s">
        <v>143</v>
      </c>
      <c r="AT217" s="121" t="s">
        <v>139</v>
      </c>
      <c r="AU217" s="121" t="s">
        <v>81</v>
      </c>
      <c r="AY217" s="16" t="s">
        <v>144</v>
      </c>
      <c r="BE217" s="122">
        <f>IF(N217="základní",J217,0)</f>
        <v>0</v>
      </c>
      <c r="BF217" s="122">
        <f>IF(N217="snížená",J217,0)</f>
        <v>0</v>
      </c>
      <c r="BG217" s="122">
        <f>IF(N217="zákl. přenesená",J217,0)</f>
        <v>0</v>
      </c>
      <c r="BH217" s="122">
        <f>IF(N217="sníž. přenesená",J217,0)</f>
        <v>0</v>
      </c>
      <c r="BI217" s="122">
        <f>IF(N217="nulová",J217,0)</f>
        <v>0</v>
      </c>
      <c r="BJ217" s="16" t="s">
        <v>79</v>
      </c>
      <c r="BK217" s="122">
        <f>ROUND(I217*H217,2)</f>
        <v>0</v>
      </c>
      <c r="BL217" s="16" t="s">
        <v>143</v>
      </c>
      <c r="BM217" s="121" t="s">
        <v>318</v>
      </c>
    </row>
    <row r="218" spans="2:65" s="1" customFormat="1" ht="19.5">
      <c r="B218" s="31"/>
      <c r="D218" s="123" t="s">
        <v>145</v>
      </c>
      <c r="F218" s="124" t="s">
        <v>470</v>
      </c>
      <c r="I218" s="125"/>
      <c r="L218" s="31"/>
      <c r="M218" s="126"/>
      <c r="T218" s="52"/>
      <c r="AT218" s="16" t="s">
        <v>145</v>
      </c>
      <c r="AU218" s="16" t="s">
        <v>81</v>
      </c>
    </row>
    <row r="219" spans="2:65" s="9" customFormat="1" ht="11.25">
      <c r="B219" s="142"/>
      <c r="D219" s="123" t="s">
        <v>360</v>
      </c>
      <c r="E219" s="143" t="s">
        <v>19</v>
      </c>
      <c r="F219" s="144" t="s">
        <v>952</v>
      </c>
      <c r="H219" s="145">
        <v>2936.8</v>
      </c>
      <c r="I219" s="146"/>
      <c r="L219" s="142"/>
      <c r="M219" s="147"/>
      <c r="T219" s="148"/>
      <c r="AT219" s="143" t="s">
        <v>360</v>
      </c>
      <c r="AU219" s="143" t="s">
        <v>81</v>
      </c>
      <c r="AV219" s="9" t="s">
        <v>81</v>
      </c>
      <c r="AW219" s="9" t="s">
        <v>33</v>
      </c>
      <c r="AX219" s="9" t="s">
        <v>72</v>
      </c>
      <c r="AY219" s="143" t="s">
        <v>144</v>
      </c>
    </row>
    <row r="220" spans="2:65" s="10" customFormat="1" ht="11.25">
      <c r="B220" s="149"/>
      <c r="D220" s="123" t="s">
        <v>360</v>
      </c>
      <c r="E220" s="150" t="s">
        <v>19</v>
      </c>
      <c r="F220" s="151" t="s">
        <v>362</v>
      </c>
      <c r="H220" s="152">
        <v>2936.8</v>
      </c>
      <c r="I220" s="153"/>
      <c r="L220" s="149"/>
      <c r="M220" s="154"/>
      <c r="T220" s="155"/>
      <c r="AT220" s="150" t="s">
        <v>360</v>
      </c>
      <c r="AU220" s="150" t="s">
        <v>81</v>
      </c>
      <c r="AV220" s="10" t="s">
        <v>143</v>
      </c>
      <c r="AW220" s="10" t="s">
        <v>33</v>
      </c>
      <c r="AX220" s="10" t="s">
        <v>79</v>
      </c>
      <c r="AY220" s="150" t="s">
        <v>144</v>
      </c>
    </row>
    <row r="221" spans="2:65" s="1" customFormat="1" ht="62.65" customHeight="1">
      <c r="B221" s="31"/>
      <c r="C221" s="110" t="s">
        <v>229</v>
      </c>
      <c r="D221" s="110" t="s">
        <v>139</v>
      </c>
      <c r="E221" s="111" t="s">
        <v>531</v>
      </c>
      <c r="F221" s="112" t="s">
        <v>532</v>
      </c>
      <c r="G221" s="113" t="s">
        <v>153</v>
      </c>
      <c r="H221" s="114">
        <v>256</v>
      </c>
      <c r="I221" s="115"/>
      <c r="J221" s="116">
        <f>ROUND(I221*H221,2)</f>
        <v>0</v>
      </c>
      <c r="K221" s="112" t="s">
        <v>154</v>
      </c>
      <c r="L221" s="31"/>
      <c r="M221" s="117" t="s">
        <v>19</v>
      </c>
      <c r="N221" s="118" t="s">
        <v>43</v>
      </c>
      <c r="P221" s="119">
        <f>O221*H221</f>
        <v>0</v>
      </c>
      <c r="Q221" s="119">
        <v>0</v>
      </c>
      <c r="R221" s="119">
        <f>Q221*H221</f>
        <v>0</v>
      </c>
      <c r="S221" s="119">
        <v>0</v>
      </c>
      <c r="T221" s="120">
        <f>S221*H221</f>
        <v>0</v>
      </c>
      <c r="AR221" s="121" t="s">
        <v>143</v>
      </c>
      <c r="AT221" s="121" t="s">
        <v>139</v>
      </c>
      <c r="AU221" s="121" t="s">
        <v>81</v>
      </c>
      <c r="AY221" s="16" t="s">
        <v>144</v>
      </c>
      <c r="BE221" s="122">
        <f>IF(N221="základní",J221,0)</f>
        <v>0</v>
      </c>
      <c r="BF221" s="122">
        <f>IF(N221="snížená",J221,0)</f>
        <v>0</v>
      </c>
      <c r="BG221" s="122">
        <f>IF(N221="zákl. přenesená",J221,0)</f>
        <v>0</v>
      </c>
      <c r="BH221" s="122">
        <f>IF(N221="sníž. přenesená",J221,0)</f>
        <v>0</v>
      </c>
      <c r="BI221" s="122">
        <f>IF(N221="nulová",J221,0)</f>
        <v>0</v>
      </c>
      <c r="BJ221" s="16" t="s">
        <v>79</v>
      </c>
      <c r="BK221" s="122">
        <f>ROUND(I221*H221,2)</f>
        <v>0</v>
      </c>
      <c r="BL221" s="16" t="s">
        <v>143</v>
      </c>
      <c r="BM221" s="121" t="s">
        <v>322</v>
      </c>
    </row>
    <row r="222" spans="2:65" s="9" customFormat="1" ht="11.25">
      <c r="B222" s="142"/>
      <c r="D222" s="123" t="s">
        <v>360</v>
      </c>
      <c r="E222" s="143" t="s">
        <v>19</v>
      </c>
      <c r="F222" s="144" t="s">
        <v>953</v>
      </c>
      <c r="H222" s="145">
        <v>256</v>
      </c>
      <c r="I222" s="146"/>
      <c r="L222" s="142"/>
      <c r="M222" s="147"/>
      <c r="T222" s="148"/>
      <c r="AT222" s="143" t="s">
        <v>360</v>
      </c>
      <c r="AU222" s="143" t="s">
        <v>81</v>
      </c>
      <c r="AV222" s="9" t="s">
        <v>81</v>
      </c>
      <c r="AW222" s="9" t="s">
        <v>33</v>
      </c>
      <c r="AX222" s="9" t="s">
        <v>72</v>
      </c>
      <c r="AY222" s="143" t="s">
        <v>144</v>
      </c>
    </row>
    <row r="223" spans="2:65" s="10" customFormat="1" ht="11.25">
      <c r="B223" s="149"/>
      <c r="D223" s="123" t="s">
        <v>360</v>
      </c>
      <c r="E223" s="150" t="s">
        <v>19</v>
      </c>
      <c r="F223" s="151" t="s">
        <v>362</v>
      </c>
      <c r="H223" s="152">
        <v>256</v>
      </c>
      <c r="I223" s="153"/>
      <c r="L223" s="149"/>
      <c r="M223" s="154"/>
      <c r="T223" s="155"/>
      <c r="AT223" s="150" t="s">
        <v>360</v>
      </c>
      <c r="AU223" s="150" t="s">
        <v>81</v>
      </c>
      <c r="AV223" s="10" t="s">
        <v>143</v>
      </c>
      <c r="AW223" s="10" t="s">
        <v>33</v>
      </c>
      <c r="AX223" s="10" t="s">
        <v>79</v>
      </c>
      <c r="AY223" s="150" t="s">
        <v>144</v>
      </c>
    </row>
    <row r="224" spans="2:65" s="1" customFormat="1" ht="24.2" customHeight="1">
      <c r="B224" s="31"/>
      <c r="C224" s="127" t="s">
        <v>324</v>
      </c>
      <c r="D224" s="127" t="s">
        <v>253</v>
      </c>
      <c r="E224" s="128" t="s">
        <v>765</v>
      </c>
      <c r="F224" s="129" t="s">
        <v>954</v>
      </c>
      <c r="G224" s="130" t="s">
        <v>153</v>
      </c>
      <c r="H224" s="131">
        <v>256</v>
      </c>
      <c r="I224" s="132"/>
      <c r="J224" s="133">
        <f>ROUND(I224*H224,2)</f>
        <v>0</v>
      </c>
      <c r="K224" s="129" t="s">
        <v>154</v>
      </c>
      <c r="L224" s="134"/>
      <c r="M224" s="135" t="s">
        <v>19</v>
      </c>
      <c r="N224" s="136" t="s">
        <v>43</v>
      </c>
      <c r="P224" s="119">
        <f>O224*H224</f>
        <v>0</v>
      </c>
      <c r="Q224" s="119">
        <v>0</v>
      </c>
      <c r="R224" s="119">
        <f>Q224*H224</f>
        <v>0</v>
      </c>
      <c r="S224" s="119">
        <v>0</v>
      </c>
      <c r="T224" s="120">
        <f>S224*H224</f>
        <v>0</v>
      </c>
      <c r="AR224" s="121" t="s">
        <v>635</v>
      </c>
      <c r="AT224" s="121" t="s">
        <v>253</v>
      </c>
      <c r="AU224" s="121" t="s">
        <v>81</v>
      </c>
      <c r="AY224" s="16" t="s">
        <v>144</v>
      </c>
      <c r="BE224" s="122">
        <f>IF(N224="základní",J224,0)</f>
        <v>0</v>
      </c>
      <c r="BF224" s="122">
        <f>IF(N224="snížená",J224,0)</f>
        <v>0</v>
      </c>
      <c r="BG224" s="122">
        <f>IF(N224="zákl. přenesená",J224,0)</f>
        <v>0</v>
      </c>
      <c r="BH224" s="122">
        <f>IF(N224="sníž. přenesená",J224,0)</f>
        <v>0</v>
      </c>
      <c r="BI224" s="122">
        <f>IF(N224="nulová",J224,0)</f>
        <v>0</v>
      </c>
      <c r="BJ224" s="16" t="s">
        <v>79</v>
      </c>
      <c r="BK224" s="122">
        <f>ROUND(I224*H224,2)</f>
        <v>0</v>
      </c>
      <c r="BL224" s="16" t="s">
        <v>283</v>
      </c>
      <c r="BM224" s="121" t="s">
        <v>327</v>
      </c>
    </row>
    <row r="225" spans="2:65" s="1" customFormat="1" ht="24.2" customHeight="1">
      <c r="B225" s="31"/>
      <c r="C225" s="110" t="s">
        <v>233</v>
      </c>
      <c r="D225" s="110" t="s">
        <v>139</v>
      </c>
      <c r="E225" s="111" t="s">
        <v>628</v>
      </c>
      <c r="F225" s="112" t="s">
        <v>955</v>
      </c>
      <c r="G225" s="113" t="s">
        <v>153</v>
      </c>
      <c r="H225" s="114">
        <v>22</v>
      </c>
      <c r="I225" s="115"/>
      <c r="J225" s="116">
        <f>ROUND(I225*H225,2)</f>
        <v>0</v>
      </c>
      <c r="K225" s="112" t="s">
        <v>19</v>
      </c>
      <c r="L225" s="31"/>
      <c r="M225" s="117" t="s">
        <v>19</v>
      </c>
      <c r="N225" s="118" t="s">
        <v>43</v>
      </c>
      <c r="P225" s="119">
        <f>O225*H225</f>
        <v>0</v>
      </c>
      <c r="Q225" s="119">
        <v>0</v>
      </c>
      <c r="R225" s="119">
        <f>Q225*H225</f>
        <v>0</v>
      </c>
      <c r="S225" s="119">
        <v>0</v>
      </c>
      <c r="T225" s="120">
        <f>S225*H225</f>
        <v>0</v>
      </c>
      <c r="AR225" s="121" t="s">
        <v>143</v>
      </c>
      <c r="AT225" s="121" t="s">
        <v>139</v>
      </c>
      <c r="AU225" s="121" t="s">
        <v>81</v>
      </c>
      <c r="AY225" s="16" t="s">
        <v>144</v>
      </c>
      <c r="BE225" s="122">
        <f>IF(N225="základní",J225,0)</f>
        <v>0</v>
      </c>
      <c r="BF225" s="122">
        <f>IF(N225="snížená",J225,0)</f>
        <v>0</v>
      </c>
      <c r="BG225" s="122">
        <f>IF(N225="zákl. přenesená",J225,0)</f>
        <v>0</v>
      </c>
      <c r="BH225" s="122">
        <f>IF(N225="sníž. přenesená",J225,0)</f>
        <v>0</v>
      </c>
      <c r="BI225" s="122">
        <f>IF(N225="nulová",J225,0)</f>
        <v>0</v>
      </c>
      <c r="BJ225" s="16" t="s">
        <v>79</v>
      </c>
      <c r="BK225" s="122">
        <f>ROUND(I225*H225,2)</f>
        <v>0</v>
      </c>
      <c r="BL225" s="16" t="s">
        <v>143</v>
      </c>
      <c r="BM225" s="121" t="s">
        <v>331</v>
      </c>
    </row>
    <row r="226" spans="2:65" s="9" customFormat="1" ht="11.25">
      <c r="B226" s="142"/>
      <c r="D226" s="123" t="s">
        <v>360</v>
      </c>
      <c r="E226" s="143" t="s">
        <v>19</v>
      </c>
      <c r="F226" s="144" t="s">
        <v>956</v>
      </c>
      <c r="H226" s="145">
        <v>22</v>
      </c>
      <c r="I226" s="146"/>
      <c r="L226" s="142"/>
      <c r="M226" s="147"/>
      <c r="T226" s="148"/>
      <c r="AT226" s="143" t="s">
        <v>360</v>
      </c>
      <c r="AU226" s="143" t="s">
        <v>81</v>
      </c>
      <c r="AV226" s="9" t="s">
        <v>81</v>
      </c>
      <c r="AW226" s="9" t="s">
        <v>33</v>
      </c>
      <c r="AX226" s="9" t="s">
        <v>72</v>
      </c>
      <c r="AY226" s="143" t="s">
        <v>144</v>
      </c>
    </row>
    <row r="227" spans="2:65" s="10" customFormat="1" ht="11.25">
      <c r="B227" s="149"/>
      <c r="D227" s="123" t="s">
        <v>360</v>
      </c>
      <c r="E227" s="150" t="s">
        <v>19</v>
      </c>
      <c r="F227" s="151" t="s">
        <v>362</v>
      </c>
      <c r="H227" s="152">
        <v>22</v>
      </c>
      <c r="I227" s="153"/>
      <c r="L227" s="149"/>
      <c r="M227" s="154"/>
      <c r="T227" s="155"/>
      <c r="AT227" s="150" t="s">
        <v>360</v>
      </c>
      <c r="AU227" s="150" t="s">
        <v>81</v>
      </c>
      <c r="AV227" s="10" t="s">
        <v>143</v>
      </c>
      <c r="AW227" s="10" t="s">
        <v>33</v>
      </c>
      <c r="AX227" s="10" t="s">
        <v>79</v>
      </c>
      <c r="AY227" s="150" t="s">
        <v>144</v>
      </c>
    </row>
    <row r="228" spans="2:65" s="1" customFormat="1" ht="24.2" customHeight="1">
      <c r="B228" s="31"/>
      <c r="C228" s="127" t="s">
        <v>333</v>
      </c>
      <c r="D228" s="127" t="s">
        <v>253</v>
      </c>
      <c r="E228" s="128" t="s">
        <v>633</v>
      </c>
      <c r="F228" s="129" t="s">
        <v>634</v>
      </c>
      <c r="G228" s="130" t="s">
        <v>365</v>
      </c>
      <c r="H228" s="131">
        <v>8.7999999999999995E-2</v>
      </c>
      <c r="I228" s="132"/>
      <c r="J228" s="133">
        <f>ROUND(I228*H228,2)</f>
        <v>0</v>
      </c>
      <c r="K228" s="129" t="s">
        <v>19</v>
      </c>
      <c r="L228" s="134"/>
      <c r="M228" s="135" t="s">
        <v>19</v>
      </c>
      <c r="N228" s="136" t="s">
        <v>43</v>
      </c>
      <c r="P228" s="119">
        <f>O228*H228</f>
        <v>0</v>
      </c>
      <c r="Q228" s="119">
        <v>0</v>
      </c>
      <c r="R228" s="119">
        <f>Q228*H228</f>
        <v>0</v>
      </c>
      <c r="S228" s="119">
        <v>0</v>
      </c>
      <c r="T228" s="120">
        <f>S228*H228</f>
        <v>0</v>
      </c>
      <c r="AR228" s="121" t="s">
        <v>635</v>
      </c>
      <c r="AT228" s="121" t="s">
        <v>253</v>
      </c>
      <c r="AU228" s="121" t="s">
        <v>81</v>
      </c>
      <c r="AY228" s="16" t="s">
        <v>144</v>
      </c>
      <c r="BE228" s="122">
        <f>IF(N228="základní",J228,0)</f>
        <v>0</v>
      </c>
      <c r="BF228" s="122">
        <f>IF(N228="snížená",J228,0)</f>
        <v>0</v>
      </c>
      <c r="BG228" s="122">
        <f>IF(N228="zákl. přenesená",J228,0)</f>
        <v>0</v>
      </c>
      <c r="BH228" s="122">
        <f>IF(N228="sníž. přenesená",J228,0)</f>
        <v>0</v>
      </c>
      <c r="BI228" s="122">
        <f>IF(N228="nulová",J228,0)</f>
        <v>0</v>
      </c>
      <c r="BJ228" s="16" t="s">
        <v>79</v>
      </c>
      <c r="BK228" s="122">
        <f>ROUND(I228*H228,2)</f>
        <v>0</v>
      </c>
      <c r="BL228" s="16" t="s">
        <v>283</v>
      </c>
      <c r="BM228" s="121" t="s">
        <v>957</v>
      </c>
    </row>
    <row r="229" spans="2:65" s="11" customFormat="1" ht="11.25">
      <c r="B229" s="156"/>
      <c r="D229" s="123" t="s">
        <v>360</v>
      </c>
      <c r="E229" s="157" t="s">
        <v>19</v>
      </c>
      <c r="F229" s="158" t="s">
        <v>637</v>
      </c>
      <c r="H229" s="157" t="s">
        <v>19</v>
      </c>
      <c r="I229" s="159"/>
      <c r="L229" s="156"/>
      <c r="M229" s="160"/>
      <c r="T229" s="161"/>
      <c r="AT229" s="157" t="s">
        <v>360</v>
      </c>
      <c r="AU229" s="157" t="s">
        <v>81</v>
      </c>
      <c r="AV229" s="11" t="s">
        <v>79</v>
      </c>
      <c r="AW229" s="11" t="s">
        <v>33</v>
      </c>
      <c r="AX229" s="11" t="s">
        <v>72</v>
      </c>
      <c r="AY229" s="157" t="s">
        <v>144</v>
      </c>
    </row>
    <row r="230" spans="2:65" s="9" customFormat="1" ht="11.25">
      <c r="B230" s="142"/>
      <c r="D230" s="123" t="s">
        <v>360</v>
      </c>
      <c r="E230" s="143" t="s">
        <v>19</v>
      </c>
      <c r="F230" s="144" t="s">
        <v>958</v>
      </c>
      <c r="H230" s="145">
        <v>8.7999999999999995E-2</v>
      </c>
      <c r="I230" s="146"/>
      <c r="L230" s="142"/>
      <c r="M230" s="147"/>
      <c r="T230" s="148"/>
      <c r="AT230" s="143" t="s">
        <v>360</v>
      </c>
      <c r="AU230" s="143" t="s">
        <v>81</v>
      </c>
      <c r="AV230" s="9" t="s">
        <v>81</v>
      </c>
      <c r="AW230" s="9" t="s">
        <v>33</v>
      </c>
      <c r="AX230" s="9" t="s">
        <v>79</v>
      </c>
      <c r="AY230" s="143" t="s">
        <v>144</v>
      </c>
    </row>
    <row r="231" spans="2:65" s="1" customFormat="1" ht="21.75" customHeight="1">
      <c r="B231" s="31"/>
      <c r="C231" s="127" t="s">
        <v>237</v>
      </c>
      <c r="D231" s="127" t="s">
        <v>253</v>
      </c>
      <c r="E231" s="128" t="s">
        <v>639</v>
      </c>
      <c r="F231" s="129" t="s">
        <v>640</v>
      </c>
      <c r="G231" s="130" t="s">
        <v>457</v>
      </c>
      <c r="H231" s="131">
        <v>1.76</v>
      </c>
      <c r="I231" s="132"/>
      <c r="J231" s="133">
        <f>ROUND(I231*H231,2)</f>
        <v>0</v>
      </c>
      <c r="K231" s="129" t="s">
        <v>154</v>
      </c>
      <c r="L231" s="134"/>
      <c r="M231" s="135" t="s">
        <v>19</v>
      </c>
      <c r="N231" s="136" t="s">
        <v>43</v>
      </c>
      <c r="P231" s="119">
        <f>O231*H231</f>
        <v>0</v>
      </c>
      <c r="Q231" s="119">
        <v>2.234</v>
      </c>
      <c r="R231" s="119">
        <f>Q231*H231</f>
        <v>3.9318399999999998</v>
      </c>
      <c r="S231" s="119">
        <v>0</v>
      </c>
      <c r="T231" s="120">
        <f>S231*H231</f>
        <v>0</v>
      </c>
      <c r="AR231" s="121" t="s">
        <v>635</v>
      </c>
      <c r="AT231" s="121" t="s">
        <v>253</v>
      </c>
      <c r="AU231" s="121" t="s">
        <v>81</v>
      </c>
      <c r="AY231" s="16" t="s">
        <v>144</v>
      </c>
      <c r="BE231" s="122">
        <f>IF(N231="základní",J231,0)</f>
        <v>0</v>
      </c>
      <c r="BF231" s="122">
        <f>IF(N231="snížená",J231,0)</f>
        <v>0</v>
      </c>
      <c r="BG231" s="122">
        <f>IF(N231="zákl. přenesená",J231,0)</f>
        <v>0</v>
      </c>
      <c r="BH231" s="122">
        <f>IF(N231="sníž. přenesená",J231,0)</f>
        <v>0</v>
      </c>
      <c r="BI231" s="122">
        <f>IF(N231="nulová",J231,0)</f>
        <v>0</v>
      </c>
      <c r="BJ231" s="16" t="s">
        <v>79</v>
      </c>
      <c r="BK231" s="122">
        <f>ROUND(I231*H231,2)</f>
        <v>0</v>
      </c>
      <c r="BL231" s="16" t="s">
        <v>283</v>
      </c>
      <c r="BM231" s="121" t="s">
        <v>959</v>
      </c>
    </row>
    <row r="232" spans="2:65" s="11" customFormat="1" ht="11.25">
      <c r="B232" s="156"/>
      <c r="D232" s="123" t="s">
        <v>360</v>
      </c>
      <c r="E232" s="157" t="s">
        <v>19</v>
      </c>
      <c r="F232" s="158" t="s">
        <v>642</v>
      </c>
      <c r="H232" s="157" t="s">
        <v>19</v>
      </c>
      <c r="I232" s="159"/>
      <c r="L232" s="156"/>
      <c r="M232" s="160"/>
      <c r="T232" s="161"/>
      <c r="AT232" s="157" t="s">
        <v>360</v>
      </c>
      <c r="AU232" s="157" t="s">
        <v>81</v>
      </c>
      <c r="AV232" s="11" t="s">
        <v>79</v>
      </c>
      <c r="AW232" s="11" t="s">
        <v>33</v>
      </c>
      <c r="AX232" s="11" t="s">
        <v>72</v>
      </c>
      <c r="AY232" s="157" t="s">
        <v>144</v>
      </c>
    </row>
    <row r="233" spans="2:65" s="9" customFormat="1" ht="11.25">
      <c r="B233" s="142"/>
      <c r="D233" s="123" t="s">
        <v>360</v>
      </c>
      <c r="E233" s="143" t="s">
        <v>19</v>
      </c>
      <c r="F233" s="144" t="s">
        <v>960</v>
      </c>
      <c r="H233" s="145">
        <v>1.76</v>
      </c>
      <c r="I233" s="146"/>
      <c r="L233" s="142"/>
      <c r="M233" s="147"/>
      <c r="T233" s="148"/>
      <c r="AT233" s="143" t="s">
        <v>360</v>
      </c>
      <c r="AU233" s="143" t="s">
        <v>81</v>
      </c>
      <c r="AV233" s="9" t="s">
        <v>81</v>
      </c>
      <c r="AW233" s="9" t="s">
        <v>33</v>
      </c>
      <c r="AX233" s="9" t="s">
        <v>79</v>
      </c>
      <c r="AY233" s="143" t="s">
        <v>144</v>
      </c>
    </row>
    <row r="234" spans="2:65" s="1" customFormat="1" ht="16.5" customHeight="1">
      <c r="B234" s="31"/>
      <c r="C234" s="127" t="s">
        <v>342</v>
      </c>
      <c r="D234" s="127" t="s">
        <v>253</v>
      </c>
      <c r="E234" s="128" t="s">
        <v>645</v>
      </c>
      <c r="F234" s="129" t="s">
        <v>646</v>
      </c>
      <c r="G234" s="130" t="s">
        <v>142</v>
      </c>
      <c r="H234" s="131">
        <v>8</v>
      </c>
      <c r="I234" s="132"/>
      <c r="J234" s="133">
        <f>ROUND(I234*H234,2)</f>
        <v>0</v>
      </c>
      <c r="K234" s="129" t="s">
        <v>19</v>
      </c>
      <c r="L234" s="134"/>
      <c r="M234" s="135" t="s">
        <v>19</v>
      </c>
      <c r="N234" s="136" t="s">
        <v>43</v>
      </c>
      <c r="P234" s="119">
        <f>O234*H234</f>
        <v>0</v>
      </c>
      <c r="Q234" s="119">
        <v>0</v>
      </c>
      <c r="R234" s="119">
        <f>Q234*H234</f>
        <v>0</v>
      </c>
      <c r="S234" s="119">
        <v>0</v>
      </c>
      <c r="T234" s="120">
        <f>S234*H234</f>
        <v>0</v>
      </c>
      <c r="AR234" s="121" t="s">
        <v>635</v>
      </c>
      <c r="AT234" s="121" t="s">
        <v>253</v>
      </c>
      <c r="AU234" s="121" t="s">
        <v>81</v>
      </c>
      <c r="AY234" s="16" t="s">
        <v>144</v>
      </c>
      <c r="BE234" s="122">
        <f>IF(N234="základní",J234,0)</f>
        <v>0</v>
      </c>
      <c r="BF234" s="122">
        <f>IF(N234="snížená",J234,0)</f>
        <v>0</v>
      </c>
      <c r="BG234" s="122">
        <f>IF(N234="zákl. přenesená",J234,0)</f>
        <v>0</v>
      </c>
      <c r="BH234" s="122">
        <f>IF(N234="sníž. přenesená",J234,0)</f>
        <v>0</v>
      </c>
      <c r="BI234" s="122">
        <f>IF(N234="nulová",J234,0)</f>
        <v>0</v>
      </c>
      <c r="BJ234" s="16" t="s">
        <v>79</v>
      </c>
      <c r="BK234" s="122">
        <f>ROUND(I234*H234,2)</f>
        <v>0</v>
      </c>
      <c r="BL234" s="16" t="s">
        <v>283</v>
      </c>
      <c r="BM234" s="121" t="s">
        <v>961</v>
      </c>
    </row>
    <row r="235" spans="2:65" s="11" customFormat="1" ht="11.25">
      <c r="B235" s="156"/>
      <c r="D235" s="123" t="s">
        <v>360</v>
      </c>
      <c r="E235" s="157" t="s">
        <v>19</v>
      </c>
      <c r="F235" s="158" t="s">
        <v>648</v>
      </c>
      <c r="H235" s="157" t="s">
        <v>19</v>
      </c>
      <c r="I235" s="159"/>
      <c r="L235" s="156"/>
      <c r="M235" s="160"/>
      <c r="T235" s="161"/>
      <c r="AT235" s="157" t="s">
        <v>360</v>
      </c>
      <c r="AU235" s="157" t="s">
        <v>81</v>
      </c>
      <c r="AV235" s="11" t="s">
        <v>79</v>
      </c>
      <c r="AW235" s="11" t="s">
        <v>33</v>
      </c>
      <c r="AX235" s="11" t="s">
        <v>72</v>
      </c>
      <c r="AY235" s="157" t="s">
        <v>144</v>
      </c>
    </row>
    <row r="236" spans="2:65" s="9" customFormat="1" ht="11.25">
      <c r="B236" s="142"/>
      <c r="D236" s="123" t="s">
        <v>360</v>
      </c>
      <c r="E236" s="143" t="s">
        <v>19</v>
      </c>
      <c r="F236" s="144" t="s">
        <v>962</v>
      </c>
      <c r="H236" s="145">
        <v>8</v>
      </c>
      <c r="I236" s="146"/>
      <c r="L236" s="142"/>
      <c r="M236" s="147"/>
      <c r="T236" s="148"/>
      <c r="AT236" s="143" t="s">
        <v>360</v>
      </c>
      <c r="AU236" s="143" t="s">
        <v>81</v>
      </c>
      <c r="AV236" s="9" t="s">
        <v>81</v>
      </c>
      <c r="AW236" s="9" t="s">
        <v>33</v>
      </c>
      <c r="AX236" s="9" t="s">
        <v>79</v>
      </c>
      <c r="AY236" s="143" t="s">
        <v>144</v>
      </c>
    </row>
    <row r="237" spans="2:65" s="1" customFormat="1" ht="16.5" customHeight="1">
      <c r="B237" s="31"/>
      <c r="C237" s="127" t="s">
        <v>242</v>
      </c>
      <c r="D237" s="127" t="s">
        <v>253</v>
      </c>
      <c r="E237" s="128" t="s">
        <v>650</v>
      </c>
      <c r="F237" s="129" t="s">
        <v>651</v>
      </c>
      <c r="G237" s="130" t="s">
        <v>153</v>
      </c>
      <c r="H237" s="131">
        <v>22</v>
      </c>
      <c r="I237" s="132"/>
      <c r="J237" s="133">
        <f>ROUND(I237*H237,2)</f>
        <v>0</v>
      </c>
      <c r="K237" s="129" t="s">
        <v>19</v>
      </c>
      <c r="L237" s="134"/>
      <c r="M237" s="135" t="s">
        <v>19</v>
      </c>
      <c r="N237" s="136" t="s">
        <v>43</v>
      </c>
      <c r="P237" s="119">
        <f>O237*H237</f>
        <v>0</v>
      </c>
      <c r="Q237" s="119">
        <v>0</v>
      </c>
      <c r="R237" s="119">
        <f>Q237*H237</f>
        <v>0</v>
      </c>
      <c r="S237" s="119">
        <v>0</v>
      </c>
      <c r="T237" s="120">
        <f>S237*H237</f>
        <v>0</v>
      </c>
      <c r="AR237" s="121" t="s">
        <v>159</v>
      </c>
      <c r="AT237" s="121" t="s">
        <v>253</v>
      </c>
      <c r="AU237" s="121" t="s">
        <v>81</v>
      </c>
      <c r="AY237" s="16" t="s">
        <v>144</v>
      </c>
      <c r="BE237" s="122">
        <f>IF(N237="základní",J237,0)</f>
        <v>0</v>
      </c>
      <c r="BF237" s="122">
        <f>IF(N237="snížená",J237,0)</f>
        <v>0</v>
      </c>
      <c r="BG237" s="122">
        <f>IF(N237="zákl. přenesená",J237,0)</f>
        <v>0</v>
      </c>
      <c r="BH237" s="122">
        <f>IF(N237="sníž. přenesená",J237,0)</f>
        <v>0</v>
      </c>
      <c r="BI237" s="122">
        <f>IF(N237="nulová",J237,0)</f>
        <v>0</v>
      </c>
      <c r="BJ237" s="16" t="s">
        <v>79</v>
      </c>
      <c r="BK237" s="122">
        <f>ROUND(I237*H237,2)</f>
        <v>0</v>
      </c>
      <c r="BL237" s="16" t="s">
        <v>143</v>
      </c>
      <c r="BM237" s="121" t="s">
        <v>963</v>
      </c>
    </row>
    <row r="238" spans="2:65" s="1" customFormat="1" ht="78" customHeight="1">
      <c r="B238" s="31"/>
      <c r="C238" s="110" t="s">
        <v>352</v>
      </c>
      <c r="D238" s="110" t="s">
        <v>139</v>
      </c>
      <c r="E238" s="111" t="s">
        <v>964</v>
      </c>
      <c r="F238" s="112" t="s">
        <v>965</v>
      </c>
      <c r="G238" s="113" t="s">
        <v>153</v>
      </c>
      <c r="H238" s="114">
        <v>1</v>
      </c>
      <c r="I238" s="115"/>
      <c r="J238" s="116">
        <f>ROUND(I238*H238,2)</f>
        <v>0</v>
      </c>
      <c r="K238" s="112" t="s">
        <v>154</v>
      </c>
      <c r="L238" s="31"/>
      <c r="M238" s="117" t="s">
        <v>19</v>
      </c>
      <c r="N238" s="118" t="s">
        <v>43</v>
      </c>
      <c r="P238" s="119">
        <f>O238*H238</f>
        <v>0</v>
      </c>
      <c r="Q238" s="119">
        <v>0</v>
      </c>
      <c r="R238" s="119">
        <f>Q238*H238</f>
        <v>0</v>
      </c>
      <c r="S238" s="119">
        <v>0</v>
      </c>
      <c r="T238" s="120">
        <f>S238*H238</f>
        <v>0</v>
      </c>
      <c r="AR238" s="121" t="s">
        <v>143</v>
      </c>
      <c r="AT238" s="121" t="s">
        <v>139</v>
      </c>
      <c r="AU238" s="121" t="s">
        <v>81</v>
      </c>
      <c r="AY238" s="16" t="s">
        <v>144</v>
      </c>
      <c r="BE238" s="122">
        <f>IF(N238="základní",J238,0)</f>
        <v>0</v>
      </c>
      <c r="BF238" s="122">
        <f>IF(N238="snížená",J238,0)</f>
        <v>0</v>
      </c>
      <c r="BG238" s="122">
        <f>IF(N238="zákl. přenesená",J238,0)</f>
        <v>0</v>
      </c>
      <c r="BH238" s="122">
        <f>IF(N238="sníž. přenesená",J238,0)</f>
        <v>0</v>
      </c>
      <c r="BI238" s="122">
        <f>IF(N238="nulová",J238,0)</f>
        <v>0</v>
      </c>
      <c r="BJ238" s="16" t="s">
        <v>79</v>
      </c>
      <c r="BK238" s="122">
        <f>ROUND(I238*H238,2)</f>
        <v>0</v>
      </c>
      <c r="BL238" s="16" t="s">
        <v>143</v>
      </c>
      <c r="BM238" s="121" t="s">
        <v>721</v>
      </c>
    </row>
    <row r="239" spans="2:65" s="1" customFormat="1" ht="49.15" customHeight="1">
      <c r="B239" s="31"/>
      <c r="C239" s="110" t="s">
        <v>246</v>
      </c>
      <c r="D239" s="110" t="s">
        <v>139</v>
      </c>
      <c r="E239" s="111" t="s">
        <v>966</v>
      </c>
      <c r="F239" s="112" t="s">
        <v>967</v>
      </c>
      <c r="G239" s="113" t="s">
        <v>365</v>
      </c>
      <c r="H239" s="114">
        <v>39.537999999999997</v>
      </c>
      <c r="I239" s="115"/>
      <c r="J239" s="116">
        <f>ROUND(I239*H239,2)</f>
        <v>0</v>
      </c>
      <c r="K239" s="112" t="s">
        <v>154</v>
      </c>
      <c r="L239" s="31"/>
      <c r="M239" s="117" t="s">
        <v>19</v>
      </c>
      <c r="N239" s="118" t="s">
        <v>43</v>
      </c>
      <c r="P239" s="119">
        <f>O239*H239</f>
        <v>0</v>
      </c>
      <c r="Q239" s="119">
        <v>0</v>
      </c>
      <c r="R239" s="119">
        <f>Q239*H239</f>
        <v>0</v>
      </c>
      <c r="S239" s="119">
        <v>0</v>
      </c>
      <c r="T239" s="120">
        <f>S239*H239</f>
        <v>0</v>
      </c>
      <c r="AR239" s="121" t="s">
        <v>143</v>
      </c>
      <c r="AT239" s="121" t="s">
        <v>139</v>
      </c>
      <c r="AU239" s="121" t="s">
        <v>81</v>
      </c>
      <c r="AY239" s="16" t="s">
        <v>144</v>
      </c>
      <c r="BE239" s="122">
        <f>IF(N239="základní",J239,0)</f>
        <v>0</v>
      </c>
      <c r="BF239" s="122">
        <f>IF(N239="snížená",J239,0)</f>
        <v>0</v>
      </c>
      <c r="BG239" s="122">
        <f>IF(N239="zákl. přenesená",J239,0)</f>
        <v>0</v>
      </c>
      <c r="BH239" s="122">
        <f>IF(N239="sníž. přenesená",J239,0)</f>
        <v>0</v>
      </c>
      <c r="BI239" s="122">
        <f>IF(N239="nulová",J239,0)</f>
        <v>0</v>
      </c>
      <c r="BJ239" s="16" t="s">
        <v>79</v>
      </c>
      <c r="BK239" s="122">
        <f>ROUND(I239*H239,2)</f>
        <v>0</v>
      </c>
      <c r="BL239" s="16" t="s">
        <v>143</v>
      </c>
      <c r="BM239" s="121" t="s">
        <v>484</v>
      </c>
    </row>
    <row r="240" spans="2:65" s="11" customFormat="1" ht="11.25">
      <c r="B240" s="156"/>
      <c r="D240" s="123" t="s">
        <v>360</v>
      </c>
      <c r="E240" s="157" t="s">
        <v>19</v>
      </c>
      <c r="F240" s="158" t="s">
        <v>968</v>
      </c>
      <c r="H240" s="157" t="s">
        <v>19</v>
      </c>
      <c r="I240" s="159"/>
      <c r="L240" s="156"/>
      <c r="M240" s="160"/>
      <c r="T240" s="161"/>
      <c r="AT240" s="157" t="s">
        <v>360</v>
      </c>
      <c r="AU240" s="157" t="s">
        <v>81</v>
      </c>
      <c r="AV240" s="11" t="s">
        <v>79</v>
      </c>
      <c r="AW240" s="11" t="s">
        <v>33</v>
      </c>
      <c r="AX240" s="11" t="s">
        <v>72</v>
      </c>
      <c r="AY240" s="157" t="s">
        <v>144</v>
      </c>
    </row>
    <row r="241" spans="2:65" s="9" customFormat="1" ht="11.25">
      <c r="B241" s="142"/>
      <c r="D241" s="123" t="s">
        <v>360</v>
      </c>
      <c r="E241" s="143" t="s">
        <v>19</v>
      </c>
      <c r="F241" s="144" t="s">
        <v>969</v>
      </c>
      <c r="H241" s="145">
        <v>39.537999999999997</v>
      </c>
      <c r="I241" s="146"/>
      <c r="L241" s="142"/>
      <c r="M241" s="147"/>
      <c r="T241" s="148"/>
      <c r="AT241" s="143" t="s">
        <v>360</v>
      </c>
      <c r="AU241" s="143" t="s">
        <v>81</v>
      </c>
      <c r="AV241" s="9" t="s">
        <v>81</v>
      </c>
      <c r="AW241" s="9" t="s">
        <v>33</v>
      </c>
      <c r="AX241" s="9" t="s">
        <v>72</v>
      </c>
      <c r="AY241" s="143" t="s">
        <v>144</v>
      </c>
    </row>
    <row r="242" spans="2:65" s="10" customFormat="1" ht="11.25">
      <c r="B242" s="149"/>
      <c r="D242" s="123" t="s">
        <v>360</v>
      </c>
      <c r="E242" s="150" t="s">
        <v>19</v>
      </c>
      <c r="F242" s="151" t="s">
        <v>362</v>
      </c>
      <c r="H242" s="152">
        <v>39.537999999999997</v>
      </c>
      <c r="I242" s="153"/>
      <c r="L242" s="149"/>
      <c r="M242" s="154"/>
      <c r="T242" s="155"/>
      <c r="AT242" s="150" t="s">
        <v>360</v>
      </c>
      <c r="AU242" s="150" t="s">
        <v>81</v>
      </c>
      <c r="AV242" s="10" t="s">
        <v>143</v>
      </c>
      <c r="AW242" s="10" t="s">
        <v>33</v>
      </c>
      <c r="AX242" s="10" t="s">
        <v>79</v>
      </c>
      <c r="AY242" s="150" t="s">
        <v>144</v>
      </c>
    </row>
    <row r="243" spans="2:65" s="1" customFormat="1" ht="49.15" customHeight="1">
      <c r="B243" s="31"/>
      <c r="C243" s="110" t="s">
        <v>548</v>
      </c>
      <c r="D243" s="110" t="s">
        <v>139</v>
      </c>
      <c r="E243" s="111" t="s">
        <v>970</v>
      </c>
      <c r="F243" s="112" t="s">
        <v>971</v>
      </c>
      <c r="G243" s="113" t="s">
        <v>365</v>
      </c>
      <c r="H243" s="114">
        <v>384.39600000000002</v>
      </c>
      <c r="I243" s="115"/>
      <c r="J243" s="116">
        <f>ROUND(I243*H243,2)</f>
        <v>0</v>
      </c>
      <c r="K243" s="112" t="s">
        <v>154</v>
      </c>
      <c r="L243" s="31"/>
      <c r="M243" s="117" t="s">
        <v>19</v>
      </c>
      <c r="N243" s="118" t="s">
        <v>43</v>
      </c>
      <c r="P243" s="119">
        <f>O243*H243</f>
        <v>0</v>
      </c>
      <c r="Q243" s="119">
        <v>0</v>
      </c>
      <c r="R243" s="119">
        <f>Q243*H243</f>
        <v>0</v>
      </c>
      <c r="S243" s="119">
        <v>0</v>
      </c>
      <c r="T243" s="120">
        <f>S243*H243</f>
        <v>0</v>
      </c>
      <c r="AR243" s="121" t="s">
        <v>143</v>
      </c>
      <c r="AT243" s="121" t="s">
        <v>139</v>
      </c>
      <c r="AU243" s="121" t="s">
        <v>81</v>
      </c>
      <c r="AY243" s="16" t="s">
        <v>144</v>
      </c>
      <c r="BE243" s="122">
        <f>IF(N243="základní",J243,0)</f>
        <v>0</v>
      </c>
      <c r="BF243" s="122">
        <f>IF(N243="snížená",J243,0)</f>
        <v>0</v>
      </c>
      <c r="BG243" s="122">
        <f>IF(N243="zákl. přenesená",J243,0)</f>
        <v>0</v>
      </c>
      <c r="BH243" s="122">
        <f>IF(N243="sníž. přenesená",J243,0)</f>
        <v>0</v>
      </c>
      <c r="BI243" s="122">
        <f>IF(N243="nulová",J243,0)</f>
        <v>0</v>
      </c>
      <c r="BJ243" s="16" t="s">
        <v>79</v>
      </c>
      <c r="BK243" s="122">
        <f>ROUND(I243*H243,2)</f>
        <v>0</v>
      </c>
      <c r="BL243" s="16" t="s">
        <v>143</v>
      </c>
      <c r="BM243" s="121" t="s">
        <v>487</v>
      </c>
    </row>
    <row r="244" spans="2:65" s="11" customFormat="1" ht="11.25">
      <c r="B244" s="156"/>
      <c r="D244" s="123" t="s">
        <v>360</v>
      </c>
      <c r="E244" s="157" t="s">
        <v>19</v>
      </c>
      <c r="F244" s="158" t="s">
        <v>972</v>
      </c>
      <c r="H244" s="157" t="s">
        <v>19</v>
      </c>
      <c r="I244" s="159"/>
      <c r="L244" s="156"/>
      <c r="M244" s="160"/>
      <c r="T244" s="161"/>
      <c r="AT244" s="157" t="s">
        <v>360</v>
      </c>
      <c r="AU244" s="157" t="s">
        <v>81</v>
      </c>
      <c r="AV244" s="11" t="s">
        <v>79</v>
      </c>
      <c r="AW244" s="11" t="s">
        <v>33</v>
      </c>
      <c r="AX244" s="11" t="s">
        <v>72</v>
      </c>
      <c r="AY244" s="157" t="s">
        <v>144</v>
      </c>
    </row>
    <row r="245" spans="2:65" s="9" customFormat="1" ht="11.25">
      <c r="B245" s="142"/>
      <c r="D245" s="123" t="s">
        <v>360</v>
      </c>
      <c r="E245" s="143" t="s">
        <v>19</v>
      </c>
      <c r="F245" s="144" t="s">
        <v>973</v>
      </c>
      <c r="H245" s="145">
        <v>375.505</v>
      </c>
      <c r="I245" s="146"/>
      <c r="L245" s="142"/>
      <c r="M245" s="147"/>
      <c r="T245" s="148"/>
      <c r="AT245" s="143" t="s">
        <v>360</v>
      </c>
      <c r="AU245" s="143" t="s">
        <v>81</v>
      </c>
      <c r="AV245" s="9" t="s">
        <v>81</v>
      </c>
      <c r="AW245" s="9" t="s">
        <v>33</v>
      </c>
      <c r="AX245" s="9" t="s">
        <v>72</v>
      </c>
      <c r="AY245" s="143" t="s">
        <v>144</v>
      </c>
    </row>
    <row r="246" spans="2:65" s="9" customFormat="1" ht="11.25">
      <c r="B246" s="142"/>
      <c r="D246" s="123" t="s">
        <v>360</v>
      </c>
      <c r="E246" s="143" t="s">
        <v>19</v>
      </c>
      <c r="F246" s="144" t="s">
        <v>974</v>
      </c>
      <c r="H246" s="145">
        <v>6.56</v>
      </c>
      <c r="I246" s="146"/>
      <c r="L246" s="142"/>
      <c r="M246" s="147"/>
      <c r="T246" s="148"/>
      <c r="AT246" s="143" t="s">
        <v>360</v>
      </c>
      <c r="AU246" s="143" t="s">
        <v>81</v>
      </c>
      <c r="AV246" s="9" t="s">
        <v>81</v>
      </c>
      <c r="AW246" s="9" t="s">
        <v>33</v>
      </c>
      <c r="AX246" s="9" t="s">
        <v>72</v>
      </c>
      <c r="AY246" s="143" t="s">
        <v>144</v>
      </c>
    </row>
    <row r="247" spans="2:65" s="11" customFormat="1" ht="11.25">
      <c r="B247" s="156"/>
      <c r="D247" s="123" t="s">
        <v>360</v>
      </c>
      <c r="E247" s="157" t="s">
        <v>19</v>
      </c>
      <c r="F247" s="158" t="s">
        <v>975</v>
      </c>
      <c r="H247" s="157" t="s">
        <v>19</v>
      </c>
      <c r="I247" s="159"/>
      <c r="L247" s="156"/>
      <c r="M247" s="160"/>
      <c r="T247" s="161"/>
      <c r="AT247" s="157" t="s">
        <v>360</v>
      </c>
      <c r="AU247" s="157" t="s">
        <v>81</v>
      </c>
      <c r="AV247" s="11" t="s">
        <v>79</v>
      </c>
      <c r="AW247" s="11" t="s">
        <v>33</v>
      </c>
      <c r="AX247" s="11" t="s">
        <v>72</v>
      </c>
      <c r="AY247" s="157" t="s">
        <v>144</v>
      </c>
    </row>
    <row r="248" spans="2:65" s="9" customFormat="1" ht="11.25">
      <c r="B248" s="142"/>
      <c r="D248" s="123" t="s">
        <v>360</v>
      </c>
      <c r="E248" s="143" t="s">
        <v>19</v>
      </c>
      <c r="F248" s="144" t="s">
        <v>976</v>
      </c>
      <c r="H248" s="145">
        <v>2.331</v>
      </c>
      <c r="I248" s="146"/>
      <c r="L248" s="142"/>
      <c r="M248" s="147"/>
      <c r="T248" s="148"/>
      <c r="AT248" s="143" t="s">
        <v>360</v>
      </c>
      <c r="AU248" s="143" t="s">
        <v>81</v>
      </c>
      <c r="AV248" s="9" t="s">
        <v>81</v>
      </c>
      <c r="AW248" s="9" t="s">
        <v>33</v>
      </c>
      <c r="AX248" s="9" t="s">
        <v>72</v>
      </c>
      <c r="AY248" s="143" t="s">
        <v>144</v>
      </c>
    </row>
    <row r="249" spans="2:65" s="10" customFormat="1" ht="11.25">
      <c r="B249" s="149"/>
      <c r="D249" s="123" t="s">
        <v>360</v>
      </c>
      <c r="E249" s="150" t="s">
        <v>19</v>
      </c>
      <c r="F249" s="151" t="s">
        <v>362</v>
      </c>
      <c r="H249" s="152">
        <v>384.39600000000002</v>
      </c>
      <c r="I249" s="153"/>
      <c r="L249" s="149"/>
      <c r="M249" s="154"/>
      <c r="T249" s="155"/>
      <c r="AT249" s="150" t="s">
        <v>360</v>
      </c>
      <c r="AU249" s="150" t="s">
        <v>81</v>
      </c>
      <c r="AV249" s="10" t="s">
        <v>143</v>
      </c>
      <c r="AW249" s="10" t="s">
        <v>33</v>
      </c>
      <c r="AX249" s="10" t="s">
        <v>79</v>
      </c>
      <c r="AY249" s="150" t="s">
        <v>144</v>
      </c>
    </row>
    <row r="250" spans="2:65" s="1" customFormat="1" ht="37.9" customHeight="1">
      <c r="B250" s="31"/>
      <c r="C250" s="110" t="s">
        <v>251</v>
      </c>
      <c r="D250" s="110" t="s">
        <v>139</v>
      </c>
      <c r="E250" s="111" t="s">
        <v>977</v>
      </c>
      <c r="F250" s="112" t="s">
        <v>978</v>
      </c>
      <c r="G250" s="113" t="s">
        <v>365</v>
      </c>
      <c r="H250" s="114">
        <v>92.605999999999995</v>
      </c>
      <c r="I250" s="115"/>
      <c r="J250" s="116">
        <f>ROUND(I250*H250,2)</f>
        <v>0</v>
      </c>
      <c r="K250" s="112" t="s">
        <v>154</v>
      </c>
      <c r="L250" s="31"/>
      <c r="M250" s="117" t="s">
        <v>19</v>
      </c>
      <c r="N250" s="118" t="s">
        <v>43</v>
      </c>
      <c r="P250" s="119">
        <f>O250*H250</f>
        <v>0</v>
      </c>
      <c r="Q250" s="119">
        <v>0</v>
      </c>
      <c r="R250" s="119">
        <f>Q250*H250</f>
        <v>0</v>
      </c>
      <c r="S250" s="119">
        <v>0</v>
      </c>
      <c r="T250" s="120">
        <f>S250*H250</f>
        <v>0</v>
      </c>
      <c r="AR250" s="121" t="s">
        <v>143</v>
      </c>
      <c r="AT250" s="121" t="s">
        <v>139</v>
      </c>
      <c r="AU250" s="121" t="s">
        <v>81</v>
      </c>
      <c r="AY250" s="16" t="s">
        <v>144</v>
      </c>
      <c r="BE250" s="122">
        <f>IF(N250="základní",J250,0)</f>
        <v>0</v>
      </c>
      <c r="BF250" s="122">
        <f>IF(N250="snížená",J250,0)</f>
        <v>0</v>
      </c>
      <c r="BG250" s="122">
        <f>IF(N250="zákl. přenesená",J250,0)</f>
        <v>0</v>
      </c>
      <c r="BH250" s="122">
        <f>IF(N250="sníž. přenesená",J250,0)</f>
        <v>0</v>
      </c>
      <c r="BI250" s="122">
        <f>IF(N250="nulová",J250,0)</f>
        <v>0</v>
      </c>
      <c r="BJ250" s="16" t="s">
        <v>79</v>
      </c>
      <c r="BK250" s="122">
        <f>ROUND(I250*H250,2)</f>
        <v>0</v>
      </c>
      <c r="BL250" s="16" t="s">
        <v>143</v>
      </c>
      <c r="BM250" s="121" t="s">
        <v>345</v>
      </c>
    </row>
    <row r="251" spans="2:65" s="9" customFormat="1" ht="11.25">
      <c r="B251" s="142"/>
      <c r="D251" s="123" t="s">
        <v>360</v>
      </c>
      <c r="E251" s="143" t="s">
        <v>19</v>
      </c>
      <c r="F251" s="144" t="s">
        <v>979</v>
      </c>
      <c r="H251" s="145">
        <v>92.605999999999995</v>
      </c>
      <c r="I251" s="146"/>
      <c r="L251" s="142"/>
      <c r="M251" s="147"/>
      <c r="T251" s="148"/>
      <c r="AT251" s="143" t="s">
        <v>360</v>
      </c>
      <c r="AU251" s="143" t="s">
        <v>81</v>
      </c>
      <c r="AV251" s="9" t="s">
        <v>81</v>
      </c>
      <c r="AW251" s="9" t="s">
        <v>33</v>
      </c>
      <c r="AX251" s="9" t="s">
        <v>72</v>
      </c>
      <c r="AY251" s="143" t="s">
        <v>144</v>
      </c>
    </row>
    <row r="252" spans="2:65" s="10" customFormat="1" ht="11.25">
      <c r="B252" s="149"/>
      <c r="D252" s="123" t="s">
        <v>360</v>
      </c>
      <c r="E252" s="150" t="s">
        <v>19</v>
      </c>
      <c r="F252" s="151" t="s">
        <v>362</v>
      </c>
      <c r="H252" s="152">
        <v>92.605999999999995</v>
      </c>
      <c r="I252" s="153"/>
      <c r="L252" s="149"/>
      <c r="M252" s="154"/>
      <c r="T252" s="155"/>
      <c r="AT252" s="150" t="s">
        <v>360</v>
      </c>
      <c r="AU252" s="150" t="s">
        <v>81</v>
      </c>
      <c r="AV252" s="10" t="s">
        <v>143</v>
      </c>
      <c r="AW252" s="10" t="s">
        <v>33</v>
      </c>
      <c r="AX252" s="10" t="s">
        <v>79</v>
      </c>
      <c r="AY252" s="150" t="s">
        <v>144</v>
      </c>
    </row>
    <row r="253" spans="2:65" s="1" customFormat="1" ht="16.5" customHeight="1">
      <c r="B253" s="31"/>
      <c r="C253" s="127" t="s">
        <v>557</v>
      </c>
      <c r="D253" s="127" t="s">
        <v>253</v>
      </c>
      <c r="E253" s="128" t="s">
        <v>658</v>
      </c>
      <c r="F253" s="129" t="s">
        <v>659</v>
      </c>
      <c r="G253" s="130" t="s">
        <v>365</v>
      </c>
      <c r="H253" s="131">
        <v>3097.692</v>
      </c>
      <c r="I253" s="132"/>
      <c r="J253" s="133">
        <f>ROUND(I253*H253,2)</f>
        <v>0</v>
      </c>
      <c r="K253" s="129" t="s">
        <v>980</v>
      </c>
      <c r="L253" s="134"/>
      <c r="M253" s="135" t="s">
        <v>19</v>
      </c>
      <c r="N253" s="136" t="s">
        <v>43</v>
      </c>
      <c r="P253" s="119">
        <f>O253*H253</f>
        <v>0</v>
      </c>
      <c r="Q253" s="119">
        <v>0</v>
      </c>
      <c r="R253" s="119">
        <f>Q253*H253</f>
        <v>0</v>
      </c>
      <c r="S253" s="119">
        <v>0</v>
      </c>
      <c r="T253" s="120">
        <f>S253*H253</f>
        <v>0</v>
      </c>
      <c r="AR253" s="121" t="s">
        <v>635</v>
      </c>
      <c r="AT253" s="121" t="s">
        <v>253</v>
      </c>
      <c r="AU253" s="121" t="s">
        <v>81</v>
      </c>
      <c r="AY253" s="16" t="s">
        <v>144</v>
      </c>
      <c r="BE253" s="122">
        <f>IF(N253="základní",J253,0)</f>
        <v>0</v>
      </c>
      <c r="BF253" s="122">
        <f>IF(N253="snížená",J253,0)</f>
        <v>0</v>
      </c>
      <c r="BG253" s="122">
        <f>IF(N253="zákl. přenesená",J253,0)</f>
        <v>0</v>
      </c>
      <c r="BH253" s="122">
        <f>IF(N253="sníž. přenesená",J253,0)</f>
        <v>0</v>
      </c>
      <c r="BI253" s="122">
        <f>IF(N253="nulová",J253,0)</f>
        <v>0</v>
      </c>
      <c r="BJ253" s="16" t="s">
        <v>79</v>
      </c>
      <c r="BK253" s="122">
        <f>ROUND(I253*H253,2)</f>
        <v>0</v>
      </c>
      <c r="BL253" s="16" t="s">
        <v>283</v>
      </c>
      <c r="BM253" s="121" t="s">
        <v>348</v>
      </c>
    </row>
    <row r="254" spans="2:65" s="11" customFormat="1" ht="22.5">
      <c r="B254" s="156"/>
      <c r="D254" s="123" t="s">
        <v>360</v>
      </c>
      <c r="E254" s="157" t="s">
        <v>19</v>
      </c>
      <c r="F254" s="158" t="s">
        <v>981</v>
      </c>
      <c r="H254" s="157" t="s">
        <v>19</v>
      </c>
      <c r="I254" s="159"/>
      <c r="L254" s="156"/>
      <c r="M254" s="160"/>
      <c r="T254" s="161"/>
      <c r="AT254" s="157" t="s">
        <v>360</v>
      </c>
      <c r="AU254" s="157" t="s">
        <v>81</v>
      </c>
      <c r="AV254" s="11" t="s">
        <v>79</v>
      </c>
      <c r="AW254" s="11" t="s">
        <v>33</v>
      </c>
      <c r="AX254" s="11" t="s">
        <v>72</v>
      </c>
      <c r="AY254" s="157" t="s">
        <v>144</v>
      </c>
    </row>
    <row r="255" spans="2:65" s="9" customFormat="1" ht="11.25">
      <c r="B255" s="142"/>
      <c r="D255" s="123" t="s">
        <v>360</v>
      </c>
      <c r="E255" s="143" t="s">
        <v>19</v>
      </c>
      <c r="F255" s="144" t="s">
        <v>982</v>
      </c>
      <c r="H255" s="145">
        <v>1539</v>
      </c>
      <c r="I255" s="146"/>
      <c r="L255" s="142"/>
      <c r="M255" s="147"/>
      <c r="T255" s="148"/>
      <c r="AT255" s="143" t="s">
        <v>360</v>
      </c>
      <c r="AU255" s="143" t="s">
        <v>81</v>
      </c>
      <c r="AV255" s="9" t="s">
        <v>81</v>
      </c>
      <c r="AW255" s="9" t="s">
        <v>33</v>
      </c>
      <c r="AX255" s="9" t="s">
        <v>72</v>
      </c>
      <c r="AY255" s="143" t="s">
        <v>144</v>
      </c>
    </row>
    <row r="256" spans="2:65" s="11" customFormat="1" ht="11.25">
      <c r="B256" s="156"/>
      <c r="D256" s="123" t="s">
        <v>360</v>
      </c>
      <c r="E256" s="157" t="s">
        <v>19</v>
      </c>
      <c r="F256" s="158" t="s">
        <v>902</v>
      </c>
      <c r="H256" s="157" t="s">
        <v>19</v>
      </c>
      <c r="I256" s="159"/>
      <c r="L256" s="156"/>
      <c r="M256" s="160"/>
      <c r="T256" s="161"/>
      <c r="AT256" s="157" t="s">
        <v>360</v>
      </c>
      <c r="AU256" s="157" t="s">
        <v>81</v>
      </c>
      <c r="AV256" s="11" t="s">
        <v>79</v>
      </c>
      <c r="AW256" s="11" t="s">
        <v>33</v>
      </c>
      <c r="AX256" s="11" t="s">
        <v>72</v>
      </c>
      <c r="AY256" s="157" t="s">
        <v>144</v>
      </c>
    </row>
    <row r="257" spans="2:65" s="9" customFormat="1" ht="11.25">
      <c r="B257" s="142"/>
      <c r="D257" s="123" t="s">
        <v>360</v>
      </c>
      <c r="E257" s="143" t="s">
        <v>19</v>
      </c>
      <c r="F257" s="144" t="s">
        <v>983</v>
      </c>
      <c r="H257" s="145">
        <v>1558.692</v>
      </c>
      <c r="I257" s="146"/>
      <c r="L257" s="142"/>
      <c r="M257" s="147"/>
      <c r="T257" s="148"/>
      <c r="AT257" s="143" t="s">
        <v>360</v>
      </c>
      <c r="AU257" s="143" t="s">
        <v>81</v>
      </c>
      <c r="AV257" s="9" t="s">
        <v>81</v>
      </c>
      <c r="AW257" s="9" t="s">
        <v>33</v>
      </c>
      <c r="AX257" s="9" t="s">
        <v>72</v>
      </c>
      <c r="AY257" s="143" t="s">
        <v>144</v>
      </c>
    </row>
    <row r="258" spans="2:65" s="10" customFormat="1" ht="11.25">
      <c r="B258" s="149"/>
      <c r="D258" s="123" t="s">
        <v>360</v>
      </c>
      <c r="E258" s="150" t="s">
        <v>19</v>
      </c>
      <c r="F258" s="151" t="s">
        <v>362</v>
      </c>
      <c r="H258" s="152">
        <v>3097.692</v>
      </c>
      <c r="I258" s="153"/>
      <c r="L258" s="149"/>
      <c r="M258" s="154"/>
      <c r="T258" s="155"/>
      <c r="AT258" s="150" t="s">
        <v>360</v>
      </c>
      <c r="AU258" s="150" t="s">
        <v>81</v>
      </c>
      <c r="AV258" s="10" t="s">
        <v>143</v>
      </c>
      <c r="AW258" s="10" t="s">
        <v>33</v>
      </c>
      <c r="AX258" s="10" t="s">
        <v>79</v>
      </c>
      <c r="AY258" s="150" t="s">
        <v>144</v>
      </c>
    </row>
    <row r="259" spans="2:65" s="1" customFormat="1" ht="156.75" customHeight="1">
      <c r="B259" s="31"/>
      <c r="C259" s="110" t="s">
        <v>256</v>
      </c>
      <c r="D259" s="110" t="s">
        <v>139</v>
      </c>
      <c r="E259" s="111" t="s">
        <v>984</v>
      </c>
      <c r="F259" s="112" t="s">
        <v>985</v>
      </c>
      <c r="G259" s="113" t="s">
        <v>365</v>
      </c>
      <c r="H259" s="114">
        <v>3097.692</v>
      </c>
      <c r="I259" s="115"/>
      <c r="J259" s="116">
        <f>ROUND(I259*H259,2)</f>
        <v>0</v>
      </c>
      <c r="K259" s="112" t="s">
        <v>154</v>
      </c>
      <c r="L259" s="31"/>
      <c r="M259" s="117" t="s">
        <v>19</v>
      </c>
      <c r="N259" s="118" t="s">
        <v>43</v>
      </c>
      <c r="P259" s="119">
        <f>O259*H259</f>
        <v>0</v>
      </c>
      <c r="Q259" s="119">
        <v>0</v>
      </c>
      <c r="R259" s="119">
        <f>Q259*H259</f>
        <v>0</v>
      </c>
      <c r="S259" s="119">
        <v>0</v>
      </c>
      <c r="T259" s="120">
        <f>S259*H259</f>
        <v>0</v>
      </c>
      <c r="AR259" s="121" t="s">
        <v>143</v>
      </c>
      <c r="AT259" s="121" t="s">
        <v>139</v>
      </c>
      <c r="AU259" s="121" t="s">
        <v>81</v>
      </c>
      <c r="AY259" s="16" t="s">
        <v>144</v>
      </c>
      <c r="BE259" s="122">
        <f>IF(N259="základní",J259,0)</f>
        <v>0</v>
      </c>
      <c r="BF259" s="122">
        <f>IF(N259="snížená",J259,0)</f>
        <v>0</v>
      </c>
      <c r="BG259" s="122">
        <f>IF(N259="zákl. přenesená",J259,0)</f>
        <v>0</v>
      </c>
      <c r="BH259" s="122">
        <f>IF(N259="sníž. přenesená",J259,0)</f>
        <v>0</v>
      </c>
      <c r="BI259" s="122">
        <f>IF(N259="nulová",J259,0)</f>
        <v>0</v>
      </c>
      <c r="BJ259" s="16" t="s">
        <v>79</v>
      </c>
      <c r="BK259" s="122">
        <f>ROUND(I259*H259,2)</f>
        <v>0</v>
      </c>
      <c r="BL259" s="16" t="s">
        <v>143</v>
      </c>
      <c r="BM259" s="121" t="s">
        <v>355</v>
      </c>
    </row>
    <row r="260" spans="2:65" s="1" customFormat="1" ht="19.5">
      <c r="B260" s="31"/>
      <c r="D260" s="123" t="s">
        <v>145</v>
      </c>
      <c r="F260" s="124" t="s">
        <v>445</v>
      </c>
      <c r="I260" s="125"/>
      <c r="L260" s="31"/>
      <c r="M260" s="126"/>
      <c r="T260" s="52"/>
      <c r="AT260" s="16" t="s">
        <v>145</v>
      </c>
      <c r="AU260" s="16" t="s">
        <v>81</v>
      </c>
    </row>
    <row r="261" spans="2:65" s="11" customFormat="1" ht="22.5">
      <c r="B261" s="156"/>
      <c r="D261" s="123" t="s">
        <v>360</v>
      </c>
      <c r="E261" s="157" t="s">
        <v>19</v>
      </c>
      <c r="F261" s="158" t="s">
        <v>981</v>
      </c>
      <c r="H261" s="157" t="s">
        <v>19</v>
      </c>
      <c r="I261" s="159"/>
      <c r="L261" s="156"/>
      <c r="M261" s="160"/>
      <c r="T261" s="161"/>
      <c r="AT261" s="157" t="s">
        <v>360</v>
      </c>
      <c r="AU261" s="157" t="s">
        <v>81</v>
      </c>
      <c r="AV261" s="11" t="s">
        <v>79</v>
      </c>
      <c r="AW261" s="11" t="s">
        <v>33</v>
      </c>
      <c r="AX261" s="11" t="s">
        <v>72</v>
      </c>
      <c r="AY261" s="157" t="s">
        <v>144</v>
      </c>
    </row>
    <row r="262" spans="2:65" s="9" customFormat="1" ht="11.25">
      <c r="B262" s="142"/>
      <c r="D262" s="123" t="s">
        <v>360</v>
      </c>
      <c r="E262" s="143" t="s">
        <v>19</v>
      </c>
      <c r="F262" s="144" t="s">
        <v>982</v>
      </c>
      <c r="H262" s="145">
        <v>1539</v>
      </c>
      <c r="I262" s="146"/>
      <c r="L262" s="142"/>
      <c r="M262" s="147"/>
      <c r="T262" s="148"/>
      <c r="AT262" s="143" t="s">
        <v>360</v>
      </c>
      <c r="AU262" s="143" t="s">
        <v>81</v>
      </c>
      <c r="AV262" s="9" t="s">
        <v>81</v>
      </c>
      <c r="AW262" s="9" t="s">
        <v>33</v>
      </c>
      <c r="AX262" s="9" t="s">
        <v>72</v>
      </c>
      <c r="AY262" s="143" t="s">
        <v>144</v>
      </c>
    </row>
    <row r="263" spans="2:65" s="11" customFormat="1" ht="11.25">
      <c r="B263" s="156"/>
      <c r="D263" s="123" t="s">
        <v>360</v>
      </c>
      <c r="E263" s="157" t="s">
        <v>19</v>
      </c>
      <c r="F263" s="158" t="s">
        <v>902</v>
      </c>
      <c r="H263" s="157" t="s">
        <v>19</v>
      </c>
      <c r="I263" s="159"/>
      <c r="L263" s="156"/>
      <c r="M263" s="160"/>
      <c r="T263" s="161"/>
      <c r="AT263" s="157" t="s">
        <v>360</v>
      </c>
      <c r="AU263" s="157" t="s">
        <v>81</v>
      </c>
      <c r="AV263" s="11" t="s">
        <v>79</v>
      </c>
      <c r="AW263" s="11" t="s">
        <v>33</v>
      </c>
      <c r="AX263" s="11" t="s">
        <v>72</v>
      </c>
      <c r="AY263" s="157" t="s">
        <v>144</v>
      </c>
    </row>
    <row r="264" spans="2:65" s="9" customFormat="1" ht="11.25">
      <c r="B264" s="142"/>
      <c r="D264" s="123" t="s">
        <v>360</v>
      </c>
      <c r="E264" s="143" t="s">
        <v>19</v>
      </c>
      <c r="F264" s="144" t="s">
        <v>983</v>
      </c>
      <c r="H264" s="145">
        <v>1558.692</v>
      </c>
      <c r="I264" s="146"/>
      <c r="L264" s="142"/>
      <c r="M264" s="147"/>
      <c r="T264" s="148"/>
      <c r="AT264" s="143" t="s">
        <v>360</v>
      </c>
      <c r="AU264" s="143" t="s">
        <v>81</v>
      </c>
      <c r="AV264" s="9" t="s">
        <v>81</v>
      </c>
      <c r="AW264" s="9" t="s">
        <v>33</v>
      </c>
      <c r="AX264" s="9" t="s">
        <v>72</v>
      </c>
      <c r="AY264" s="143" t="s">
        <v>144</v>
      </c>
    </row>
    <row r="265" spans="2:65" s="10" customFormat="1" ht="11.25">
      <c r="B265" s="149"/>
      <c r="D265" s="123" t="s">
        <v>360</v>
      </c>
      <c r="E265" s="150" t="s">
        <v>19</v>
      </c>
      <c r="F265" s="151" t="s">
        <v>362</v>
      </c>
      <c r="H265" s="152">
        <v>3097.692</v>
      </c>
      <c r="I265" s="153"/>
      <c r="L265" s="149"/>
      <c r="M265" s="154"/>
      <c r="T265" s="155"/>
      <c r="AT265" s="150" t="s">
        <v>360</v>
      </c>
      <c r="AU265" s="150" t="s">
        <v>81</v>
      </c>
      <c r="AV265" s="10" t="s">
        <v>143</v>
      </c>
      <c r="AW265" s="10" t="s">
        <v>33</v>
      </c>
      <c r="AX265" s="10" t="s">
        <v>79</v>
      </c>
      <c r="AY265" s="150" t="s">
        <v>144</v>
      </c>
    </row>
    <row r="266" spans="2:65" s="1" customFormat="1" ht="90" customHeight="1">
      <c r="B266" s="31"/>
      <c r="C266" s="110" t="s">
        <v>565</v>
      </c>
      <c r="D266" s="110" t="s">
        <v>139</v>
      </c>
      <c r="E266" s="111" t="s">
        <v>986</v>
      </c>
      <c r="F266" s="112" t="s">
        <v>987</v>
      </c>
      <c r="G266" s="113" t="s">
        <v>919</v>
      </c>
      <c r="H266" s="114">
        <v>78</v>
      </c>
      <c r="I266" s="115"/>
      <c r="J266" s="116">
        <f>ROUND(I266*H266,2)</f>
        <v>0</v>
      </c>
      <c r="K266" s="112" t="s">
        <v>154</v>
      </c>
      <c r="L266" s="31"/>
      <c r="M266" s="117" t="s">
        <v>19</v>
      </c>
      <c r="N266" s="118" t="s">
        <v>43</v>
      </c>
      <c r="P266" s="119">
        <f>O266*H266</f>
        <v>0</v>
      </c>
      <c r="Q266" s="119">
        <v>0</v>
      </c>
      <c r="R266" s="119">
        <f>Q266*H266</f>
        <v>0</v>
      </c>
      <c r="S266" s="119">
        <v>0</v>
      </c>
      <c r="T266" s="120">
        <f>S266*H266</f>
        <v>0</v>
      </c>
      <c r="AR266" s="121" t="s">
        <v>143</v>
      </c>
      <c r="AT266" s="121" t="s">
        <v>139</v>
      </c>
      <c r="AU266" s="121" t="s">
        <v>81</v>
      </c>
      <c r="AY266" s="16" t="s">
        <v>144</v>
      </c>
      <c r="BE266" s="122">
        <f>IF(N266="základní",J266,0)</f>
        <v>0</v>
      </c>
      <c r="BF266" s="122">
        <f>IF(N266="snížená",J266,0)</f>
        <v>0</v>
      </c>
      <c r="BG266" s="122">
        <f>IF(N266="zákl. přenesená",J266,0)</f>
        <v>0</v>
      </c>
      <c r="BH266" s="122">
        <f>IF(N266="sníž. přenesená",J266,0)</f>
        <v>0</v>
      </c>
      <c r="BI266" s="122">
        <f>IF(N266="nulová",J266,0)</f>
        <v>0</v>
      </c>
      <c r="BJ266" s="16" t="s">
        <v>79</v>
      </c>
      <c r="BK266" s="122">
        <f>ROUND(I266*H266,2)</f>
        <v>0</v>
      </c>
      <c r="BL266" s="16" t="s">
        <v>143</v>
      </c>
      <c r="BM266" s="121" t="s">
        <v>498</v>
      </c>
    </row>
    <row r="267" spans="2:65" s="1" customFormat="1" ht="19.5">
      <c r="B267" s="31"/>
      <c r="D267" s="123" t="s">
        <v>145</v>
      </c>
      <c r="F267" s="124" t="s">
        <v>988</v>
      </c>
      <c r="I267" s="125"/>
      <c r="L267" s="31"/>
      <c r="M267" s="126"/>
      <c r="T267" s="52"/>
      <c r="AT267" s="16" t="s">
        <v>145</v>
      </c>
      <c r="AU267" s="16" t="s">
        <v>81</v>
      </c>
    </row>
    <row r="268" spans="2:65" s="9" customFormat="1" ht="11.25">
      <c r="B268" s="142"/>
      <c r="D268" s="123" t="s">
        <v>360</v>
      </c>
      <c r="E268" s="143" t="s">
        <v>19</v>
      </c>
      <c r="F268" s="144" t="s">
        <v>989</v>
      </c>
      <c r="H268" s="145">
        <v>78</v>
      </c>
      <c r="I268" s="146"/>
      <c r="L268" s="142"/>
      <c r="M268" s="147"/>
      <c r="T268" s="148"/>
      <c r="AT268" s="143" t="s">
        <v>360</v>
      </c>
      <c r="AU268" s="143" t="s">
        <v>81</v>
      </c>
      <c r="AV268" s="9" t="s">
        <v>81</v>
      </c>
      <c r="AW268" s="9" t="s">
        <v>33</v>
      </c>
      <c r="AX268" s="9" t="s">
        <v>72</v>
      </c>
      <c r="AY268" s="143" t="s">
        <v>144</v>
      </c>
    </row>
    <row r="269" spans="2:65" s="10" customFormat="1" ht="11.25">
      <c r="B269" s="149"/>
      <c r="D269" s="123" t="s">
        <v>360</v>
      </c>
      <c r="E269" s="150" t="s">
        <v>19</v>
      </c>
      <c r="F269" s="151" t="s">
        <v>362</v>
      </c>
      <c r="H269" s="152">
        <v>78</v>
      </c>
      <c r="I269" s="153"/>
      <c r="L269" s="149"/>
      <c r="M269" s="154"/>
      <c r="T269" s="155"/>
      <c r="AT269" s="150" t="s">
        <v>360</v>
      </c>
      <c r="AU269" s="150" t="s">
        <v>81</v>
      </c>
      <c r="AV269" s="10" t="s">
        <v>143</v>
      </c>
      <c r="AW269" s="10" t="s">
        <v>33</v>
      </c>
      <c r="AX269" s="10" t="s">
        <v>79</v>
      </c>
      <c r="AY269" s="150" t="s">
        <v>144</v>
      </c>
    </row>
    <row r="270" spans="2:65" s="1" customFormat="1" ht="90" customHeight="1">
      <c r="B270" s="31"/>
      <c r="C270" s="110" t="s">
        <v>261</v>
      </c>
      <c r="D270" s="110" t="s">
        <v>139</v>
      </c>
      <c r="E270" s="111" t="s">
        <v>990</v>
      </c>
      <c r="F270" s="112" t="s">
        <v>991</v>
      </c>
      <c r="G270" s="113" t="s">
        <v>919</v>
      </c>
      <c r="H270" s="114">
        <v>78</v>
      </c>
      <c r="I270" s="115"/>
      <c r="J270" s="116">
        <f>ROUND(I270*H270,2)</f>
        <v>0</v>
      </c>
      <c r="K270" s="112" t="s">
        <v>154</v>
      </c>
      <c r="L270" s="31"/>
      <c r="M270" s="117" t="s">
        <v>19</v>
      </c>
      <c r="N270" s="118" t="s">
        <v>43</v>
      </c>
      <c r="P270" s="119">
        <f>O270*H270</f>
        <v>0</v>
      </c>
      <c r="Q270" s="119">
        <v>0</v>
      </c>
      <c r="R270" s="119">
        <f>Q270*H270</f>
        <v>0</v>
      </c>
      <c r="S270" s="119">
        <v>0</v>
      </c>
      <c r="T270" s="120">
        <f>S270*H270</f>
        <v>0</v>
      </c>
      <c r="AR270" s="121" t="s">
        <v>143</v>
      </c>
      <c r="AT270" s="121" t="s">
        <v>139</v>
      </c>
      <c r="AU270" s="121" t="s">
        <v>81</v>
      </c>
      <c r="AY270" s="16" t="s">
        <v>144</v>
      </c>
      <c r="BE270" s="122">
        <f>IF(N270="základní",J270,0)</f>
        <v>0</v>
      </c>
      <c r="BF270" s="122">
        <f>IF(N270="snížená",J270,0)</f>
        <v>0</v>
      </c>
      <c r="BG270" s="122">
        <f>IF(N270="zákl. přenesená",J270,0)</f>
        <v>0</v>
      </c>
      <c r="BH270" s="122">
        <f>IF(N270="sníž. přenesená",J270,0)</f>
        <v>0</v>
      </c>
      <c r="BI270" s="122">
        <f>IF(N270="nulová",J270,0)</f>
        <v>0</v>
      </c>
      <c r="BJ270" s="16" t="s">
        <v>79</v>
      </c>
      <c r="BK270" s="122">
        <f>ROUND(I270*H270,2)</f>
        <v>0</v>
      </c>
      <c r="BL270" s="16" t="s">
        <v>143</v>
      </c>
      <c r="BM270" s="121" t="s">
        <v>502</v>
      </c>
    </row>
    <row r="271" spans="2:65" s="1" customFormat="1" ht="19.5">
      <c r="B271" s="31"/>
      <c r="D271" s="123" t="s">
        <v>145</v>
      </c>
      <c r="F271" s="124" t="s">
        <v>988</v>
      </c>
      <c r="I271" s="125"/>
      <c r="L271" s="31"/>
      <c r="M271" s="126"/>
      <c r="T271" s="52"/>
      <c r="AT271" s="16" t="s">
        <v>145</v>
      </c>
      <c r="AU271" s="16" t="s">
        <v>81</v>
      </c>
    </row>
    <row r="272" spans="2:65" s="1" customFormat="1" ht="90" customHeight="1">
      <c r="B272" s="31"/>
      <c r="C272" s="110" t="s">
        <v>574</v>
      </c>
      <c r="D272" s="110" t="s">
        <v>139</v>
      </c>
      <c r="E272" s="111" t="s">
        <v>992</v>
      </c>
      <c r="F272" s="112" t="s">
        <v>993</v>
      </c>
      <c r="G272" s="113" t="s">
        <v>369</v>
      </c>
      <c r="H272" s="114">
        <v>0.93799999999999994</v>
      </c>
      <c r="I272" s="115"/>
      <c r="J272" s="116">
        <f>ROUND(I272*H272,2)</f>
        <v>0</v>
      </c>
      <c r="K272" s="112" t="s">
        <v>154</v>
      </c>
      <c r="L272" s="31"/>
      <c r="M272" s="117" t="s">
        <v>19</v>
      </c>
      <c r="N272" s="118" t="s">
        <v>43</v>
      </c>
      <c r="P272" s="119">
        <f>O272*H272</f>
        <v>0</v>
      </c>
      <c r="Q272" s="119">
        <v>0</v>
      </c>
      <c r="R272" s="119">
        <f>Q272*H272</f>
        <v>0</v>
      </c>
      <c r="S272" s="119">
        <v>0</v>
      </c>
      <c r="T272" s="120">
        <f>S272*H272</f>
        <v>0</v>
      </c>
      <c r="AR272" s="121" t="s">
        <v>143</v>
      </c>
      <c r="AT272" s="121" t="s">
        <v>139</v>
      </c>
      <c r="AU272" s="121" t="s">
        <v>81</v>
      </c>
      <c r="AY272" s="16" t="s">
        <v>144</v>
      </c>
      <c r="BE272" s="122">
        <f>IF(N272="základní",J272,0)</f>
        <v>0</v>
      </c>
      <c r="BF272" s="122">
        <f>IF(N272="snížená",J272,0)</f>
        <v>0</v>
      </c>
      <c r="BG272" s="122">
        <f>IF(N272="zákl. přenesená",J272,0)</f>
        <v>0</v>
      </c>
      <c r="BH272" s="122">
        <f>IF(N272="sníž. přenesená",J272,0)</f>
        <v>0</v>
      </c>
      <c r="BI272" s="122">
        <f>IF(N272="nulová",J272,0)</f>
        <v>0</v>
      </c>
      <c r="BJ272" s="16" t="s">
        <v>79</v>
      </c>
      <c r="BK272" s="122">
        <f>ROUND(I272*H272,2)</f>
        <v>0</v>
      </c>
      <c r="BL272" s="16" t="s">
        <v>143</v>
      </c>
      <c r="BM272" s="121" t="s">
        <v>507</v>
      </c>
    </row>
    <row r="273" spans="2:65" s="9" customFormat="1" ht="11.25">
      <c r="B273" s="142"/>
      <c r="D273" s="123" t="s">
        <v>360</v>
      </c>
      <c r="E273" s="143" t="s">
        <v>19</v>
      </c>
      <c r="F273" s="144" t="s">
        <v>994</v>
      </c>
      <c r="H273" s="145">
        <v>0.93799999999999994</v>
      </c>
      <c r="I273" s="146"/>
      <c r="L273" s="142"/>
      <c r="M273" s="147"/>
      <c r="T273" s="148"/>
      <c r="AT273" s="143" t="s">
        <v>360</v>
      </c>
      <c r="AU273" s="143" t="s">
        <v>81</v>
      </c>
      <c r="AV273" s="9" t="s">
        <v>81</v>
      </c>
      <c r="AW273" s="9" t="s">
        <v>33</v>
      </c>
      <c r="AX273" s="9" t="s">
        <v>72</v>
      </c>
      <c r="AY273" s="143" t="s">
        <v>144</v>
      </c>
    </row>
    <row r="274" spans="2:65" s="10" customFormat="1" ht="11.25">
      <c r="B274" s="149"/>
      <c r="D274" s="123" t="s">
        <v>360</v>
      </c>
      <c r="E274" s="150" t="s">
        <v>19</v>
      </c>
      <c r="F274" s="151" t="s">
        <v>362</v>
      </c>
      <c r="H274" s="152">
        <v>0.93799999999999994</v>
      </c>
      <c r="I274" s="153"/>
      <c r="L274" s="149"/>
      <c r="M274" s="154"/>
      <c r="T274" s="155"/>
      <c r="AT274" s="150" t="s">
        <v>360</v>
      </c>
      <c r="AU274" s="150" t="s">
        <v>81</v>
      </c>
      <c r="AV274" s="10" t="s">
        <v>143</v>
      </c>
      <c r="AW274" s="10" t="s">
        <v>33</v>
      </c>
      <c r="AX274" s="10" t="s">
        <v>79</v>
      </c>
      <c r="AY274" s="150" t="s">
        <v>144</v>
      </c>
    </row>
    <row r="275" spans="2:65" s="1" customFormat="1" ht="78" customHeight="1">
      <c r="B275" s="31"/>
      <c r="C275" s="110" t="s">
        <v>265</v>
      </c>
      <c r="D275" s="110" t="s">
        <v>139</v>
      </c>
      <c r="E275" s="111" t="s">
        <v>995</v>
      </c>
      <c r="F275" s="112" t="s">
        <v>996</v>
      </c>
      <c r="G275" s="113" t="s">
        <v>369</v>
      </c>
      <c r="H275" s="114">
        <v>0.93300000000000005</v>
      </c>
      <c r="I275" s="115"/>
      <c r="J275" s="116">
        <f>ROUND(I275*H275,2)</f>
        <v>0</v>
      </c>
      <c r="K275" s="112" t="s">
        <v>154</v>
      </c>
      <c r="L275" s="31"/>
      <c r="M275" s="117" t="s">
        <v>19</v>
      </c>
      <c r="N275" s="118" t="s">
        <v>43</v>
      </c>
      <c r="P275" s="119">
        <f>O275*H275</f>
        <v>0</v>
      </c>
      <c r="Q275" s="119">
        <v>0</v>
      </c>
      <c r="R275" s="119">
        <f>Q275*H275</f>
        <v>0</v>
      </c>
      <c r="S275" s="119">
        <v>0</v>
      </c>
      <c r="T275" s="120">
        <f>S275*H275</f>
        <v>0</v>
      </c>
      <c r="AR275" s="121" t="s">
        <v>143</v>
      </c>
      <c r="AT275" s="121" t="s">
        <v>139</v>
      </c>
      <c r="AU275" s="121" t="s">
        <v>81</v>
      </c>
      <c r="AY275" s="16" t="s">
        <v>144</v>
      </c>
      <c r="BE275" s="122">
        <f>IF(N275="základní",J275,0)</f>
        <v>0</v>
      </c>
      <c r="BF275" s="122">
        <f>IF(N275="snížená",J275,0)</f>
        <v>0</v>
      </c>
      <c r="BG275" s="122">
        <f>IF(N275="zákl. přenesená",J275,0)</f>
        <v>0</v>
      </c>
      <c r="BH275" s="122">
        <f>IF(N275="sníž. přenesená",J275,0)</f>
        <v>0</v>
      </c>
      <c r="BI275" s="122">
        <f>IF(N275="nulová",J275,0)</f>
        <v>0</v>
      </c>
      <c r="BJ275" s="16" t="s">
        <v>79</v>
      </c>
      <c r="BK275" s="122">
        <f>ROUND(I275*H275,2)</f>
        <v>0</v>
      </c>
      <c r="BL275" s="16" t="s">
        <v>143</v>
      </c>
      <c r="BM275" s="121" t="s">
        <v>511</v>
      </c>
    </row>
    <row r="276" spans="2:65" s="9" customFormat="1" ht="11.25">
      <c r="B276" s="142"/>
      <c r="D276" s="123" t="s">
        <v>360</v>
      </c>
      <c r="E276" s="143" t="s">
        <v>19</v>
      </c>
      <c r="F276" s="144" t="s">
        <v>997</v>
      </c>
      <c r="H276" s="145">
        <v>0.93300000000000005</v>
      </c>
      <c r="I276" s="146"/>
      <c r="L276" s="142"/>
      <c r="M276" s="147"/>
      <c r="T276" s="148"/>
      <c r="AT276" s="143" t="s">
        <v>360</v>
      </c>
      <c r="AU276" s="143" t="s">
        <v>81</v>
      </c>
      <c r="AV276" s="9" t="s">
        <v>81</v>
      </c>
      <c r="AW276" s="9" t="s">
        <v>33</v>
      </c>
      <c r="AX276" s="9" t="s">
        <v>72</v>
      </c>
      <c r="AY276" s="143" t="s">
        <v>144</v>
      </c>
    </row>
    <row r="277" spans="2:65" s="10" customFormat="1" ht="11.25">
      <c r="B277" s="149"/>
      <c r="D277" s="123" t="s">
        <v>360</v>
      </c>
      <c r="E277" s="150" t="s">
        <v>19</v>
      </c>
      <c r="F277" s="151" t="s">
        <v>362</v>
      </c>
      <c r="H277" s="152">
        <v>0.93300000000000005</v>
      </c>
      <c r="I277" s="153"/>
      <c r="L277" s="149"/>
      <c r="M277" s="154"/>
      <c r="T277" s="155"/>
      <c r="AT277" s="150" t="s">
        <v>360</v>
      </c>
      <c r="AU277" s="150" t="s">
        <v>81</v>
      </c>
      <c r="AV277" s="10" t="s">
        <v>143</v>
      </c>
      <c r="AW277" s="10" t="s">
        <v>33</v>
      </c>
      <c r="AX277" s="10" t="s">
        <v>79</v>
      </c>
      <c r="AY277" s="150" t="s">
        <v>144</v>
      </c>
    </row>
    <row r="278" spans="2:65" s="1" customFormat="1" ht="76.349999999999994" customHeight="1">
      <c r="B278" s="31"/>
      <c r="C278" s="110" t="s">
        <v>581</v>
      </c>
      <c r="D278" s="110" t="s">
        <v>139</v>
      </c>
      <c r="E278" s="111" t="s">
        <v>998</v>
      </c>
      <c r="F278" s="112" t="s">
        <v>999</v>
      </c>
      <c r="G278" s="113" t="s">
        <v>369</v>
      </c>
      <c r="H278" s="114">
        <v>5.0000000000000001E-3</v>
      </c>
      <c r="I278" s="115"/>
      <c r="J278" s="116">
        <f>ROUND(I278*H278,2)</f>
        <v>0</v>
      </c>
      <c r="K278" s="112" t="s">
        <v>154</v>
      </c>
      <c r="L278" s="31"/>
      <c r="M278" s="117" t="s">
        <v>19</v>
      </c>
      <c r="N278" s="118" t="s">
        <v>43</v>
      </c>
      <c r="P278" s="119">
        <f>O278*H278</f>
        <v>0</v>
      </c>
      <c r="Q278" s="119">
        <v>0</v>
      </c>
      <c r="R278" s="119">
        <f>Q278*H278</f>
        <v>0</v>
      </c>
      <c r="S278" s="119">
        <v>0</v>
      </c>
      <c r="T278" s="120">
        <f>S278*H278</f>
        <v>0</v>
      </c>
      <c r="AR278" s="121" t="s">
        <v>143</v>
      </c>
      <c r="AT278" s="121" t="s">
        <v>139</v>
      </c>
      <c r="AU278" s="121" t="s">
        <v>81</v>
      </c>
      <c r="AY278" s="16" t="s">
        <v>144</v>
      </c>
      <c r="BE278" s="122">
        <f>IF(N278="základní",J278,0)</f>
        <v>0</v>
      </c>
      <c r="BF278" s="122">
        <f>IF(N278="snížená",J278,0)</f>
        <v>0</v>
      </c>
      <c r="BG278" s="122">
        <f>IF(N278="zákl. přenesená",J278,0)</f>
        <v>0</v>
      </c>
      <c r="BH278" s="122">
        <f>IF(N278="sníž. přenesená",J278,0)</f>
        <v>0</v>
      </c>
      <c r="BI278" s="122">
        <f>IF(N278="nulová",J278,0)</f>
        <v>0</v>
      </c>
      <c r="BJ278" s="16" t="s">
        <v>79</v>
      </c>
      <c r="BK278" s="122">
        <f>ROUND(I278*H278,2)</f>
        <v>0</v>
      </c>
      <c r="BL278" s="16" t="s">
        <v>143</v>
      </c>
      <c r="BM278" s="121" t="s">
        <v>515</v>
      </c>
    </row>
    <row r="279" spans="2:65" s="9" customFormat="1" ht="11.25">
      <c r="B279" s="142"/>
      <c r="D279" s="123" t="s">
        <v>360</v>
      </c>
      <c r="E279" s="143" t="s">
        <v>19</v>
      </c>
      <c r="F279" s="144" t="s">
        <v>1000</v>
      </c>
      <c r="H279" s="145">
        <v>5.0000000000000001E-3</v>
      </c>
      <c r="I279" s="146"/>
      <c r="L279" s="142"/>
      <c r="M279" s="147"/>
      <c r="T279" s="148"/>
      <c r="AT279" s="143" t="s">
        <v>360</v>
      </c>
      <c r="AU279" s="143" t="s">
        <v>81</v>
      </c>
      <c r="AV279" s="9" t="s">
        <v>81</v>
      </c>
      <c r="AW279" s="9" t="s">
        <v>33</v>
      </c>
      <c r="AX279" s="9" t="s">
        <v>72</v>
      </c>
      <c r="AY279" s="143" t="s">
        <v>144</v>
      </c>
    </row>
    <row r="280" spans="2:65" s="10" customFormat="1" ht="11.25">
      <c r="B280" s="149"/>
      <c r="D280" s="123" t="s">
        <v>360</v>
      </c>
      <c r="E280" s="150" t="s">
        <v>19</v>
      </c>
      <c r="F280" s="151" t="s">
        <v>362</v>
      </c>
      <c r="H280" s="152">
        <v>5.0000000000000001E-3</v>
      </c>
      <c r="I280" s="153"/>
      <c r="L280" s="149"/>
      <c r="M280" s="154"/>
      <c r="T280" s="155"/>
      <c r="AT280" s="150" t="s">
        <v>360</v>
      </c>
      <c r="AU280" s="150" t="s">
        <v>81</v>
      </c>
      <c r="AV280" s="10" t="s">
        <v>143</v>
      </c>
      <c r="AW280" s="10" t="s">
        <v>33</v>
      </c>
      <c r="AX280" s="10" t="s">
        <v>79</v>
      </c>
      <c r="AY280" s="150" t="s">
        <v>144</v>
      </c>
    </row>
    <row r="281" spans="2:65" s="1" customFormat="1" ht="37.9" customHeight="1">
      <c r="B281" s="31"/>
      <c r="C281" s="127" t="s">
        <v>270</v>
      </c>
      <c r="D281" s="127" t="s">
        <v>253</v>
      </c>
      <c r="E281" s="128" t="s">
        <v>1001</v>
      </c>
      <c r="F281" s="129" t="s">
        <v>675</v>
      </c>
      <c r="G281" s="130" t="s">
        <v>153</v>
      </c>
      <c r="H281" s="131">
        <v>1555</v>
      </c>
      <c r="I281" s="132"/>
      <c r="J281" s="133">
        <f>ROUND(I281*H281,2)</f>
        <v>0</v>
      </c>
      <c r="K281" s="129" t="s">
        <v>19</v>
      </c>
      <c r="L281" s="134"/>
      <c r="M281" s="135" t="s">
        <v>19</v>
      </c>
      <c r="N281" s="136" t="s">
        <v>43</v>
      </c>
      <c r="P281" s="119">
        <f>O281*H281</f>
        <v>0</v>
      </c>
      <c r="Q281" s="119">
        <v>0</v>
      </c>
      <c r="R281" s="119">
        <f>Q281*H281</f>
        <v>0</v>
      </c>
      <c r="S281" s="119">
        <v>0</v>
      </c>
      <c r="T281" s="120">
        <f>S281*H281</f>
        <v>0</v>
      </c>
      <c r="AR281" s="121" t="s">
        <v>635</v>
      </c>
      <c r="AT281" s="121" t="s">
        <v>253</v>
      </c>
      <c r="AU281" s="121" t="s">
        <v>81</v>
      </c>
      <c r="AY281" s="16" t="s">
        <v>144</v>
      </c>
      <c r="BE281" s="122">
        <f>IF(N281="základní",J281,0)</f>
        <v>0</v>
      </c>
      <c r="BF281" s="122">
        <f>IF(N281="snížená",J281,0)</f>
        <v>0</v>
      </c>
      <c r="BG281" s="122">
        <f>IF(N281="zákl. přenesená",J281,0)</f>
        <v>0</v>
      </c>
      <c r="BH281" s="122">
        <f>IF(N281="sníž. přenesená",J281,0)</f>
        <v>0</v>
      </c>
      <c r="BI281" s="122">
        <f>IF(N281="nulová",J281,0)</f>
        <v>0</v>
      </c>
      <c r="BJ281" s="16" t="s">
        <v>79</v>
      </c>
      <c r="BK281" s="122">
        <f>ROUND(I281*H281,2)</f>
        <v>0</v>
      </c>
      <c r="BL281" s="16" t="s">
        <v>283</v>
      </c>
      <c r="BM281" s="121" t="s">
        <v>1002</v>
      </c>
    </row>
    <row r="282" spans="2:65" s="9" customFormat="1" ht="11.25">
      <c r="B282" s="142"/>
      <c r="D282" s="123" t="s">
        <v>360</v>
      </c>
      <c r="E282" s="143" t="s">
        <v>19</v>
      </c>
      <c r="F282" s="144" t="s">
        <v>1003</v>
      </c>
      <c r="H282" s="145">
        <v>1555</v>
      </c>
      <c r="I282" s="146"/>
      <c r="L282" s="142"/>
      <c r="M282" s="147"/>
      <c r="T282" s="148"/>
      <c r="AT282" s="143" t="s">
        <v>360</v>
      </c>
      <c r="AU282" s="143" t="s">
        <v>81</v>
      </c>
      <c r="AV282" s="9" t="s">
        <v>81</v>
      </c>
      <c r="AW282" s="9" t="s">
        <v>33</v>
      </c>
      <c r="AX282" s="9" t="s">
        <v>72</v>
      </c>
      <c r="AY282" s="143" t="s">
        <v>144</v>
      </c>
    </row>
    <row r="283" spans="2:65" s="10" customFormat="1" ht="11.25">
      <c r="B283" s="149"/>
      <c r="D283" s="123" t="s">
        <v>360</v>
      </c>
      <c r="E283" s="150" t="s">
        <v>19</v>
      </c>
      <c r="F283" s="151" t="s">
        <v>362</v>
      </c>
      <c r="H283" s="152">
        <v>1555</v>
      </c>
      <c r="I283" s="153"/>
      <c r="L283" s="149"/>
      <c r="M283" s="154"/>
      <c r="T283" s="155"/>
      <c r="AT283" s="150" t="s">
        <v>360</v>
      </c>
      <c r="AU283" s="150" t="s">
        <v>81</v>
      </c>
      <c r="AV283" s="10" t="s">
        <v>143</v>
      </c>
      <c r="AW283" s="10" t="s">
        <v>33</v>
      </c>
      <c r="AX283" s="10" t="s">
        <v>79</v>
      </c>
      <c r="AY283" s="150" t="s">
        <v>144</v>
      </c>
    </row>
    <row r="284" spans="2:65" s="1" customFormat="1" ht="16.5" customHeight="1">
      <c r="B284" s="31"/>
      <c r="C284" s="127" t="s">
        <v>588</v>
      </c>
      <c r="D284" s="127" t="s">
        <v>253</v>
      </c>
      <c r="E284" s="128" t="s">
        <v>1004</v>
      </c>
      <c r="F284" s="129" t="s">
        <v>1005</v>
      </c>
      <c r="G284" s="130" t="s">
        <v>153</v>
      </c>
      <c r="H284" s="131">
        <v>32</v>
      </c>
      <c r="I284" s="132"/>
      <c r="J284" s="133">
        <f>ROUND(I284*H284,2)</f>
        <v>0</v>
      </c>
      <c r="K284" s="129" t="s">
        <v>154</v>
      </c>
      <c r="L284" s="134"/>
      <c r="M284" s="135" t="s">
        <v>19</v>
      </c>
      <c r="N284" s="136" t="s">
        <v>43</v>
      </c>
      <c r="P284" s="119">
        <f>O284*H284</f>
        <v>0</v>
      </c>
      <c r="Q284" s="119">
        <v>0</v>
      </c>
      <c r="R284" s="119">
        <f>Q284*H284</f>
        <v>0</v>
      </c>
      <c r="S284" s="119">
        <v>0</v>
      </c>
      <c r="T284" s="120">
        <f>S284*H284</f>
        <v>0</v>
      </c>
      <c r="AR284" s="121" t="s">
        <v>635</v>
      </c>
      <c r="AT284" s="121" t="s">
        <v>253</v>
      </c>
      <c r="AU284" s="121" t="s">
        <v>81</v>
      </c>
      <c r="AY284" s="16" t="s">
        <v>144</v>
      </c>
      <c r="BE284" s="122">
        <f>IF(N284="základní",J284,0)</f>
        <v>0</v>
      </c>
      <c r="BF284" s="122">
        <f>IF(N284="snížená",J284,0)</f>
        <v>0</v>
      </c>
      <c r="BG284" s="122">
        <f>IF(N284="zákl. přenesená",J284,0)</f>
        <v>0</v>
      </c>
      <c r="BH284" s="122">
        <f>IF(N284="sníž. přenesená",J284,0)</f>
        <v>0</v>
      </c>
      <c r="BI284" s="122">
        <f>IF(N284="nulová",J284,0)</f>
        <v>0</v>
      </c>
      <c r="BJ284" s="16" t="s">
        <v>79</v>
      </c>
      <c r="BK284" s="122">
        <f>ROUND(I284*H284,2)</f>
        <v>0</v>
      </c>
      <c r="BL284" s="16" t="s">
        <v>283</v>
      </c>
      <c r="BM284" s="121" t="s">
        <v>519</v>
      </c>
    </row>
    <row r="285" spans="2:65" s="9" customFormat="1" ht="11.25">
      <c r="B285" s="142"/>
      <c r="D285" s="123" t="s">
        <v>360</v>
      </c>
      <c r="E285" s="143" t="s">
        <v>19</v>
      </c>
      <c r="F285" s="144" t="s">
        <v>1006</v>
      </c>
      <c r="H285" s="145">
        <v>32</v>
      </c>
      <c r="I285" s="146"/>
      <c r="L285" s="142"/>
      <c r="M285" s="147"/>
      <c r="T285" s="148"/>
      <c r="AT285" s="143" t="s">
        <v>360</v>
      </c>
      <c r="AU285" s="143" t="s">
        <v>81</v>
      </c>
      <c r="AV285" s="9" t="s">
        <v>81</v>
      </c>
      <c r="AW285" s="9" t="s">
        <v>33</v>
      </c>
      <c r="AX285" s="9" t="s">
        <v>72</v>
      </c>
      <c r="AY285" s="143" t="s">
        <v>144</v>
      </c>
    </row>
    <row r="286" spans="2:65" s="10" customFormat="1" ht="11.25">
      <c r="B286" s="149"/>
      <c r="D286" s="123" t="s">
        <v>360</v>
      </c>
      <c r="E286" s="150" t="s">
        <v>19</v>
      </c>
      <c r="F286" s="151" t="s">
        <v>362</v>
      </c>
      <c r="H286" s="152">
        <v>32</v>
      </c>
      <c r="I286" s="153"/>
      <c r="L286" s="149"/>
      <c r="M286" s="154"/>
      <c r="T286" s="155"/>
      <c r="AT286" s="150" t="s">
        <v>360</v>
      </c>
      <c r="AU286" s="150" t="s">
        <v>81</v>
      </c>
      <c r="AV286" s="10" t="s">
        <v>143</v>
      </c>
      <c r="AW286" s="10" t="s">
        <v>33</v>
      </c>
      <c r="AX286" s="10" t="s">
        <v>79</v>
      </c>
      <c r="AY286" s="150" t="s">
        <v>144</v>
      </c>
    </row>
    <row r="287" spans="2:65" s="1" customFormat="1" ht="16.5" customHeight="1">
      <c r="B287" s="31"/>
      <c r="C287" s="127" t="s">
        <v>274</v>
      </c>
      <c r="D287" s="127" t="s">
        <v>253</v>
      </c>
      <c r="E287" s="128" t="s">
        <v>1007</v>
      </c>
      <c r="F287" s="129" t="s">
        <v>1008</v>
      </c>
      <c r="G287" s="130" t="s">
        <v>153</v>
      </c>
      <c r="H287" s="131">
        <v>32</v>
      </c>
      <c r="I287" s="132"/>
      <c r="J287" s="133">
        <f>ROUND(I287*H287,2)</f>
        <v>0</v>
      </c>
      <c r="K287" s="129" t="s">
        <v>154</v>
      </c>
      <c r="L287" s="134"/>
      <c r="M287" s="135" t="s">
        <v>19</v>
      </c>
      <c r="N287" s="136" t="s">
        <v>43</v>
      </c>
      <c r="P287" s="119">
        <f>O287*H287</f>
        <v>0</v>
      </c>
      <c r="Q287" s="119">
        <v>0</v>
      </c>
      <c r="R287" s="119">
        <f>Q287*H287</f>
        <v>0</v>
      </c>
      <c r="S287" s="119">
        <v>0</v>
      </c>
      <c r="T287" s="120">
        <f>S287*H287</f>
        <v>0</v>
      </c>
      <c r="AR287" s="121" t="s">
        <v>635</v>
      </c>
      <c r="AT287" s="121" t="s">
        <v>253</v>
      </c>
      <c r="AU287" s="121" t="s">
        <v>81</v>
      </c>
      <c r="AY287" s="16" t="s">
        <v>144</v>
      </c>
      <c r="BE287" s="122">
        <f>IF(N287="základní",J287,0)</f>
        <v>0</v>
      </c>
      <c r="BF287" s="122">
        <f>IF(N287="snížená",J287,0)</f>
        <v>0</v>
      </c>
      <c r="BG287" s="122">
        <f>IF(N287="zákl. přenesená",J287,0)</f>
        <v>0</v>
      </c>
      <c r="BH287" s="122">
        <f>IF(N287="sníž. přenesená",J287,0)</f>
        <v>0</v>
      </c>
      <c r="BI287" s="122">
        <f>IF(N287="nulová",J287,0)</f>
        <v>0</v>
      </c>
      <c r="BJ287" s="16" t="s">
        <v>79</v>
      </c>
      <c r="BK287" s="122">
        <f>ROUND(I287*H287,2)</f>
        <v>0</v>
      </c>
      <c r="BL287" s="16" t="s">
        <v>283</v>
      </c>
      <c r="BM287" s="121" t="s">
        <v>524</v>
      </c>
    </row>
    <row r="288" spans="2:65" s="9" customFormat="1" ht="11.25">
      <c r="B288" s="142"/>
      <c r="D288" s="123" t="s">
        <v>360</v>
      </c>
      <c r="E288" s="143" t="s">
        <v>19</v>
      </c>
      <c r="F288" s="144" t="s">
        <v>1009</v>
      </c>
      <c r="H288" s="145">
        <v>32</v>
      </c>
      <c r="I288" s="146"/>
      <c r="L288" s="142"/>
      <c r="M288" s="147"/>
      <c r="T288" s="148"/>
      <c r="AT288" s="143" t="s">
        <v>360</v>
      </c>
      <c r="AU288" s="143" t="s">
        <v>81</v>
      </c>
      <c r="AV288" s="9" t="s">
        <v>81</v>
      </c>
      <c r="AW288" s="9" t="s">
        <v>33</v>
      </c>
      <c r="AX288" s="9" t="s">
        <v>72</v>
      </c>
      <c r="AY288" s="143" t="s">
        <v>144</v>
      </c>
    </row>
    <row r="289" spans="2:65" s="10" customFormat="1" ht="11.25">
      <c r="B289" s="149"/>
      <c r="D289" s="123" t="s">
        <v>360</v>
      </c>
      <c r="E289" s="150" t="s">
        <v>19</v>
      </c>
      <c r="F289" s="151" t="s">
        <v>362</v>
      </c>
      <c r="H289" s="152">
        <v>32</v>
      </c>
      <c r="I289" s="153"/>
      <c r="L289" s="149"/>
      <c r="M289" s="154"/>
      <c r="T289" s="155"/>
      <c r="AT289" s="150" t="s">
        <v>360</v>
      </c>
      <c r="AU289" s="150" t="s">
        <v>81</v>
      </c>
      <c r="AV289" s="10" t="s">
        <v>143</v>
      </c>
      <c r="AW289" s="10" t="s">
        <v>33</v>
      </c>
      <c r="AX289" s="10" t="s">
        <v>79</v>
      </c>
      <c r="AY289" s="150" t="s">
        <v>144</v>
      </c>
    </row>
    <row r="290" spans="2:65" s="1" customFormat="1" ht="16.5" customHeight="1">
      <c r="B290" s="31"/>
      <c r="C290" s="127" t="s">
        <v>600</v>
      </c>
      <c r="D290" s="127" t="s">
        <v>253</v>
      </c>
      <c r="E290" s="128" t="s">
        <v>1010</v>
      </c>
      <c r="F290" s="129" t="s">
        <v>1011</v>
      </c>
      <c r="G290" s="130" t="s">
        <v>153</v>
      </c>
      <c r="H290" s="131">
        <v>32</v>
      </c>
      <c r="I290" s="132"/>
      <c r="J290" s="133">
        <f>ROUND(I290*H290,2)</f>
        <v>0</v>
      </c>
      <c r="K290" s="129" t="s">
        <v>154</v>
      </c>
      <c r="L290" s="134"/>
      <c r="M290" s="135" t="s">
        <v>19</v>
      </c>
      <c r="N290" s="136" t="s">
        <v>43</v>
      </c>
      <c r="P290" s="119">
        <f>O290*H290</f>
        <v>0</v>
      </c>
      <c r="Q290" s="119">
        <v>0</v>
      </c>
      <c r="R290" s="119">
        <f>Q290*H290</f>
        <v>0</v>
      </c>
      <c r="S290" s="119">
        <v>0</v>
      </c>
      <c r="T290" s="120">
        <f>S290*H290</f>
        <v>0</v>
      </c>
      <c r="AR290" s="121" t="s">
        <v>635</v>
      </c>
      <c r="AT290" s="121" t="s">
        <v>253</v>
      </c>
      <c r="AU290" s="121" t="s">
        <v>81</v>
      </c>
      <c r="AY290" s="16" t="s">
        <v>144</v>
      </c>
      <c r="BE290" s="122">
        <f>IF(N290="základní",J290,0)</f>
        <v>0</v>
      </c>
      <c r="BF290" s="122">
        <f>IF(N290="snížená",J290,0)</f>
        <v>0</v>
      </c>
      <c r="BG290" s="122">
        <f>IF(N290="zákl. přenesená",J290,0)</f>
        <v>0</v>
      </c>
      <c r="BH290" s="122">
        <f>IF(N290="sníž. přenesená",J290,0)</f>
        <v>0</v>
      </c>
      <c r="BI290" s="122">
        <f>IF(N290="nulová",J290,0)</f>
        <v>0</v>
      </c>
      <c r="BJ290" s="16" t="s">
        <v>79</v>
      </c>
      <c r="BK290" s="122">
        <f>ROUND(I290*H290,2)</f>
        <v>0</v>
      </c>
      <c r="BL290" s="16" t="s">
        <v>283</v>
      </c>
      <c r="BM290" s="121" t="s">
        <v>527</v>
      </c>
    </row>
    <row r="291" spans="2:65" s="9" customFormat="1" ht="11.25">
      <c r="B291" s="142"/>
      <c r="D291" s="123" t="s">
        <v>360</v>
      </c>
      <c r="E291" s="143" t="s">
        <v>19</v>
      </c>
      <c r="F291" s="144" t="s">
        <v>1009</v>
      </c>
      <c r="H291" s="145">
        <v>32</v>
      </c>
      <c r="I291" s="146"/>
      <c r="L291" s="142"/>
      <c r="M291" s="147"/>
      <c r="T291" s="148"/>
      <c r="AT291" s="143" t="s">
        <v>360</v>
      </c>
      <c r="AU291" s="143" t="s">
        <v>81</v>
      </c>
      <c r="AV291" s="9" t="s">
        <v>81</v>
      </c>
      <c r="AW291" s="9" t="s">
        <v>33</v>
      </c>
      <c r="AX291" s="9" t="s">
        <v>72</v>
      </c>
      <c r="AY291" s="143" t="s">
        <v>144</v>
      </c>
    </row>
    <row r="292" spans="2:65" s="10" customFormat="1" ht="11.25">
      <c r="B292" s="149"/>
      <c r="D292" s="123" t="s">
        <v>360</v>
      </c>
      <c r="E292" s="150" t="s">
        <v>19</v>
      </c>
      <c r="F292" s="151" t="s">
        <v>362</v>
      </c>
      <c r="H292" s="152">
        <v>32</v>
      </c>
      <c r="I292" s="153"/>
      <c r="L292" s="149"/>
      <c r="M292" s="154"/>
      <c r="T292" s="155"/>
      <c r="AT292" s="150" t="s">
        <v>360</v>
      </c>
      <c r="AU292" s="150" t="s">
        <v>81</v>
      </c>
      <c r="AV292" s="10" t="s">
        <v>143</v>
      </c>
      <c r="AW292" s="10" t="s">
        <v>33</v>
      </c>
      <c r="AX292" s="10" t="s">
        <v>79</v>
      </c>
      <c r="AY292" s="150" t="s">
        <v>144</v>
      </c>
    </row>
    <row r="293" spans="2:65" s="1" customFormat="1" ht="21.75" customHeight="1">
      <c r="B293" s="31"/>
      <c r="C293" s="127" t="s">
        <v>279</v>
      </c>
      <c r="D293" s="127" t="s">
        <v>253</v>
      </c>
      <c r="E293" s="128" t="s">
        <v>726</v>
      </c>
      <c r="F293" s="129" t="s">
        <v>727</v>
      </c>
      <c r="G293" s="130" t="s">
        <v>153</v>
      </c>
      <c r="H293" s="131">
        <v>16</v>
      </c>
      <c r="I293" s="132"/>
      <c r="J293" s="133">
        <f>ROUND(I293*H293,2)</f>
        <v>0</v>
      </c>
      <c r="K293" s="129" t="s">
        <v>154</v>
      </c>
      <c r="L293" s="134"/>
      <c r="M293" s="135" t="s">
        <v>19</v>
      </c>
      <c r="N293" s="136" t="s">
        <v>43</v>
      </c>
      <c r="P293" s="119">
        <f>O293*H293</f>
        <v>0</v>
      </c>
      <c r="Q293" s="119">
        <v>0</v>
      </c>
      <c r="R293" s="119">
        <f>Q293*H293</f>
        <v>0</v>
      </c>
      <c r="S293" s="119">
        <v>0</v>
      </c>
      <c r="T293" s="120">
        <f>S293*H293</f>
        <v>0</v>
      </c>
      <c r="AR293" s="121" t="s">
        <v>635</v>
      </c>
      <c r="AT293" s="121" t="s">
        <v>253</v>
      </c>
      <c r="AU293" s="121" t="s">
        <v>81</v>
      </c>
      <c r="AY293" s="16" t="s">
        <v>144</v>
      </c>
      <c r="BE293" s="122">
        <f>IF(N293="základní",J293,0)</f>
        <v>0</v>
      </c>
      <c r="BF293" s="122">
        <f>IF(N293="snížená",J293,0)</f>
        <v>0</v>
      </c>
      <c r="BG293" s="122">
        <f>IF(N293="zákl. přenesená",J293,0)</f>
        <v>0</v>
      </c>
      <c r="BH293" s="122">
        <f>IF(N293="sníž. přenesená",J293,0)</f>
        <v>0</v>
      </c>
      <c r="BI293" s="122">
        <f>IF(N293="nulová",J293,0)</f>
        <v>0</v>
      </c>
      <c r="BJ293" s="16" t="s">
        <v>79</v>
      </c>
      <c r="BK293" s="122">
        <f>ROUND(I293*H293,2)</f>
        <v>0</v>
      </c>
      <c r="BL293" s="16" t="s">
        <v>283</v>
      </c>
      <c r="BM293" s="121" t="s">
        <v>533</v>
      </c>
    </row>
    <row r="294" spans="2:65" s="9" customFormat="1" ht="11.25">
      <c r="B294" s="142"/>
      <c r="D294" s="123" t="s">
        <v>360</v>
      </c>
      <c r="E294" s="143" t="s">
        <v>19</v>
      </c>
      <c r="F294" s="144" t="s">
        <v>177</v>
      </c>
      <c r="H294" s="145">
        <v>16</v>
      </c>
      <c r="I294" s="146"/>
      <c r="L294" s="142"/>
      <c r="M294" s="147"/>
      <c r="T294" s="148"/>
      <c r="AT294" s="143" t="s">
        <v>360</v>
      </c>
      <c r="AU294" s="143" t="s">
        <v>81</v>
      </c>
      <c r="AV294" s="9" t="s">
        <v>81</v>
      </c>
      <c r="AW294" s="9" t="s">
        <v>33</v>
      </c>
      <c r="AX294" s="9" t="s">
        <v>72</v>
      </c>
      <c r="AY294" s="143" t="s">
        <v>144</v>
      </c>
    </row>
    <row r="295" spans="2:65" s="10" customFormat="1" ht="11.25">
      <c r="B295" s="149"/>
      <c r="D295" s="123" t="s">
        <v>360</v>
      </c>
      <c r="E295" s="150" t="s">
        <v>19</v>
      </c>
      <c r="F295" s="151" t="s">
        <v>362</v>
      </c>
      <c r="H295" s="152">
        <v>16</v>
      </c>
      <c r="I295" s="153"/>
      <c r="L295" s="149"/>
      <c r="M295" s="154"/>
      <c r="T295" s="155"/>
      <c r="AT295" s="150" t="s">
        <v>360</v>
      </c>
      <c r="AU295" s="150" t="s">
        <v>81</v>
      </c>
      <c r="AV295" s="10" t="s">
        <v>143</v>
      </c>
      <c r="AW295" s="10" t="s">
        <v>33</v>
      </c>
      <c r="AX295" s="10" t="s">
        <v>79</v>
      </c>
      <c r="AY295" s="150" t="s">
        <v>144</v>
      </c>
    </row>
    <row r="296" spans="2:65" s="1" customFormat="1" ht="49.15" customHeight="1">
      <c r="B296" s="31"/>
      <c r="C296" s="110" t="s">
        <v>609</v>
      </c>
      <c r="D296" s="110" t="s">
        <v>139</v>
      </c>
      <c r="E296" s="111" t="s">
        <v>1012</v>
      </c>
      <c r="F296" s="112" t="s">
        <v>1013</v>
      </c>
      <c r="G296" s="113" t="s">
        <v>153</v>
      </c>
      <c r="H296" s="114">
        <v>20</v>
      </c>
      <c r="I296" s="115"/>
      <c r="J296" s="116">
        <f>ROUND(I296*H296,2)</f>
        <v>0</v>
      </c>
      <c r="K296" s="112" t="s">
        <v>154</v>
      </c>
      <c r="L296" s="31"/>
      <c r="M296" s="117" t="s">
        <v>19</v>
      </c>
      <c r="N296" s="118" t="s">
        <v>43</v>
      </c>
      <c r="P296" s="119">
        <f>O296*H296</f>
        <v>0</v>
      </c>
      <c r="Q296" s="119">
        <v>0</v>
      </c>
      <c r="R296" s="119">
        <f>Q296*H296</f>
        <v>0</v>
      </c>
      <c r="S296" s="119">
        <v>0</v>
      </c>
      <c r="T296" s="120">
        <f>S296*H296</f>
        <v>0</v>
      </c>
      <c r="AR296" s="121" t="s">
        <v>143</v>
      </c>
      <c r="AT296" s="121" t="s">
        <v>139</v>
      </c>
      <c r="AU296" s="121" t="s">
        <v>81</v>
      </c>
      <c r="AY296" s="16" t="s">
        <v>144</v>
      </c>
      <c r="BE296" s="122">
        <f>IF(N296="základní",J296,0)</f>
        <v>0</v>
      </c>
      <c r="BF296" s="122">
        <f>IF(N296="snížená",J296,0)</f>
        <v>0</v>
      </c>
      <c r="BG296" s="122">
        <f>IF(N296="zákl. přenesená",J296,0)</f>
        <v>0</v>
      </c>
      <c r="BH296" s="122">
        <f>IF(N296="sníž. přenesená",J296,0)</f>
        <v>0</v>
      </c>
      <c r="BI296" s="122">
        <f>IF(N296="nulová",J296,0)</f>
        <v>0</v>
      </c>
      <c r="BJ296" s="16" t="s">
        <v>79</v>
      </c>
      <c r="BK296" s="122">
        <f>ROUND(I296*H296,2)</f>
        <v>0</v>
      </c>
      <c r="BL296" s="16" t="s">
        <v>143</v>
      </c>
      <c r="BM296" s="121" t="s">
        <v>541</v>
      </c>
    </row>
    <row r="297" spans="2:65" s="1" customFormat="1" ht="19.5">
      <c r="B297" s="31"/>
      <c r="D297" s="123" t="s">
        <v>145</v>
      </c>
      <c r="F297" s="124" t="s">
        <v>631</v>
      </c>
      <c r="I297" s="125"/>
      <c r="L297" s="31"/>
      <c r="M297" s="126"/>
      <c r="T297" s="52"/>
      <c r="AT297" s="16" t="s">
        <v>145</v>
      </c>
      <c r="AU297" s="16" t="s">
        <v>81</v>
      </c>
    </row>
    <row r="298" spans="2:65" s="9" customFormat="1" ht="11.25">
      <c r="B298" s="142"/>
      <c r="D298" s="123" t="s">
        <v>360</v>
      </c>
      <c r="E298" s="143" t="s">
        <v>19</v>
      </c>
      <c r="F298" s="144" t="s">
        <v>1014</v>
      </c>
      <c r="H298" s="145">
        <v>20</v>
      </c>
      <c r="I298" s="146"/>
      <c r="L298" s="142"/>
      <c r="M298" s="147"/>
      <c r="T298" s="148"/>
      <c r="AT298" s="143" t="s">
        <v>360</v>
      </c>
      <c r="AU298" s="143" t="s">
        <v>81</v>
      </c>
      <c r="AV298" s="9" t="s">
        <v>81</v>
      </c>
      <c r="AW298" s="9" t="s">
        <v>33</v>
      </c>
      <c r="AX298" s="9" t="s">
        <v>72</v>
      </c>
      <c r="AY298" s="143" t="s">
        <v>144</v>
      </c>
    </row>
    <row r="299" spans="2:65" s="10" customFormat="1" ht="11.25">
      <c r="B299" s="149"/>
      <c r="D299" s="123" t="s">
        <v>360</v>
      </c>
      <c r="E299" s="150" t="s">
        <v>19</v>
      </c>
      <c r="F299" s="151" t="s">
        <v>362</v>
      </c>
      <c r="H299" s="152">
        <v>20</v>
      </c>
      <c r="I299" s="153"/>
      <c r="L299" s="149"/>
      <c r="M299" s="154"/>
      <c r="T299" s="155"/>
      <c r="AT299" s="150" t="s">
        <v>360</v>
      </c>
      <c r="AU299" s="150" t="s">
        <v>81</v>
      </c>
      <c r="AV299" s="10" t="s">
        <v>143</v>
      </c>
      <c r="AW299" s="10" t="s">
        <v>33</v>
      </c>
      <c r="AX299" s="10" t="s">
        <v>79</v>
      </c>
      <c r="AY299" s="150" t="s">
        <v>144</v>
      </c>
    </row>
    <row r="300" spans="2:65" s="1" customFormat="1" ht="66.75" customHeight="1">
      <c r="B300" s="31"/>
      <c r="C300" s="110" t="s">
        <v>283</v>
      </c>
      <c r="D300" s="110" t="s">
        <v>139</v>
      </c>
      <c r="E300" s="111" t="s">
        <v>1015</v>
      </c>
      <c r="F300" s="112" t="s">
        <v>1016</v>
      </c>
      <c r="G300" s="113" t="s">
        <v>457</v>
      </c>
      <c r="H300" s="114">
        <v>656.25</v>
      </c>
      <c r="I300" s="115"/>
      <c r="J300" s="116">
        <f>ROUND(I300*H300,2)</f>
        <v>0</v>
      </c>
      <c r="K300" s="112" t="s">
        <v>154</v>
      </c>
      <c r="L300" s="31"/>
      <c r="M300" s="117" t="s">
        <v>19</v>
      </c>
      <c r="N300" s="118" t="s">
        <v>43</v>
      </c>
      <c r="P300" s="119">
        <f>O300*H300</f>
        <v>0</v>
      </c>
      <c r="Q300" s="119">
        <v>0</v>
      </c>
      <c r="R300" s="119">
        <f>Q300*H300</f>
        <v>0</v>
      </c>
      <c r="S300" s="119">
        <v>0</v>
      </c>
      <c r="T300" s="120">
        <f>S300*H300</f>
        <v>0</v>
      </c>
      <c r="AR300" s="121" t="s">
        <v>143</v>
      </c>
      <c r="AT300" s="121" t="s">
        <v>139</v>
      </c>
      <c r="AU300" s="121" t="s">
        <v>81</v>
      </c>
      <c r="AY300" s="16" t="s">
        <v>144</v>
      </c>
      <c r="BE300" s="122">
        <f>IF(N300="základní",J300,0)</f>
        <v>0</v>
      </c>
      <c r="BF300" s="122">
        <f>IF(N300="snížená",J300,0)</f>
        <v>0</v>
      </c>
      <c r="BG300" s="122">
        <f>IF(N300="zákl. přenesená",J300,0)</f>
        <v>0</v>
      </c>
      <c r="BH300" s="122">
        <f>IF(N300="sníž. přenesená",J300,0)</f>
        <v>0</v>
      </c>
      <c r="BI300" s="122">
        <f>IF(N300="nulová",J300,0)</f>
        <v>0</v>
      </c>
      <c r="BJ300" s="16" t="s">
        <v>79</v>
      </c>
      <c r="BK300" s="122">
        <f>ROUND(I300*H300,2)</f>
        <v>0</v>
      </c>
      <c r="BL300" s="16" t="s">
        <v>143</v>
      </c>
      <c r="BM300" s="121" t="s">
        <v>546</v>
      </c>
    </row>
    <row r="301" spans="2:65" s="9" customFormat="1" ht="11.25">
      <c r="B301" s="142"/>
      <c r="D301" s="123" t="s">
        <v>360</v>
      </c>
      <c r="E301" s="143" t="s">
        <v>19</v>
      </c>
      <c r="F301" s="144" t="s">
        <v>1017</v>
      </c>
      <c r="H301" s="145">
        <v>656.25</v>
      </c>
      <c r="I301" s="146"/>
      <c r="L301" s="142"/>
      <c r="M301" s="147"/>
      <c r="T301" s="148"/>
      <c r="AT301" s="143" t="s">
        <v>360</v>
      </c>
      <c r="AU301" s="143" t="s">
        <v>81</v>
      </c>
      <c r="AV301" s="9" t="s">
        <v>81</v>
      </c>
      <c r="AW301" s="9" t="s">
        <v>33</v>
      </c>
      <c r="AX301" s="9" t="s">
        <v>72</v>
      </c>
      <c r="AY301" s="143" t="s">
        <v>144</v>
      </c>
    </row>
    <row r="302" spans="2:65" s="10" customFormat="1" ht="11.25">
      <c r="B302" s="149"/>
      <c r="D302" s="123" t="s">
        <v>360</v>
      </c>
      <c r="E302" s="150" t="s">
        <v>19</v>
      </c>
      <c r="F302" s="151" t="s">
        <v>362</v>
      </c>
      <c r="H302" s="152">
        <v>656.25</v>
      </c>
      <c r="I302" s="153"/>
      <c r="L302" s="149"/>
      <c r="M302" s="154"/>
      <c r="T302" s="155"/>
      <c r="AT302" s="150" t="s">
        <v>360</v>
      </c>
      <c r="AU302" s="150" t="s">
        <v>81</v>
      </c>
      <c r="AV302" s="10" t="s">
        <v>143</v>
      </c>
      <c r="AW302" s="10" t="s">
        <v>33</v>
      </c>
      <c r="AX302" s="10" t="s">
        <v>79</v>
      </c>
      <c r="AY302" s="150" t="s">
        <v>144</v>
      </c>
    </row>
    <row r="303" spans="2:65" s="1" customFormat="1" ht="33" customHeight="1">
      <c r="B303" s="31"/>
      <c r="C303" s="110" t="s">
        <v>618</v>
      </c>
      <c r="D303" s="110" t="s">
        <v>139</v>
      </c>
      <c r="E303" s="111" t="s">
        <v>1018</v>
      </c>
      <c r="F303" s="112" t="s">
        <v>1019</v>
      </c>
      <c r="G303" s="113" t="s">
        <v>457</v>
      </c>
      <c r="H303" s="114">
        <v>4.5</v>
      </c>
      <c r="I303" s="115"/>
      <c r="J303" s="116">
        <f>ROUND(I303*H303,2)</f>
        <v>0</v>
      </c>
      <c r="K303" s="112" t="s">
        <v>19</v>
      </c>
      <c r="L303" s="31"/>
      <c r="M303" s="117" t="s">
        <v>19</v>
      </c>
      <c r="N303" s="118" t="s">
        <v>43</v>
      </c>
      <c r="P303" s="119">
        <f>O303*H303</f>
        <v>0</v>
      </c>
      <c r="Q303" s="119">
        <v>0</v>
      </c>
      <c r="R303" s="119">
        <f>Q303*H303</f>
        <v>0</v>
      </c>
      <c r="S303" s="119">
        <v>2.41</v>
      </c>
      <c r="T303" s="120">
        <f>S303*H303</f>
        <v>10.845000000000001</v>
      </c>
      <c r="AR303" s="121" t="s">
        <v>143</v>
      </c>
      <c r="AT303" s="121" t="s">
        <v>139</v>
      </c>
      <c r="AU303" s="121" t="s">
        <v>81</v>
      </c>
      <c r="AY303" s="16" t="s">
        <v>144</v>
      </c>
      <c r="BE303" s="122">
        <f>IF(N303="základní",J303,0)</f>
        <v>0</v>
      </c>
      <c r="BF303" s="122">
        <f>IF(N303="snížená",J303,0)</f>
        <v>0</v>
      </c>
      <c r="BG303" s="122">
        <f>IF(N303="zákl. přenesená",J303,0)</f>
        <v>0</v>
      </c>
      <c r="BH303" s="122">
        <f>IF(N303="sníž. přenesená",J303,0)</f>
        <v>0</v>
      </c>
      <c r="BI303" s="122">
        <f>IF(N303="nulová",J303,0)</f>
        <v>0</v>
      </c>
      <c r="BJ303" s="16" t="s">
        <v>79</v>
      </c>
      <c r="BK303" s="122">
        <f>ROUND(I303*H303,2)</f>
        <v>0</v>
      </c>
      <c r="BL303" s="16" t="s">
        <v>143</v>
      </c>
      <c r="BM303" s="121" t="s">
        <v>551</v>
      </c>
    </row>
    <row r="304" spans="2:65" s="9" customFormat="1" ht="11.25">
      <c r="B304" s="142"/>
      <c r="D304" s="123" t="s">
        <v>360</v>
      </c>
      <c r="E304" s="143" t="s">
        <v>19</v>
      </c>
      <c r="F304" s="144" t="s">
        <v>1020</v>
      </c>
      <c r="H304" s="145">
        <v>4.5</v>
      </c>
      <c r="I304" s="146"/>
      <c r="L304" s="142"/>
      <c r="M304" s="147"/>
      <c r="T304" s="148"/>
      <c r="AT304" s="143" t="s">
        <v>360</v>
      </c>
      <c r="AU304" s="143" t="s">
        <v>81</v>
      </c>
      <c r="AV304" s="9" t="s">
        <v>81</v>
      </c>
      <c r="AW304" s="9" t="s">
        <v>33</v>
      </c>
      <c r="AX304" s="9" t="s">
        <v>72</v>
      </c>
      <c r="AY304" s="143" t="s">
        <v>144</v>
      </c>
    </row>
    <row r="305" spans="2:65" s="10" customFormat="1" ht="11.25">
      <c r="B305" s="149"/>
      <c r="D305" s="123" t="s">
        <v>360</v>
      </c>
      <c r="E305" s="150" t="s">
        <v>19</v>
      </c>
      <c r="F305" s="151" t="s">
        <v>362</v>
      </c>
      <c r="H305" s="152">
        <v>4.5</v>
      </c>
      <c r="I305" s="153"/>
      <c r="L305" s="149"/>
      <c r="M305" s="154"/>
      <c r="T305" s="155"/>
      <c r="AT305" s="150" t="s">
        <v>360</v>
      </c>
      <c r="AU305" s="150" t="s">
        <v>81</v>
      </c>
      <c r="AV305" s="10" t="s">
        <v>143</v>
      </c>
      <c r="AW305" s="10" t="s">
        <v>33</v>
      </c>
      <c r="AX305" s="10" t="s">
        <v>79</v>
      </c>
      <c r="AY305" s="150" t="s">
        <v>144</v>
      </c>
    </row>
    <row r="306" spans="2:65" s="13" customFormat="1" ht="22.9" customHeight="1">
      <c r="B306" s="169"/>
      <c r="D306" s="170" t="s">
        <v>71</v>
      </c>
      <c r="E306" s="185" t="s">
        <v>1021</v>
      </c>
      <c r="F306" s="185" t="s">
        <v>1022</v>
      </c>
      <c r="I306" s="172"/>
      <c r="J306" s="186">
        <f>BK306</f>
        <v>0</v>
      </c>
      <c r="L306" s="169"/>
      <c r="M306" s="174"/>
      <c r="P306" s="175">
        <f>SUM(P307:P340)</f>
        <v>0</v>
      </c>
      <c r="R306" s="175">
        <f>SUM(R307:R340)</f>
        <v>0</v>
      </c>
      <c r="T306" s="176">
        <f>SUM(T307:T340)</f>
        <v>0</v>
      </c>
      <c r="AR306" s="170" t="s">
        <v>143</v>
      </c>
      <c r="AT306" s="177" t="s">
        <v>71</v>
      </c>
      <c r="AU306" s="177" t="s">
        <v>79</v>
      </c>
      <c r="AY306" s="170" t="s">
        <v>144</v>
      </c>
      <c r="BK306" s="178">
        <f>SUM(BK307:BK340)</f>
        <v>0</v>
      </c>
    </row>
    <row r="307" spans="2:65" s="1" customFormat="1" ht="134.25" customHeight="1">
      <c r="B307" s="31"/>
      <c r="C307" s="110" t="s">
        <v>289</v>
      </c>
      <c r="D307" s="110" t="s">
        <v>139</v>
      </c>
      <c r="E307" s="111" t="s">
        <v>1023</v>
      </c>
      <c r="F307" s="112" t="s">
        <v>1024</v>
      </c>
      <c r="G307" s="113" t="s">
        <v>153</v>
      </c>
      <c r="H307" s="114">
        <v>1</v>
      </c>
      <c r="I307" s="115"/>
      <c r="J307" s="116">
        <f>ROUND(I307*H307,2)</f>
        <v>0</v>
      </c>
      <c r="K307" s="112" t="s">
        <v>154</v>
      </c>
      <c r="L307" s="31"/>
      <c r="M307" s="117" t="s">
        <v>19</v>
      </c>
      <c r="N307" s="118" t="s">
        <v>43</v>
      </c>
      <c r="P307" s="119">
        <f>O307*H307</f>
        <v>0</v>
      </c>
      <c r="Q307" s="119">
        <v>0</v>
      </c>
      <c r="R307" s="119">
        <f>Q307*H307</f>
        <v>0</v>
      </c>
      <c r="S307" s="119">
        <v>0</v>
      </c>
      <c r="T307" s="120">
        <f>S307*H307</f>
        <v>0</v>
      </c>
      <c r="AR307" s="121" t="s">
        <v>1025</v>
      </c>
      <c r="AT307" s="121" t="s">
        <v>139</v>
      </c>
      <c r="AU307" s="121" t="s">
        <v>81</v>
      </c>
      <c r="AY307" s="16" t="s">
        <v>144</v>
      </c>
      <c r="BE307" s="122">
        <f>IF(N307="základní",J307,0)</f>
        <v>0</v>
      </c>
      <c r="BF307" s="122">
        <f>IF(N307="snížená",J307,0)</f>
        <v>0</v>
      </c>
      <c r="BG307" s="122">
        <f>IF(N307="zákl. přenesená",J307,0)</f>
        <v>0</v>
      </c>
      <c r="BH307" s="122">
        <f>IF(N307="sníž. přenesená",J307,0)</f>
        <v>0</v>
      </c>
      <c r="BI307" s="122">
        <f>IF(N307="nulová",J307,0)</f>
        <v>0</v>
      </c>
      <c r="BJ307" s="16" t="s">
        <v>79</v>
      </c>
      <c r="BK307" s="122">
        <f>ROUND(I307*H307,2)</f>
        <v>0</v>
      </c>
      <c r="BL307" s="16" t="s">
        <v>1025</v>
      </c>
      <c r="BM307" s="121" t="s">
        <v>555</v>
      </c>
    </row>
    <row r="308" spans="2:65" s="1" customFormat="1" ht="19.5">
      <c r="B308" s="31"/>
      <c r="D308" s="123" t="s">
        <v>145</v>
      </c>
      <c r="F308" s="124" t="s">
        <v>1026</v>
      </c>
      <c r="I308" s="125"/>
      <c r="L308" s="31"/>
      <c r="M308" s="126"/>
      <c r="T308" s="52"/>
      <c r="AT308" s="16" t="s">
        <v>145</v>
      </c>
      <c r="AU308" s="16" t="s">
        <v>81</v>
      </c>
    </row>
    <row r="309" spans="2:65" s="9" customFormat="1" ht="11.25">
      <c r="B309" s="142"/>
      <c r="D309" s="123" t="s">
        <v>360</v>
      </c>
      <c r="E309" s="143" t="s">
        <v>19</v>
      </c>
      <c r="F309" s="144" t="s">
        <v>1027</v>
      </c>
      <c r="H309" s="145">
        <v>1</v>
      </c>
      <c r="I309" s="146"/>
      <c r="L309" s="142"/>
      <c r="M309" s="147"/>
      <c r="T309" s="148"/>
      <c r="AT309" s="143" t="s">
        <v>360</v>
      </c>
      <c r="AU309" s="143" t="s">
        <v>81</v>
      </c>
      <c r="AV309" s="9" t="s">
        <v>81</v>
      </c>
      <c r="AW309" s="9" t="s">
        <v>33</v>
      </c>
      <c r="AX309" s="9" t="s">
        <v>72</v>
      </c>
      <c r="AY309" s="143" t="s">
        <v>144</v>
      </c>
    </row>
    <row r="310" spans="2:65" s="10" customFormat="1" ht="11.25">
      <c r="B310" s="149"/>
      <c r="D310" s="123" t="s">
        <v>360</v>
      </c>
      <c r="E310" s="150" t="s">
        <v>19</v>
      </c>
      <c r="F310" s="151" t="s">
        <v>362</v>
      </c>
      <c r="H310" s="152">
        <v>1</v>
      </c>
      <c r="I310" s="153"/>
      <c r="L310" s="149"/>
      <c r="M310" s="154"/>
      <c r="T310" s="155"/>
      <c r="AT310" s="150" t="s">
        <v>360</v>
      </c>
      <c r="AU310" s="150" t="s">
        <v>81</v>
      </c>
      <c r="AV310" s="10" t="s">
        <v>143</v>
      </c>
      <c r="AW310" s="10" t="s">
        <v>33</v>
      </c>
      <c r="AX310" s="10" t="s">
        <v>79</v>
      </c>
      <c r="AY310" s="150" t="s">
        <v>144</v>
      </c>
    </row>
    <row r="311" spans="2:65" s="1" customFormat="1" ht="134.25" customHeight="1">
      <c r="B311" s="31"/>
      <c r="C311" s="110" t="s">
        <v>625</v>
      </c>
      <c r="D311" s="110" t="s">
        <v>139</v>
      </c>
      <c r="E311" s="111" t="s">
        <v>654</v>
      </c>
      <c r="F311" s="112" t="s">
        <v>655</v>
      </c>
      <c r="G311" s="113" t="s">
        <v>153</v>
      </c>
      <c r="H311" s="114">
        <v>1</v>
      </c>
      <c r="I311" s="115"/>
      <c r="J311" s="116">
        <f>ROUND(I311*H311,2)</f>
        <v>0</v>
      </c>
      <c r="K311" s="112" t="s">
        <v>154</v>
      </c>
      <c r="L311" s="31"/>
      <c r="M311" s="117" t="s">
        <v>19</v>
      </c>
      <c r="N311" s="118" t="s">
        <v>43</v>
      </c>
      <c r="P311" s="119">
        <f>O311*H311</f>
        <v>0</v>
      </c>
      <c r="Q311" s="119">
        <v>0</v>
      </c>
      <c r="R311" s="119">
        <f>Q311*H311</f>
        <v>0</v>
      </c>
      <c r="S311" s="119">
        <v>0</v>
      </c>
      <c r="T311" s="120">
        <f>S311*H311</f>
        <v>0</v>
      </c>
      <c r="AR311" s="121" t="s">
        <v>143</v>
      </c>
      <c r="AT311" s="121" t="s">
        <v>139</v>
      </c>
      <c r="AU311" s="121" t="s">
        <v>81</v>
      </c>
      <c r="AY311" s="16" t="s">
        <v>144</v>
      </c>
      <c r="BE311" s="122">
        <f>IF(N311="základní",J311,0)</f>
        <v>0</v>
      </c>
      <c r="BF311" s="122">
        <f>IF(N311="snížená",J311,0)</f>
        <v>0</v>
      </c>
      <c r="BG311" s="122">
        <f>IF(N311="zákl. přenesená",J311,0)</f>
        <v>0</v>
      </c>
      <c r="BH311" s="122">
        <f>IF(N311="sníž. přenesená",J311,0)</f>
        <v>0</v>
      </c>
      <c r="BI311" s="122">
        <f>IF(N311="nulová",J311,0)</f>
        <v>0</v>
      </c>
      <c r="BJ311" s="16" t="s">
        <v>79</v>
      </c>
      <c r="BK311" s="122">
        <f>ROUND(I311*H311,2)</f>
        <v>0</v>
      </c>
      <c r="BL311" s="16" t="s">
        <v>143</v>
      </c>
      <c r="BM311" s="121" t="s">
        <v>1028</v>
      </c>
    </row>
    <row r="312" spans="2:65" s="9" customFormat="1" ht="11.25">
      <c r="B312" s="142"/>
      <c r="D312" s="123" t="s">
        <v>360</v>
      </c>
      <c r="E312" s="143" t="s">
        <v>19</v>
      </c>
      <c r="F312" s="144" t="s">
        <v>657</v>
      </c>
      <c r="H312" s="145">
        <v>1</v>
      </c>
      <c r="I312" s="146"/>
      <c r="L312" s="142"/>
      <c r="M312" s="147"/>
      <c r="T312" s="148"/>
      <c r="AT312" s="143" t="s">
        <v>360</v>
      </c>
      <c r="AU312" s="143" t="s">
        <v>81</v>
      </c>
      <c r="AV312" s="9" t="s">
        <v>81</v>
      </c>
      <c r="AW312" s="9" t="s">
        <v>33</v>
      </c>
      <c r="AX312" s="9" t="s">
        <v>79</v>
      </c>
      <c r="AY312" s="143" t="s">
        <v>144</v>
      </c>
    </row>
    <row r="313" spans="2:65" s="1" customFormat="1" ht="128.65" customHeight="1">
      <c r="B313" s="31"/>
      <c r="C313" s="110" t="s">
        <v>293</v>
      </c>
      <c r="D313" s="110" t="s">
        <v>139</v>
      </c>
      <c r="E313" s="111" t="s">
        <v>443</v>
      </c>
      <c r="F313" s="112" t="s">
        <v>444</v>
      </c>
      <c r="G313" s="113" t="s">
        <v>365</v>
      </c>
      <c r="H313" s="114">
        <v>4080.866</v>
      </c>
      <c r="I313" s="115"/>
      <c r="J313" s="116">
        <f>ROUND(I313*H313,2)</f>
        <v>0</v>
      </c>
      <c r="K313" s="112" t="s">
        <v>154</v>
      </c>
      <c r="L313" s="31"/>
      <c r="M313" s="117" t="s">
        <v>19</v>
      </c>
      <c r="N313" s="118" t="s">
        <v>43</v>
      </c>
      <c r="P313" s="119">
        <f>O313*H313</f>
        <v>0</v>
      </c>
      <c r="Q313" s="119">
        <v>0</v>
      </c>
      <c r="R313" s="119">
        <f>Q313*H313</f>
        <v>0</v>
      </c>
      <c r="S313" s="119">
        <v>0</v>
      </c>
      <c r="T313" s="120">
        <f>S313*H313</f>
        <v>0</v>
      </c>
      <c r="AR313" s="121" t="s">
        <v>1025</v>
      </c>
      <c r="AT313" s="121" t="s">
        <v>139</v>
      </c>
      <c r="AU313" s="121" t="s">
        <v>81</v>
      </c>
      <c r="AY313" s="16" t="s">
        <v>144</v>
      </c>
      <c r="BE313" s="122">
        <f>IF(N313="základní",J313,0)</f>
        <v>0</v>
      </c>
      <c r="BF313" s="122">
        <f>IF(N313="snížená",J313,0)</f>
        <v>0</v>
      </c>
      <c r="BG313" s="122">
        <f>IF(N313="zákl. přenesená",J313,0)</f>
        <v>0</v>
      </c>
      <c r="BH313" s="122">
        <f>IF(N313="sníž. přenesená",J313,0)</f>
        <v>0</v>
      </c>
      <c r="BI313" s="122">
        <f>IF(N313="nulová",J313,0)</f>
        <v>0</v>
      </c>
      <c r="BJ313" s="16" t="s">
        <v>79</v>
      </c>
      <c r="BK313" s="122">
        <f>ROUND(I313*H313,2)</f>
        <v>0</v>
      </c>
      <c r="BL313" s="16" t="s">
        <v>1025</v>
      </c>
      <c r="BM313" s="121" t="s">
        <v>560</v>
      </c>
    </row>
    <row r="314" spans="2:65" s="1" customFormat="1" ht="19.5">
      <c r="B314" s="31"/>
      <c r="D314" s="123" t="s">
        <v>145</v>
      </c>
      <c r="F314" s="124" t="s">
        <v>445</v>
      </c>
      <c r="I314" s="125"/>
      <c r="L314" s="31"/>
      <c r="M314" s="126"/>
      <c r="T314" s="52"/>
      <c r="AT314" s="16" t="s">
        <v>145</v>
      </c>
      <c r="AU314" s="16" t="s">
        <v>81</v>
      </c>
    </row>
    <row r="315" spans="2:65" s="11" customFormat="1" ht="11.25">
      <c r="B315" s="156"/>
      <c r="D315" s="123" t="s">
        <v>360</v>
      </c>
      <c r="E315" s="157" t="s">
        <v>19</v>
      </c>
      <c r="F315" s="158" t="s">
        <v>1029</v>
      </c>
      <c r="H315" s="157" t="s">
        <v>19</v>
      </c>
      <c r="I315" s="159"/>
      <c r="L315" s="156"/>
      <c r="M315" s="160"/>
      <c r="T315" s="161"/>
      <c r="AT315" s="157" t="s">
        <v>360</v>
      </c>
      <c r="AU315" s="157" t="s">
        <v>81</v>
      </c>
      <c r="AV315" s="11" t="s">
        <v>79</v>
      </c>
      <c r="AW315" s="11" t="s">
        <v>33</v>
      </c>
      <c r="AX315" s="11" t="s">
        <v>72</v>
      </c>
      <c r="AY315" s="157" t="s">
        <v>144</v>
      </c>
    </row>
    <row r="316" spans="2:65" s="9" customFormat="1" ht="22.5">
      <c r="B316" s="142"/>
      <c r="D316" s="123" t="s">
        <v>360</v>
      </c>
      <c r="E316" s="143" t="s">
        <v>19</v>
      </c>
      <c r="F316" s="144" t="s">
        <v>1030</v>
      </c>
      <c r="H316" s="145">
        <v>1312.5</v>
      </c>
      <c r="I316" s="146"/>
      <c r="L316" s="142"/>
      <c r="M316" s="147"/>
      <c r="T316" s="148"/>
      <c r="AT316" s="143" t="s">
        <v>360</v>
      </c>
      <c r="AU316" s="143" t="s">
        <v>81</v>
      </c>
      <c r="AV316" s="9" t="s">
        <v>81</v>
      </c>
      <c r="AW316" s="9" t="s">
        <v>33</v>
      </c>
      <c r="AX316" s="9" t="s">
        <v>72</v>
      </c>
      <c r="AY316" s="143" t="s">
        <v>144</v>
      </c>
    </row>
    <row r="317" spans="2:65" s="9" customFormat="1" ht="11.25">
      <c r="B317" s="142"/>
      <c r="D317" s="123" t="s">
        <v>360</v>
      </c>
      <c r="E317" s="143" t="s">
        <v>19</v>
      </c>
      <c r="F317" s="144" t="s">
        <v>1031</v>
      </c>
      <c r="H317" s="145">
        <v>11.25</v>
      </c>
      <c r="I317" s="146"/>
      <c r="L317" s="142"/>
      <c r="M317" s="147"/>
      <c r="T317" s="148"/>
      <c r="AT317" s="143" t="s">
        <v>360</v>
      </c>
      <c r="AU317" s="143" t="s">
        <v>81</v>
      </c>
      <c r="AV317" s="9" t="s">
        <v>81</v>
      </c>
      <c r="AW317" s="9" t="s">
        <v>33</v>
      </c>
      <c r="AX317" s="9" t="s">
        <v>72</v>
      </c>
      <c r="AY317" s="143" t="s">
        <v>144</v>
      </c>
    </row>
    <row r="318" spans="2:65" s="9" customFormat="1" ht="11.25">
      <c r="B318" s="142"/>
      <c r="D318" s="123" t="s">
        <v>360</v>
      </c>
      <c r="E318" s="143" t="s">
        <v>19</v>
      </c>
      <c r="F318" s="144" t="s">
        <v>888</v>
      </c>
      <c r="H318" s="145">
        <v>2</v>
      </c>
      <c r="I318" s="146"/>
      <c r="L318" s="142"/>
      <c r="M318" s="147"/>
      <c r="T318" s="148"/>
      <c r="AT318" s="143" t="s">
        <v>360</v>
      </c>
      <c r="AU318" s="143" t="s">
        <v>81</v>
      </c>
      <c r="AV318" s="9" t="s">
        <v>81</v>
      </c>
      <c r="AW318" s="9" t="s">
        <v>33</v>
      </c>
      <c r="AX318" s="9" t="s">
        <v>72</v>
      </c>
      <c r="AY318" s="143" t="s">
        <v>144</v>
      </c>
    </row>
    <row r="319" spans="2:65" s="9" customFormat="1" ht="22.5">
      <c r="B319" s="142"/>
      <c r="D319" s="123" t="s">
        <v>360</v>
      </c>
      <c r="E319" s="143" t="s">
        <v>19</v>
      </c>
      <c r="F319" s="144" t="s">
        <v>1032</v>
      </c>
      <c r="H319" s="145">
        <v>2137.5</v>
      </c>
      <c r="I319" s="146"/>
      <c r="L319" s="142"/>
      <c r="M319" s="147"/>
      <c r="T319" s="148"/>
      <c r="AT319" s="143" t="s">
        <v>360</v>
      </c>
      <c r="AU319" s="143" t="s">
        <v>81</v>
      </c>
      <c r="AV319" s="9" t="s">
        <v>81</v>
      </c>
      <c r="AW319" s="9" t="s">
        <v>33</v>
      </c>
      <c r="AX319" s="9" t="s">
        <v>72</v>
      </c>
      <c r="AY319" s="143" t="s">
        <v>144</v>
      </c>
    </row>
    <row r="320" spans="2:65" s="9" customFormat="1" ht="22.5">
      <c r="B320" s="142"/>
      <c r="D320" s="123" t="s">
        <v>360</v>
      </c>
      <c r="E320" s="143" t="s">
        <v>19</v>
      </c>
      <c r="F320" s="144" t="s">
        <v>1033</v>
      </c>
      <c r="H320" s="145">
        <v>617.61599999999999</v>
      </c>
      <c r="I320" s="146"/>
      <c r="L320" s="142"/>
      <c r="M320" s="147"/>
      <c r="T320" s="148"/>
      <c r="AT320" s="143" t="s">
        <v>360</v>
      </c>
      <c r="AU320" s="143" t="s">
        <v>81</v>
      </c>
      <c r="AV320" s="9" t="s">
        <v>81</v>
      </c>
      <c r="AW320" s="9" t="s">
        <v>33</v>
      </c>
      <c r="AX320" s="9" t="s">
        <v>72</v>
      </c>
      <c r="AY320" s="143" t="s">
        <v>144</v>
      </c>
    </row>
    <row r="321" spans="2:65" s="10" customFormat="1" ht="11.25">
      <c r="B321" s="149"/>
      <c r="D321" s="123" t="s">
        <v>360</v>
      </c>
      <c r="E321" s="150" t="s">
        <v>19</v>
      </c>
      <c r="F321" s="151" t="s">
        <v>362</v>
      </c>
      <c r="H321" s="152">
        <v>4080.866</v>
      </c>
      <c r="I321" s="153"/>
      <c r="L321" s="149"/>
      <c r="M321" s="154"/>
      <c r="T321" s="155"/>
      <c r="AT321" s="150" t="s">
        <v>360</v>
      </c>
      <c r="AU321" s="150" t="s">
        <v>81</v>
      </c>
      <c r="AV321" s="10" t="s">
        <v>143</v>
      </c>
      <c r="AW321" s="10" t="s">
        <v>33</v>
      </c>
      <c r="AX321" s="10" t="s">
        <v>79</v>
      </c>
      <c r="AY321" s="150" t="s">
        <v>144</v>
      </c>
    </row>
    <row r="322" spans="2:65" s="1" customFormat="1" ht="90" customHeight="1">
      <c r="B322" s="31"/>
      <c r="C322" s="110" t="s">
        <v>632</v>
      </c>
      <c r="D322" s="110" t="s">
        <v>139</v>
      </c>
      <c r="E322" s="111" t="s">
        <v>594</v>
      </c>
      <c r="F322" s="112" t="s">
        <v>595</v>
      </c>
      <c r="G322" s="113" t="s">
        <v>365</v>
      </c>
      <c r="H322" s="114">
        <v>92.605999999999995</v>
      </c>
      <c r="I322" s="115"/>
      <c r="J322" s="116">
        <f>ROUND(I322*H322,2)</f>
        <v>0</v>
      </c>
      <c r="K322" s="112" t="s">
        <v>154</v>
      </c>
      <c r="L322" s="31"/>
      <c r="M322" s="117" t="s">
        <v>19</v>
      </c>
      <c r="N322" s="118" t="s">
        <v>43</v>
      </c>
      <c r="P322" s="119">
        <f>O322*H322</f>
        <v>0</v>
      </c>
      <c r="Q322" s="119">
        <v>0</v>
      </c>
      <c r="R322" s="119">
        <f>Q322*H322</f>
        <v>0</v>
      </c>
      <c r="S322" s="119">
        <v>0</v>
      </c>
      <c r="T322" s="120">
        <f>S322*H322</f>
        <v>0</v>
      </c>
      <c r="AR322" s="121" t="s">
        <v>1025</v>
      </c>
      <c r="AT322" s="121" t="s">
        <v>139</v>
      </c>
      <c r="AU322" s="121" t="s">
        <v>81</v>
      </c>
      <c r="AY322" s="16" t="s">
        <v>144</v>
      </c>
      <c r="BE322" s="122">
        <f>IF(N322="základní",J322,0)</f>
        <v>0</v>
      </c>
      <c r="BF322" s="122">
        <f>IF(N322="snížená",J322,0)</f>
        <v>0</v>
      </c>
      <c r="BG322" s="122">
        <f>IF(N322="zákl. přenesená",J322,0)</f>
        <v>0</v>
      </c>
      <c r="BH322" s="122">
        <f>IF(N322="sníž. přenesená",J322,0)</f>
        <v>0</v>
      </c>
      <c r="BI322" s="122">
        <f>IF(N322="nulová",J322,0)</f>
        <v>0</v>
      </c>
      <c r="BJ322" s="16" t="s">
        <v>79</v>
      </c>
      <c r="BK322" s="122">
        <f>ROUND(I322*H322,2)</f>
        <v>0</v>
      </c>
      <c r="BL322" s="16" t="s">
        <v>1025</v>
      </c>
      <c r="BM322" s="121" t="s">
        <v>577</v>
      </c>
    </row>
    <row r="323" spans="2:65" s="11" customFormat="1" ht="11.25">
      <c r="B323" s="156"/>
      <c r="D323" s="123" t="s">
        <v>360</v>
      </c>
      <c r="E323" s="157" t="s">
        <v>19</v>
      </c>
      <c r="F323" s="158" t="s">
        <v>1034</v>
      </c>
      <c r="H323" s="157" t="s">
        <v>19</v>
      </c>
      <c r="I323" s="159"/>
      <c r="L323" s="156"/>
      <c r="M323" s="160"/>
      <c r="T323" s="161"/>
      <c r="AT323" s="157" t="s">
        <v>360</v>
      </c>
      <c r="AU323" s="157" t="s">
        <v>81</v>
      </c>
      <c r="AV323" s="11" t="s">
        <v>79</v>
      </c>
      <c r="AW323" s="11" t="s">
        <v>33</v>
      </c>
      <c r="AX323" s="11" t="s">
        <v>72</v>
      </c>
      <c r="AY323" s="157" t="s">
        <v>144</v>
      </c>
    </row>
    <row r="324" spans="2:65" s="9" customFormat="1" ht="11.25">
      <c r="B324" s="142"/>
      <c r="D324" s="123" t="s">
        <v>360</v>
      </c>
      <c r="E324" s="143" t="s">
        <v>19</v>
      </c>
      <c r="F324" s="144" t="s">
        <v>979</v>
      </c>
      <c r="H324" s="145">
        <v>92.605999999999995</v>
      </c>
      <c r="I324" s="146"/>
      <c r="L324" s="142"/>
      <c r="M324" s="147"/>
      <c r="T324" s="148"/>
      <c r="AT324" s="143" t="s">
        <v>360</v>
      </c>
      <c r="AU324" s="143" t="s">
        <v>81</v>
      </c>
      <c r="AV324" s="9" t="s">
        <v>81</v>
      </c>
      <c r="AW324" s="9" t="s">
        <v>33</v>
      </c>
      <c r="AX324" s="9" t="s">
        <v>72</v>
      </c>
      <c r="AY324" s="143" t="s">
        <v>144</v>
      </c>
    </row>
    <row r="325" spans="2:65" s="10" customFormat="1" ht="11.25">
      <c r="B325" s="149"/>
      <c r="D325" s="123" t="s">
        <v>360</v>
      </c>
      <c r="E325" s="150" t="s">
        <v>19</v>
      </c>
      <c r="F325" s="151" t="s">
        <v>362</v>
      </c>
      <c r="H325" s="152">
        <v>92.605999999999995</v>
      </c>
      <c r="I325" s="153"/>
      <c r="L325" s="149"/>
      <c r="M325" s="154"/>
      <c r="T325" s="155"/>
      <c r="AT325" s="150" t="s">
        <v>360</v>
      </c>
      <c r="AU325" s="150" t="s">
        <v>81</v>
      </c>
      <c r="AV325" s="10" t="s">
        <v>143</v>
      </c>
      <c r="AW325" s="10" t="s">
        <v>33</v>
      </c>
      <c r="AX325" s="10" t="s">
        <v>79</v>
      </c>
      <c r="AY325" s="150" t="s">
        <v>144</v>
      </c>
    </row>
    <row r="326" spans="2:65" s="1" customFormat="1" ht="142.15" customHeight="1">
      <c r="B326" s="31"/>
      <c r="C326" s="110" t="s">
        <v>298</v>
      </c>
      <c r="D326" s="110" t="s">
        <v>139</v>
      </c>
      <c r="E326" s="111" t="s">
        <v>805</v>
      </c>
      <c r="F326" s="112" t="s">
        <v>806</v>
      </c>
      <c r="G326" s="113" t="s">
        <v>365</v>
      </c>
      <c r="H326" s="114">
        <v>518.47699999999998</v>
      </c>
      <c r="I326" s="115"/>
      <c r="J326" s="116">
        <f>ROUND(I326*H326,2)</f>
        <v>0</v>
      </c>
      <c r="K326" s="112" t="s">
        <v>154</v>
      </c>
      <c r="L326" s="31"/>
      <c r="M326" s="117" t="s">
        <v>19</v>
      </c>
      <c r="N326" s="118" t="s">
        <v>43</v>
      </c>
      <c r="P326" s="119">
        <f>O326*H326</f>
        <v>0</v>
      </c>
      <c r="Q326" s="119">
        <v>0</v>
      </c>
      <c r="R326" s="119">
        <f>Q326*H326</f>
        <v>0</v>
      </c>
      <c r="S326" s="119">
        <v>0</v>
      </c>
      <c r="T326" s="120">
        <f>S326*H326</f>
        <v>0</v>
      </c>
      <c r="AR326" s="121" t="s">
        <v>1025</v>
      </c>
      <c r="AT326" s="121" t="s">
        <v>139</v>
      </c>
      <c r="AU326" s="121" t="s">
        <v>81</v>
      </c>
      <c r="AY326" s="16" t="s">
        <v>144</v>
      </c>
      <c r="BE326" s="122">
        <f>IF(N326="základní",J326,0)</f>
        <v>0</v>
      </c>
      <c r="BF326" s="122">
        <f>IF(N326="snížená",J326,0)</f>
        <v>0</v>
      </c>
      <c r="BG326" s="122">
        <f>IF(N326="zákl. přenesená",J326,0)</f>
        <v>0</v>
      </c>
      <c r="BH326" s="122">
        <f>IF(N326="sníž. přenesená",J326,0)</f>
        <v>0</v>
      </c>
      <c r="BI326" s="122">
        <f>IF(N326="nulová",J326,0)</f>
        <v>0</v>
      </c>
      <c r="BJ326" s="16" t="s">
        <v>79</v>
      </c>
      <c r="BK326" s="122">
        <f>ROUND(I326*H326,2)</f>
        <v>0</v>
      </c>
      <c r="BL326" s="16" t="s">
        <v>1025</v>
      </c>
      <c r="BM326" s="121" t="s">
        <v>564</v>
      </c>
    </row>
    <row r="327" spans="2:65" s="1" customFormat="1" ht="19.5">
      <c r="B327" s="31"/>
      <c r="D327" s="123" t="s">
        <v>145</v>
      </c>
      <c r="F327" s="124" t="s">
        <v>445</v>
      </c>
      <c r="I327" s="125"/>
      <c r="L327" s="31"/>
      <c r="M327" s="126"/>
      <c r="T327" s="52"/>
      <c r="AT327" s="16" t="s">
        <v>145</v>
      </c>
      <c r="AU327" s="16" t="s">
        <v>81</v>
      </c>
    </row>
    <row r="328" spans="2:65" s="11" customFormat="1" ht="11.25">
      <c r="B328" s="156"/>
      <c r="D328" s="123" t="s">
        <v>360</v>
      </c>
      <c r="E328" s="157" t="s">
        <v>19</v>
      </c>
      <c r="F328" s="158" t="s">
        <v>1035</v>
      </c>
      <c r="H328" s="157" t="s">
        <v>19</v>
      </c>
      <c r="I328" s="159"/>
      <c r="L328" s="156"/>
      <c r="M328" s="160"/>
      <c r="T328" s="161"/>
      <c r="AT328" s="157" t="s">
        <v>360</v>
      </c>
      <c r="AU328" s="157" t="s">
        <v>81</v>
      </c>
      <c r="AV328" s="11" t="s">
        <v>79</v>
      </c>
      <c r="AW328" s="11" t="s">
        <v>33</v>
      </c>
      <c r="AX328" s="11" t="s">
        <v>72</v>
      </c>
      <c r="AY328" s="157" t="s">
        <v>144</v>
      </c>
    </row>
    <row r="329" spans="2:65" s="9" customFormat="1" ht="11.25">
      <c r="B329" s="142"/>
      <c r="D329" s="123" t="s">
        <v>360</v>
      </c>
      <c r="E329" s="143" t="s">
        <v>19</v>
      </c>
      <c r="F329" s="144" t="s">
        <v>1036</v>
      </c>
      <c r="H329" s="145">
        <v>415.21100000000001</v>
      </c>
      <c r="I329" s="146"/>
      <c r="L329" s="142"/>
      <c r="M329" s="147"/>
      <c r="T329" s="148"/>
      <c r="AT329" s="143" t="s">
        <v>360</v>
      </c>
      <c r="AU329" s="143" t="s">
        <v>81</v>
      </c>
      <c r="AV329" s="9" t="s">
        <v>81</v>
      </c>
      <c r="AW329" s="9" t="s">
        <v>33</v>
      </c>
      <c r="AX329" s="9" t="s">
        <v>72</v>
      </c>
      <c r="AY329" s="143" t="s">
        <v>144</v>
      </c>
    </row>
    <row r="330" spans="2:65" s="9" customFormat="1" ht="11.25">
      <c r="B330" s="142"/>
      <c r="D330" s="123" t="s">
        <v>360</v>
      </c>
      <c r="E330" s="143" t="s">
        <v>19</v>
      </c>
      <c r="F330" s="144" t="s">
        <v>1037</v>
      </c>
      <c r="H330" s="145">
        <v>10.66</v>
      </c>
      <c r="I330" s="146"/>
      <c r="L330" s="142"/>
      <c r="M330" s="147"/>
      <c r="T330" s="148"/>
      <c r="AT330" s="143" t="s">
        <v>360</v>
      </c>
      <c r="AU330" s="143" t="s">
        <v>81</v>
      </c>
      <c r="AV330" s="9" t="s">
        <v>81</v>
      </c>
      <c r="AW330" s="9" t="s">
        <v>33</v>
      </c>
      <c r="AX330" s="9" t="s">
        <v>72</v>
      </c>
      <c r="AY330" s="143" t="s">
        <v>144</v>
      </c>
    </row>
    <row r="331" spans="2:65" s="11" customFormat="1" ht="11.25">
      <c r="B331" s="156"/>
      <c r="D331" s="123" t="s">
        <v>360</v>
      </c>
      <c r="E331" s="157" t="s">
        <v>19</v>
      </c>
      <c r="F331" s="158" t="s">
        <v>1034</v>
      </c>
      <c r="H331" s="157" t="s">
        <v>19</v>
      </c>
      <c r="I331" s="159"/>
      <c r="L331" s="156"/>
      <c r="M331" s="160"/>
      <c r="T331" s="161"/>
      <c r="AT331" s="157" t="s">
        <v>360</v>
      </c>
      <c r="AU331" s="157" t="s">
        <v>81</v>
      </c>
      <c r="AV331" s="11" t="s">
        <v>79</v>
      </c>
      <c r="AW331" s="11" t="s">
        <v>33</v>
      </c>
      <c r="AX331" s="11" t="s">
        <v>72</v>
      </c>
      <c r="AY331" s="157" t="s">
        <v>144</v>
      </c>
    </row>
    <row r="332" spans="2:65" s="9" customFormat="1" ht="11.25">
      <c r="B332" s="142"/>
      <c r="D332" s="123" t="s">
        <v>360</v>
      </c>
      <c r="E332" s="143" t="s">
        <v>19</v>
      </c>
      <c r="F332" s="144" t="s">
        <v>979</v>
      </c>
      <c r="H332" s="145">
        <v>92.605999999999995</v>
      </c>
      <c r="I332" s="146"/>
      <c r="L332" s="142"/>
      <c r="M332" s="147"/>
      <c r="T332" s="148"/>
      <c r="AT332" s="143" t="s">
        <v>360</v>
      </c>
      <c r="AU332" s="143" t="s">
        <v>81</v>
      </c>
      <c r="AV332" s="9" t="s">
        <v>81</v>
      </c>
      <c r="AW332" s="9" t="s">
        <v>33</v>
      </c>
      <c r="AX332" s="9" t="s">
        <v>72</v>
      </c>
      <c r="AY332" s="143" t="s">
        <v>144</v>
      </c>
    </row>
    <row r="333" spans="2:65" s="10" customFormat="1" ht="11.25">
      <c r="B333" s="149"/>
      <c r="D333" s="123" t="s">
        <v>360</v>
      </c>
      <c r="E333" s="150" t="s">
        <v>19</v>
      </c>
      <c r="F333" s="151" t="s">
        <v>362</v>
      </c>
      <c r="H333" s="152">
        <v>518.47699999999998</v>
      </c>
      <c r="I333" s="153"/>
      <c r="L333" s="149"/>
      <c r="M333" s="154"/>
      <c r="T333" s="155"/>
      <c r="AT333" s="150" t="s">
        <v>360</v>
      </c>
      <c r="AU333" s="150" t="s">
        <v>81</v>
      </c>
      <c r="AV333" s="10" t="s">
        <v>143</v>
      </c>
      <c r="AW333" s="10" t="s">
        <v>33</v>
      </c>
      <c r="AX333" s="10" t="s">
        <v>79</v>
      </c>
      <c r="AY333" s="150" t="s">
        <v>144</v>
      </c>
    </row>
    <row r="334" spans="2:65" s="1" customFormat="1" ht="142.15" customHeight="1">
      <c r="B334" s="31"/>
      <c r="C334" s="110" t="s">
        <v>644</v>
      </c>
      <c r="D334" s="110" t="s">
        <v>139</v>
      </c>
      <c r="E334" s="111" t="s">
        <v>1038</v>
      </c>
      <c r="F334" s="112" t="s">
        <v>1039</v>
      </c>
      <c r="G334" s="113" t="s">
        <v>365</v>
      </c>
      <c r="H334" s="114">
        <v>2.57</v>
      </c>
      <c r="I334" s="115"/>
      <c r="J334" s="116">
        <f>ROUND(I334*H334,2)</f>
        <v>0</v>
      </c>
      <c r="K334" s="112" t="s">
        <v>154</v>
      </c>
      <c r="L334" s="31"/>
      <c r="M334" s="117" t="s">
        <v>19</v>
      </c>
      <c r="N334" s="118" t="s">
        <v>43</v>
      </c>
      <c r="P334" s="119">
        <f>O334*H334</f>
        <v>0</v>
      </c>
      <c r="Q334" s="119">
        <v>0</v>
      </c>
      <c r="R334" s="119">
        <f>Q334*H334</f>
        <v>0</v>
      </c>
      <c r="S334" s="119">
        <v>0</v>
      </c>
      <c r="T334" s="120">
        <f>S334*H334</f>
        <v>0</v>
      </c>
      <c r="AR334" s="121" t="s">
        <v>1025</v>
      </c>
      <c r="AT334" s="121" t="s">
        <v>139</v>
      </c>
      <c r="AU334" s="121" t="s">
        <v>81</v>
      </c>
      <c r="AY334" s="16" t="s">
        <v>144</v>
      </c>
      <c r="BE334" s="122">
        <f>IF(N334="základní",J334,0)</f>
        <v>0</v>
      </c>
      <c r="BF334" s="122">
        <f>IF(N334="snížená",J334,0)</f>
        <v>0</v>
      </c>
      <c r="BG334" s="122">
        <f>IF(N334="zákl. přenesená",J334,0)</f>
        <v>0</v>
      </c>
      <c r="BH334" s="122">
        <f>IF(N334="sníž. přenesená",J334,0)</f>
        <v>0</v>
      </c>
      <c r="BI334" s="122">
        <f>IF(N334="nulová",J334,0)</f>
        <v>0</v>
      </c>
      <c r="BJ334" s="16" t="s">
        <v>79</v>
      </c>
      <c r="BK334" s="122">
        <f>ROUND(I334*H334,2)</f>
        <v>0</v>
      </c>
      <c r="BL334" s="16" t="s">
        <v>1025</v>
      </c>
      <c r="BM334" s="121" t="s">
        <v>568</v>
      </c>
    </row>
    <row r="335" spans="2:65" s="1" customFormat="1" ht="19.5">
      <c r="B335" s="31"/>
      <c r="D335" s="123" t="s">
        <v>145</v>
      </c>
      <c r="F335" s="124" t="s">
        <v>445</v>
      </c>
      <c r="I335" s="125"/>
      <c r="L335" s="31"/>
      <c r="M335" s="126"/>
      <c r="T335" s="52"/>
      <c r="AT335" s="16" t="s">
        <v>145</v>
      </c>
      <c r="AU335" s="16" t="s">
        <v>81</v>
      </c>
    </row>
    <row r="336" spans="2:65" s="9" customFormat="1" ht="11.25">
      <c r="B336" s="142"/>
      <c r="D336" s="123" t="s">
        <v>360</v>
      </c>
      <c r="E336" s="143" t="s">
        <v>19</v>
      </c>
      <c r="F336" s="144" t="s">
        <v>1040</v>
      </c>
      <c r="H336" s="145">
        <v>2.57</v>
      </c>
      <c r="I336" s="146"/>
      <c r="L336" s="142"/>
      <c r="M336" s="147"/>
      <c r="T336" s="148"/>
      <c r="AT336" s="143" t="s">
        <v>360</v>
      </c>
      <c r="AU336" s="143" t="s">
        <v>81</v>
      </c>
      <c r="AV336" s="9" t="s">
        <v>81</v>
      </c>
      <c r="AW336" s="9" t="s">
        <v>33</v>
      </c>
      <c r="AX336" s="9" t="s">
        <v>72</v>
      </c>
      <c r="AY336" s="143" t="s">
        <v>144</v>
      </c>
    </row>
    <row r="337" spans="2:65" s="10" customFormat="1" ht="11.25">
      <c r="B337" s="149"/>
      <c r="D337" s="123" t="s">
        <v>360</v>
      </c>
      <c r="E337" s="150" t="s">
        <v>19</v>
      </c>
      <c r="F337" s="151" t="s">
        <v>362</v>
      </c>
      <c r="H337" s="152">
        <v>2.57</v>
      </c>
      <c r="I337" s="153"/>
      <c r="L337" s="149"/>
      <c r="M337" s="154"/>
      <c r="T337" s="155"/>
      <c r="AT337" s="150" t="s">
        <v>360</v>
      </c>
      <c r="AU337" s="150" t="s">
        <v>81</v>
      </c>
      <c r="AV337" s="10" t="s">
        <v>143</v>
      </c>
      <c r="AW337" s="10" t="s">
        <v>33</v>
      </c>
      <c r="AX337" s="10" t="s">
        <v>79</v>
      </c>
      <c r="AY337" s="150" t="s">
        <v>144</v>
      </c>
    </row>
    <row r="338" spans="2:65" s="1" customFormat="1" ht="168" customHeight="1">
      <c r="B338" s="31"/>
      <c r="C338" s="110" t="s">
        <v>302</v>
      </c>
      <c r="D338" s="110" t="s">
        <v>139</v>
      </c>
      <c r="E338" s="111" t="s">
        <v>679</v>
      </c>
      <c r="F338" s="112" t="s">
        <v>680</v>
      </c>
      <c r="G338" s="113" t="s">
        <v>365</v>
      </c>
      <c r="H338" s="114">
        <v>508.48500000000001</v>
      </c>
      <c r="I338" s="115"/>
      <c r="J338" s="116">
        <f>ROUND(I338*H338,2)</f>
        <v>0</v>
      </c>
      <c r="K338" s="112" t="s">
        <v>154</v>
      </c>
      <c r="L338" s="31"/>
      <c r="M338" s="117" t="s">
        <v>19</v>
      </c>
      <c r="N338" s="118" t="s">
        <v>43</v>
      </c>
      <c r="P338" s="119">
        <f>O338*H338</f>
        <v>0</v>
      </c>
      <c r="Q338" s="119">
        <v>0</v>
      </c>
      <c r="R338" s="119">
        <f>Q338*H338</f>
        <v>0</v>
      </c>
      <c r="S338" s="119">
        <v>0</v>
      </c>
      <c r="T338" s="120">
        <f>S338*H338</f>
        <v>0</v>
      </c>
      <c r="AR338" s="121" t="s">
        <v>1041</v>
      </c>
      <c r="AT338" s="121" t="s">
        <v>139</v>
      </c>
      <c r="AU338" s="121" t="s">
        <v>81</v>
      </c>
      <c r="AY338" s="16" t="s">
        <v>144</v>
      </c>
      <c r="BE338" s="122">
        <f>IF(N338="základní",J338,0)</f>
        <v>0</v>
      </c>
      <c r="BF338" s="122">
        <f>IF(N338="snížená",J338,0)</f>
        <v>0</v>
      </c>
      <c r="BG338" s="122">
        <f>IF(N338="zákl. přenesená",J338,0)</f>
        <v>0</v>
      </c>
      <c r="BH338" s="122">
        <f>IF(N338="sníž. přenesená",J338,0)</f>
        <v>0</v>
      </c>
      <c r="BI338" s="122">
        <f>IF(N338="nulová",J338,0)</f>
        <v>0</v>
      </c>
      <c r="BJ338" s="16" t="s">
        <v>79</v>
      </c>
      <c r="BK338" s="122">
        <f>ROUND(I338*H338,2)</f>
        <v>0</v>
      </c>
      <c r="BL338" s="16" t="s">
        <v>1041</v>
      </c>
      <c r="BM338" s="121" t="s">
        <v>1042</v>
      </c>
    </row>
    <row r="339" spans="2:65" s="1" customFormat="1" ht="19.5">
      <c r="B339" s="31"/>
      <c r="D339" s="123" t="s">
        <v>145</v>
      </c>
      <c r="F339" s="124" t="s">
        <v>445</v>
      </c>
      <c r="I339" s="125"/>
      <c r="L339" s="31"/>
      <c r="M339" s="126"/>
      <c r="T339" s="52"/>
      <c r="AT339" s="16" t="s">
        <v>145</v>
      </c>
      <c r="AU339" s="16" t="s">
        <v>81</v>
      </c>
    </row>
    <row r="340" spans="2:65" s="9" customFormat="1" ht="22.5">
      <c r="B340" s="142"/>
      <c r="D340" s="123" t="s">
        <v>360</v>
      </c>
      <c r="E340" s="143" t="s">
        <v>19</v>
      </c>
      <c r="F340" s="144" t="s">
        <v>1043</v>
      </c>
      <c r="H340" s="145">
        <v>508.48500000000001</v>
      </c>
      <c r="I340" s="146"/>
      <c r="L340" s="142"/>
      <c r="M340" s="187"/>
      <c r="N340" s="188"/>
      <c r="O340" s="188"/>
      <c r="P340" s="188"/>
      <c r="Q340" s="188"/>
      <c r="R340" s="188"/>
      <c r="S340" s="188"/>
      <c r="T340" s="189"/>
      <c r="AT340" s="143" t="s">
        <v>360</v>
      </c>
      <c r="AU340" s="143" t="s">
        <v>81</v>
      </c>
      <c r="AV340" s="9" t="s">
        <v>81</v>
      </c>
      <c r="AW340" s="9" t="s">
        <v>33</v>
      </c>
      <c r="AX340" s="9" t="s">
        <v>72</v>
      </c>
      <c r="AY340" s="143" t="s">
        <v>144</v>
      </c>
    </row>
    <row r="341" spans="2:65" s="1" customFormat="1" ht="6.95" customHeight="1">
      <c r="B341" s="40"/>
      <c r="C341" s="41"/>
      <c r="D341" s="41"/>
      <c r="E341" s="41"/>
      <c r="F341" s="41"/>
      <c r="G341" s="41"/>
      <c r="H341" s="41"/>
      <c r="I341" s="41"/>
      <c r="J341" s="41"/>
      <c r="K341" s="41"/>
      <c r="L341" s="31"/>
    </row>
  </sheetData>
  <sheetProtection algorithmName="SHA-512" hashValue="Sg+6qoqUNh0v2n246WoAMxS/jkfuihcwsmqyQ5Q4qQB6jaUaq/vAVkkbsJX2QRIufcmbVEWFEBECFpsCaJKCSQ==" saltValue="kPBY/RVuPlh51AqJOA+oK/xXA5CoTwLdS1Ija0s5voXBIrujbta+BUrCWnXQD8ukTtKeBFxliOqvgtYcXQfWhQ==" spinCount="100000" sheet="1" objects="1" scenarios="1" formatColumns="0" formatRows="0" autoFilter="0"/>
  <autoFilter ref="C94:K340" xr:uid="{00000000-0009-0000-0000-000004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101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850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1044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ROUND(J88,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ROUND((SUM(BE88:BE109)),  2)</f>
        <v>0</v>
      </c>
      <c r="I35" s="92">
        <v>0.21</v>
      </c>
      <c r="J35" s="82">
        <f>ROUND(((SUM(BE88:BE109))*I35),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ROUND((SUM(BF88:BF109)),  2)</f>
        <v>0</v>
      </c>
      <c r="I36" s="92">
        <v>0.15</v>
      </c>
      <c r="J36" s="82">
        <f>ROUND(((SUM(BF88:BF109))*I36),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ROUND((SUM(BG88:BG109)),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ROUND((SUM(BH88:BH109)),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ROUND((SUM(BI88:BI109)),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850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SO 10-01.1 - Následná úprava GPK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J88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852</v>
      </c>
      <c r="E64" s="167"/>
      <c r="F64" s="167"/>
      <c r="G64" s="167"/>
      <c r="H64" s="167"/>
      <c r="I64" s="167"/>
      <c r="J64" s="168">
        <f>J89</f>
        <v>0</v>
      </c>
      <c r="L64" s="165"/>
    </row>
    <row r="65" spans="2:12" s="14" customFormat="1" ht="19.899999999999999" hidden="1" customHeight="1">
      <c r="B65" s="181"/>
      <c r="D65" s="182" t="s">
        <v>860</v>
      </c>
      <c r="E65" s="183"/>
      <c r="F65" s="183"/>
      <c r="G65" s="183"/>
      <c r="H65" s="183"/>
      <c r="I65" s="183"/>
      <c r="J65" s="184">
        <f>J90</f>
        <v>0</v>
      </c>
      <c r="L65" s="181"/>
    </row>
    <row r="66" spans="2:12" s="12" customFormat="1" ht="24.95" hidden="1" customHeight="1">
      <c r="B66" s="165"/>
      <c r="D66" s="166" t="s">
        <v>1045</v>
      </c>
      <c r="E66" s="167"/>
      <c r="F66" s="167"/>
      <c r="G66" s="167"/>
      <c r="H66" s="167"/>
      <c r="I66" s="167"/>
      <c r="J66" s="168">
        <f>J102</f>
        <v>0</v>
      </c>
      <c r="L66" s="165"/>
    </row>
    <row r="67" spans="2:12" s="1" customFormat="1" ht="21.75" hidden="1" customHeight="1">
      <c r="B67" s="31"/>
      <c r="L67" s="31"/>
    </row>
    <row r="68" spans="2:12" s="1" customFormat="1" ht="6.95" hidden="1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69" spans="2:12" ht="11.25" hidden="1"/>
    <row r="70" spans="2:12" ht="11.25" hidden="1"/>
    <row r="71" spans="2:12" ht="11.25" hidden="1"/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126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16</v>
      </c>
      <c r="L75" s="31"/>
    </row>
    <row r="76" spans="2:12" s="1" customFormat="1" ht="16.5" customHeight="1">
      <c r="B76" s="31"/>
      <c r="E76" s="234" t="str">
        <f>E7</f>
        <v>Oprava kolejí a výhybek v žst. Teplice nad Metují</v>
      </c>
      <c r="F76" s="235"/>
      <c r="G76" s="235"/>
      <c r="H76" s="235"/>
      <c r="L76" s="31"/>
    </row>
    <row r="77" spans="2:12" ht="12" customHeight="1">
      <c r="B77" s="19"/>
      <c r="C77" s="26" t="s">
        <v>115</v>
      </c>
      <c r="L77" s="19"/>
    </row>
    <row r="78" spans="2:12" s="1" customFormat="1" ht="16.5" customHeight="1">
      <c r="B78" s="31"/>
      <c r="E78" s="234" t="s">
        <v>850</v>
      </c>
      <c r="F78" s="236"/>
      <c r="G78" s="236"/>
      <c r="H78" s="236"/>
      <c r="L78" s="31"/>
    </row>
    <row r="79" spans="2:12" s="1" customFormat="1" ht="12" customHeight="1">
      <c r="B79" s="31"/>
      <c r="C79" s="26" t="s">
        <v>117</v>
      </c>
      <c r="L79" s="31"/>
    </row>
    <row r="80" spans="2:12" s="1" customFormat="1" ht="16.5" customHeight="1">
      <c r="B80" s="31"/>
      <c r="E80" s="198" t="str">
        <f>E11</f>
        <v>SO 10-01.1 - Následná úprava GPK</v>
      </c>
      <c r="F80" s="236"/>
      <c r="G80" s="236"/>
      <c r="H80" s="236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F14</f>
        <v>žst. Teplice nad Metují</v>
      </c>
      <c r="I82" s="26" t="s">
        <v>23</v>
      </c>
      <c r="J82" s="48" t="str">
        <f>IF(J14="","",J14)</f>
        <v>7. 10. 2022</v>
      </c>
      <c r="L82" s="31"/>
    </row>
    <row r="83" spans="2:65" s="1" customFormat="1" ht="6.95" customHeight="1">
      <c r="B83" s="31"/>
      <c r="L83" s="31"/>
    </row>
    <row r="84" spans="2:65" s="1" customFormat="1" ht="15.2" customHeight="1">
      <c r="B84" s="31"/>
      <c r="C84" s="26" t="s">
        <v>25</v>
      </c>
      <c r="F84" s="24" t="str">
        <f>E17</f>
        <v>Správa železnic, s.o.</v>
      </c>
      <c r="I84" s="26" t="s">
        <v>31</v>
      </c>
      <c r="J84" s="29" t="str">
        <f>E23</f>
        <v>Prodin, a.s.</v>
      </c>
      <c r="L84" s="31"/>
    </row>
    <row r="85" spans="2:65" s="1" customFormat="1" ht="15.2" customHeight="1">
      <c r="B85" s="31"/>
      <c r="C85" s="26" t="s">
        <v>29</v>
      </c>
      <c r="F85" s="24" t="str">
        <f>IF(E20="","",E20)</f>
        <v>Vyplň údaj</v>
      </c>
      <c r="I85" s="26" t="s">
        <v>34</v>
      </c>
      <c r="J85" s="29" t="str">
        <f>E26</f>
        <v>ST Hradec Králové</v>
      </c>
      <c r="L85" s="31"/>
    </row>
    <row r="86" spans="2:65" s="1" customFormat="1" ht="10.35" customHeight="1">
      <c r="B86" s="31"/>
      <c r="L86" s="31"/>
    </row>
    <row r="87" spans="2:65" s="8" customFormat="1" ht="29.25" customHeight="1">
      <c r="B87" s="102"/>
      <c r="C87" s="103" t="s">
        <v>127</v>
      </c>
      <c r="D87" s="104" t="s">
        <v>57</v>
      </c>
      <c r="E87" s="104" t="s">
        <v>53</v>
      </c>
      <c r="F87" s="104" t="s">
        <v>54</v>
      </c>
      <c r="G87" s="104" t="s">
        <v>128</v>
      </c>
      <c r="H87" s="104" t="s">
        <v>129</v>
      </c>
      <c r="I87" s="104" t="s">
        <v>130</v>
      </c>
      <c r="J87" s="104" t="s">
        <v>124</v>
      </c>
      <c r="K87" s="105" t="s">
        <v>131</v>
      </c>
      <c r="L87" s="102"/>
      <c r="M87" s="55" t="s">
        <v>19</v>
      </c>
      <c r="N87" s="56" t="s">
        <v>42</v>
      </c>
      <c r="O87" s="56" t="s">
        <v>132</v>
      </c>
      <c r="P87" s="56" t="s">
        <v>133</v>
      </c>
      <c r="Q87" s="56" t="s">
        <v>134</v>
      </c>
      <c r="R87" s="56" t="s">
        <v>135</v>
      </c>
      <c r="S87" s="56" t="s">
        <v>136</v>
      </c>
      <c r="T87" s="57" t="s">
        <v>137</v>
      </c>
    </row>
    <row r="88" spans="2:65" s="1" customFormat="1" ht="22.9" customHeight="1">
      <c r="B88" s="31"/>
      <c r="C88" s="60" t="s">
        <v>138</v>
      </c>
      <c r="J88" s="106">
        <f>BK88</f>
        <v>0</v>
      </c>
      <c r="L88" s="31"/>
      <c r="M88" s="58"/>
      <c r="N88" s="49"/>
      <c r="O88" s="49"/>
      <c r="P88" s="107">
        <f>P89+P102</f>
        <v>0</v>
      </c>
      <c r="Q88" s="49"/>
      <c r="R88" s="107">
        <f>R89+R102</f>
        <v>336.95499999999998</v>
      </c>
      <c r="S88" s="49"/>
      <c r="T88" s="108">
        <f>T89+T102</f>
        <v>0</v>
      </c>
      <c r="AT88" s="16" t="s">
        <v>71</v>
      </c>
      <c r="AU88" s="16" t="s">
        <v>125</v>
      </c>
      <c r="BK88" s="109">
        <f>BK89+BK102</f>
        <v>0</v>
      </c>
    </row>
    <row r="89" spans="2:65" s="13" customFormat="1" ht="25.9" customHeight="1">
      <c r="B89" s="169"/>
      <c r="D89" s="170" t="s">
        <v>71</v>
      </c>
      <c r="E89" s="171" t="s">
        <v>862</v>
      </c>
      <c r="F89" s="171" t="s">
        <v>863</v>
      </c>
      <c r="I89" s="172"/>
      <c r="J89" s="173">
        <f>BK89</f>
        <v>0</v>
      </c>
      <c r="L89" s="169"/>
      <c r="M89" s="174"/>
      <c r="P89" s="175">
        <f>P90</f>
        <v>0</v>
      </c>
      <c r="R89" s="175">
        <f>R90</f>
        <v>336.95499999999998</v>
      </c>
      <c r="T89" s="176">
        <f>T90</f>
        <v>0</v>
      </c>
      <c r="AR89" s="170" t="s">
        <v>79</v>
      </c>
      <c r="AT89" s="177" t="s">
        <v>71</v>
      </c>
      <c r="AU89" s="177" t="s">
        <v>72</v>
      </c>
      <c r="AY89" s="170" t="s">
        <v>144</v>
      </c>
      <c r="BK89" s="178">
        <f>BK90</f>
        <v>0</v>
      </c>
    </row>
    <row r="90" spans="2:65" s="13" customFormat="1" ht="22.9" customHeight="1">
      <c r="B90" s="169"/>
      <c r="D90" s="170" t="s">
        <v>71</v>
      </c>
      <c r="E90" s="185" t="s">
        <v>161</v>
      </c>
      <c r="F90" s="185" t="s">
        <v>899</v>
      </c>
      <c r="I90" s="172"/>
      <c r="J90" s="186">
        <f>BK90</f>
        <v>0</v>
      </c>
      <c r="L90" s="169"/>
      <c r="M90" s="174"/>
      <c r="P90" s="175">
        <f>SUM(P91:P101)</f>
        <v>0</v>
      </c>
      <c r="R90" s="175">
        <f>SUM(R91:R101)</f>
        <v>336.95499999999998</v>
      </c>
      <c r="T90" s="176">
        <f>SUM(T91:T101)</f>
        <v>0</v>
      </c>
      <c r="AR90" s="170" t="s">
        <v>79</v>
      </c>
      <c r="AT90" s="177" t="s">
        <v>71</v>
      </c>
      <c r="AU90" s="177" t="s">
        <v>79</v>
      </c>
      <c r="AY90" s="170" t="s">
        <v>144</v>
      </c>
      <c r="BK90" s="178">
        <f>SUM(BK91:BK101)</f>
        <v>0</v>
      </c>
    </row>
    <row r="91" spans="2:65" s="1" customFormat="1" ht="134.25" customHeight="1">
      <c r="B91" s="31"/>
      <c r="C91" s="110" t="s">
        <v>79</v>
      </c>
      <c r="D91" s="110" t="s">
        <v>139</v>
      </c>
      <c r="E91" s="111" t="s">
        <v>558</v>
      </c>
      <c r="F91" s="112" t="s">
        <v>559</v>
      </c>
      <c r="G91" s="113" t="s">
        <v>369</v>
      </c>
      <c r="H91" s="114">
        <v>0.93799999999999994</v>
      </c>
      <c r="I91" s="115"/>
      <c r="J91" s="116">
        <f>ROUND(I91*H91,2)</f>
        <v>0</v>
      </c>
      <c r="K91" s="112" t="s">
        <v>154</v>
      </c>
      <c r="L91" s="31"/>
      <c r="M91" s="117" t="s">
        <v>19</v>
      </c>
      <c r="N91" s="118" t="s">
        <v>43</v>
      </c>
      <c r="P91" s="119">
        <f>O91*H91</f>
        <v>0</v>
      </c>
      <c r="Q91" s="119">
        <v>0</v>
      </c>
      <c r="R91" s="119">
        <f>Q91*H91</f>
        <v>0</v>
      </c>
      <c r="S91" s="119">
        <v>0</v>
      </c>
      <c r="T91" s="120">
        <f>S91*H91</f>
        <v>0</v>
      </c>
      <c r="AR91" s="121" t="s">
        <v>143</v>
      </c>
      <c r="AT91" s="121" t="s">
        <v>139</v>
      </c>
      <c r="AU91" s="121" t="s">
        <v>81</v>
      </c>
      <c r="AY91" s="16" t="s">
        <v>144</v>
      </c>
      <c r="BE91" s="122">
        <f>IF(N91="základní",J91,0)</f>
        <v>0</v>
      </c>
      <c r="BF91" s="122">
        <f>IF(N91="snížená",J91,0)</f>
        <v>0</v>
      </c>
      <c r="BG91" s="122">
        <f>IF(N91="zákl. přenesená",J91,0)</f>
        <v>0</v>
      </c>
      <c r="BH91" s="122">
        <f>IF(N91="sníž. přenesená",J91,0)</f>
        <v>0</v>
      </c>
      <c r="BI91" s="122">
        <f>IF(N91="nulová",J91,0)</f>
        <v>0</v>
      </c>
      <c r="BJ91" s="16" t="s">
        <v>79</v>
      </c>
      <c r="BK91" s="122">
        <f>ROUND(I91*H91,2)</f>
        <v>0</v>
      </c>
      <c r="BL91" s="16" t="s">
        <v>143</v>
      </c>
      <c r="BM91" s="121" t="s">
        <v>81</v>
      </c>
    </row>
    <row r="92" spans="2:65" s="9" customFormat="1" ht="11.25">
      <c r="B92" s="142"/>
      <c r="D92" s="123" t="s">
        <v>360</v>
      </c>
      <c r="E92" s="143" t="s">
        <v>19</v>
      </c>
      <c r="F92" s="144" t="s">
        <v>1046</v>
      </c>
      <c r="H92" s="145">
        <v>0.93799999999999994</v>
      </c>
      <c r="I92" s="146"/>
      <c r="L92" s="142"/>
      <c r="M92" s="147"/>
      <c r="T92" s="148"/>
      <c r="AT92" s="143" t="s">
        <v>360</v>
      </c>
      <c r="AU92" s="143" t="s">
        <v>81</v>
      </c>
      <c r="AV92" s="9" t="s">
        <v>81</v>
      </c>
      <c r="AW92" s="9" t="s">
        <v>33</v>
      </c>
      <c r="AX92" s="9" t="s">
        <v>72</v>
      </c>
      <c r="AY92" s="143" t="s">
        <v>144</v>
      </c>
    </row>
    <row r="93" spans="2:65" s="10" customFormat="1" ht="11.25">
      <c r="B93" s="149"/>
      <c r="D93" s="123" t="s">
        <v>360</v>
      </c>
      <c r="E93" s="150" t="s">
        <v>19</v>
      </c>
      <c r="F93" s="151" t="s">
        <v>362</v>
      </c>
      <c r="H93" s="152">
        <v>0.93799999999999994</v>
      </c>
      <c r="I93" s="153"/>
      <c r="L93" s="149"/>
      <c r="M93" s="154"/>
      <c r="T93" s="155"/>
      <c r="AT93" s="150" t="s">
        <v>360</v>
      </c>
      <c r="AU93" s="150" t="s">
        <v>81</v>
      </c>
      <c r="AV93" s="10" t="s">
        <v>143</v>
      </c>
      <c r="AW93" s="10" t="s">
        <v>33</v>
      </c>
      <c r="AX93" s="10" t="s">
        <v>79</v>
      </c>
      <c r="AY93" s="150" t="s">
        <v>144</v>
      </c>
    </row>
    <row r="94" spans="2:65" s="1" customFormat="1" ht="76.349999999999994" customHeight="1">
      <c r="B94" s="31"/>
      <c r="C94" s="110" t="s">
        <v>81</v>
      </c>
      <c r="D94" s="110" t="s">
        <v>139</v>
      </c>
      <c r="E94" s="111" t="s">
        <v>455</v>
      </c>
      <c r="F94" s="112" t="s">
        <v>456</v>
      </c>
      <c r="G94" s="113" t="s">
        <v>457</v>
      </c>
      <c r="H94" s="114">
        <v>165.58</v>
      </c>
      <c r="I94" s="115"/>
      <c r="J94" s="116">
        <f>ROUND(I94*H94,2)</f>
        <v>0</v>
      </c>
      <c r="K94" s="112" t="s">
        <v>154</v>
      </c>
      <c r="L94" s="31"/>
      <c r="M94" s="117" t="s">
        <v>19</v>
      </c>
      <c r="N94" s="118" t="s">
        <v>43</v>
      </c>
      <c r="P94" s="119">
        <f>O94*H94</f>
        <v>0</v>
      </c>
      <c r="Q94" s="119">
        <v>0</v>
      </c>
      <c r="R94" s="119">
        <f>Q94*H94</f>
        <v>0</v>
      </c>
      <c r="S94" s="119">
        <v>0</v>
      </c>
      <c r="T94" s="120">
        <f>S94*H94</f>
        <v>0</v>
      </c>
      <c r="AR94" s="121" t="s">
        <v>143</v>
      </c>
      <c r="AT94" s="121" t="s">
        <v>139</v>
      </c>
      <c r="AU94" s="121" t="s">
        <v>81</v>
      </c>
      <c r="AY94" s="16" t="s">
        <v>144</v>
      </c>
      <c r="BE94" s="122">
        <f>IF(N94="základní",J94,0)</f>
        <v>0</v>
      </c>
      <c r="BF94" s="122">
        <f>IF(N94="snížená",J94,0)</f>
        <v>0</v>
      </c>
      <c r="BG94" s="122">
        <f>IF(N94="zákl. přenesená",J94,0)</f>
        <v>0</v>
      </c>
      <c r="BH94" s="122">
        <f>IF(N94="sníž. přenesená",J94,0)</f>
        <v>0</v>
      </c>
      <c r="BI94" s="122">
        <f>IF(N94="nulová",J94,0)</f>
        <v>0</v>
      </c>
      <c r="BJ94" s="16" t="s">
        <v>79</v>
      </c>
      <c r="BK94" s="122">
        <f>ROUND(I94*H94,2)</f>
        <v>0</v>
      </c>
      <c r="BL94" s="16" t="s">
        <v>143</v>
      </c>
      <c r="BM94" s="121" t="s">
        <v>1047</v>
      </c>
    </row>
    <row r="95" spans="2:65" s="11" customFormat="1" ht="11.25">
      <c r="B95" s="156"/>
      <c r="D95" s="123" t="s">
        <v>360</v>
      </c>
      <c r="E95" s="157" t="s">
        <v>19</v>
      </c>
      <c r="F95" s="158" t="s">
        <v>902</v>
      </c>
      <c r="H95" s="157" t="s">
        <v>19</v>
      </c>
      <c r="I95" s="159"/>
      <c r="L95" s="156"/>
      <c r="M95" s="160"/>
      <c r="T95" s="161"/>
      <c r="AT95" s="157" t="s">
        <v>360</v>
      </c>
      <c r="AU95" s="157" t="s">
        <v>81</v>
      </c>
      <c r="AV95" s="11" t="s">
        <v>79</v>
      </c>
      <c r="AW95" s="11" t="s">
        <v>33</v>
      </c>
      <c r="AX95" s="11" t="s">
        <v>72</v>
      </c>
      <c r="AY95" s="157" t="s">
        <v>144</v>
      </c>
    </row>
    <row r="96" spans="2:65" s="9" customFormat="1" ht="11.25">
      <c r="B96" s="142"/>
      <c r="D96" s="123" t="s">
        <v>360</v>
      </c>
      <c r="E96" s="143" t="s">
        <v>19</v>
      </c>
      <c r="F96" s="144" t="s">
        <v>1048</v>
      </c>
      <c r="H96" s="145">
        <v>165.58</v>
      </c>
      <c r="I96" s="146"/>
      <c r="L96" s="142"/>
      <c r="M96" s="147"/>
      <c r="T96" s="148"/>
      <c r="AT96" s="143" t="s">
        <v>360</v>
      </c>
      <c r="AU96" s="143" t="s">
        <v>81</v>
      </c>
      <c r="AV96" s="9" t="s">
        <v>81</v>
      </c>
      <c r="AW96" s="9" t="s">
        <v>33</v>
      </c>
      <c r="AX96" s="9" t="s">
        <v>72</v>
      </c>
      <c r="AY96" s="143" t="s">
        <v>144</v>
      </c>
    </row>
    <row r="97" spans="2:65" s="10" customFormat="1" ht="11.25">
      <c r="B97" s="149"/>
      <c r="D97" s="123" t="s">
        <v>360</v>
      </c>
      <c r="E97" s="150" t="s">
        <v>19</v>
      </c>
      <c r="F97" s="151" t="s">
        <v>362</v>
      </c>
      <c r="H97" s="152">
        <v>165.58</v>
      </c>
      <c r="I97" s="153"/>
      <c r="L97" s="149"/>
      <c r="M97" s="154"/>
      <c r="T97" s="155"/>
      <c r="AT97" s="150" t="s">
        <v>360</v>
      </c>
      <c r="AU97" s="150" t="s">
        <v>81</v>
      </c>
      <c r="AV97" s="10" t="s">
        <v>143</v>
      </c>
      <c r="AW97" s="10" t="s">
        <v>33</v>
      </c>
      <c r="AX97" s="10" t="s">
        <v>79</v>
      </c>
      <c r="AY97" s="150" t="s">
        <v>144</v>
      </c>
    </row>
    <row r="98" spans="2:65" s="1" customFormat="1" ht="16.5" customHeight="1">
      <c r="B98" s="31"/>
      <c r="C98" s="127" t="s">
        <v>150</v>
      </c>
      <c r="D98" s="127" t="s">
        <v>253</v>
      </c>
      <c r="E98" s="128" t="s">
        <v>658</v>
      </c>
      <c r="F98" s="129" t="s">
        <v>659</v>
      </c>
      <c r="G98" s="130" t="s">
        <v>365</v>
      </c>
      <c r="H98" s="131">
        <v>336.95499999999998</v>
      </c>
      <c r="I98" s="132"/>
      <c r="J98" s="133">
        <f>ROUND(I98*H98,2)</f>
        <v>0</v>
      </c>
      <c r="K98" s="129" t="s">
        <v>154</v>
      </c>
      <c r="L98" s="134"/>
      <c r="M98" s="135" t="s">
        <v>19</v>
      </c>
      <c r="N98" s="136" t="s">
        <v>43</v>
      </c>
      <c r="P98" s="119">
        <f>O98*H98</f>
        <v>0</v>
      </c>
      <c r="Q98" s="119">
        <v>1</v>
      </c>
      <c r="R98" s="119">
        <f>Q98*H98</f>
        <v>336.95499999999998</v>
      </c>
      <c r="S98" s="119">
        <v>0</v>
      </c>
      <c r="T98" s="120">
        <f>S98*H98</f>
        <v>0</v>
      </c>
      <c r="AR98" s="121" t="s">
        <v>159</v>
      </c>
      <c r="AT98" s="121" t="s">
        <v>253</v>
      </c>
      <c r="AU98" s="121" t="s">
        <v>81</v>
      </c>
      <c r="AY98" s="16" t="s">
        <v>144</v>
      </c>
      <c r="BE98" s="122">
        <f>IF(N98="základní",J98,0)</f>
        <v>0</v>
      </c>
      <c r="BF98" s="122">
        <f>IF(N98="snížená",J98,0)</f>
        <v>0</v>
      </c>
      <c r="BG98" s="122">
        <f>IF(N98="zákl. přenesená",J98,0)</f>
        <v>0</v>
      </c>
      <c r="BH98" s="122">
        <f>IF(N98="sníž. přenesená",J98,0)</f>
        <v>0</v>
      </c>
      <c r="BI98" s="122">
        <f>IF(N98="nulová",J98,0)</f>
        <v>0</v>
      </c>
      <c r="BJ98" s="16" t="s">
        <v>79</v>
      </c>
      <c r="BK98" s="122">
        <f>ROUND(I98*H98,2)</f>
        <v>0</v>
      </c>
      <c r="BL98" s="16" t="s">
        <v>143</v>
      </c>
      <c r="BM98" s="121" t="s">
        <v>1049</v>
      </c>
    </row>
    <row r="99" spans="2:65" s="11" customFormat="1" ht="11.25">
      <c r="B99" s="156"/>
      <c r="D99" s="123" t="s">
        <v>360</v>
      </c>
      <c r="E99" s="157" t="s">
        <v>19</v>
      </c>
      <c r="F99" s="158" t="s">
        <v>902</v>
      </c>
      <c r="H99" s="157" t="s">
        <v>19</v>
      </c>
      <c r="I99" s="159"/>
      <c r="L99" s="156"/>
      <c r="M99" s="160"/>
      <c r="T99" s="161"/>
      <c r="AT99" s="157" t="s">
        <v>360</v>
      </c>
      <c r="AU99" s="157" t="s">
        <v>81</v>
      </c>
      <c r="AV99" s="11" t="s">
        <v>79</v>
      </c>
      <c r="AW99" s="11" t="s">
        <v>33</v>
      </c>
      <c r="AX99" s="11" t="s">
        <v>72</v>
      </c>
      <c r="AY99" s="157" t="s">
        <v>144</v>
      </c>
    </row>
    <row r="100" spans="2:65" s="9" customFormat="1" ht="11.25">
      <c r="B100" s="142"/>
      <c r="D100" s="123" t="s">
        <v>360</v>
      </c>
      <c r="E100" s="143" t="s">
        <v>19</v>
      </c>
      <c r="F100" s="144" t="s">
        <v>1050</v>
      </c>
      <c r="H100" s="145">
        <v>336.95499999999998</v>
      </c>
      <c r="I100" s="146"/>
      <c r="L100" s="142"/>
      <c r="M100" s="147"/>
      <c r="T100" s="148"/>
      <c r="AT100" s="143" t="s">
        <v>360</v>
      </c>
      <c r="AU100" s="143" t="s">
        <v>81</v>
      </c>
      <c r="AV100" s="9" t="s">
        <v>81</v>
      </c>
      <c r="AW100" s="9" t="s">
        <v>33</v>
      </c>
      <c r="AX100" s="9" t="s">
        <v>72</v>
      </c>
      <c r="AY100" s="143" t="s">
        <v>144</v>
      </c>
    </row>
    <row r="101" spans="2:65" s="10" customFormat="1" ht="11.25">
      <c r="B101" s="149"/>
      <c r="D101" s="123" t="s">
        <v>360</v>
      </c>
      <c r="E101" s="150" t="s">
        <v>19</v>
      </c>
      <c r="F101" s="151" t="s">
        <v>362</v>
      </c>
      <c r="H101" s="152">
        <v>336.95499999999998</v>
      </c>
      <c r="I101" s="153"/>
      <c r="L101" s="149"/>
      <c r="M101" s="154"/>
      <c r="T101" s="155"/>
      <c r="AT101" s="150" t="s">
        <v>360</v>
      </c>
      <c r="AU101" s="150" t="s">
        <v>81</v>
      </c>
      <c r="AV101" s="10" t="s">
        <v>143</v>
      </c>
      <c r="AW101" s="10" t="s">
        <v>33</v>
      </c>
      <c r="AX101" s="10" t="s">
        <v>79</v>
      </c>
      <c r="AY101" s="150" t="s">
        <v>144</v>
      </c>
    </row>
    <row r="102" spans="2:65" s="13" customFormat="1" ht="25.9" customHeight="1">
      <c r="B102" s="169"/>
      <c r="D102" s="170" t="s">
        <v>71</v>
      </c>
      <c r="E102" s="171" t="s">
        <v>1021</v>
      </c>
      <c r="F102" s="171" t="s">
        <v>1022</v>
      </c>
      <c r="I102" s="172"/>
      <c r="J102" s="173">
        <f>BK102</f>
        <v>0</v>
      </c>
      <c r="L102" s="169"/>
      <c r="M102" s="174"/>
      <c r="P102" s="175">
        <f>SUM(P103:P109)</f>
        <v>0</v>
      </c>
      <c r="R102" s="175">
        <f>SUM(R103:R109)</f>
        <v>0</v>
      </c>
      <c r="T102" s="176">
        <f>SUM(T103:T109)</f>
        <v>0</v>
      </c>
      <c r="AR102" s="170" t="s">
        <v>143</v>
      </c>
      <c r="AT102" s="177" t="s">
        <v>71</v>
      </c>
      <c r="AU102" s="177" t="s">
        <v>72</v>
      </c>
      <c r="AY102" s="170" t="s">
        <v>144</v>
      </c>
      <c r="BK102" s="178">
        <f>SUM(BK103:BK109)</f>
        <v>0</v>
      </c>
    </row>
    <row r="103" spans="2:65" s="1" customFormat="1" ht="90" customHeight="1">
      <c r="B103" s="31"/>
      <c r="C103" s="110" t="s">
        <v>143</v>
      </c>
      <c r="D103" s="110" t="s">
        <v>139</v>
      </c>
      <c r="E103" s="111" t="s">
        <v>1051</v>
      </c>
      <c r="F103" s="112" t="s">
        <v>1052</v>
      </c>
      <c r="G103" s="113" t="s">
        <v>153</v>
      </c>
      <c r="H103" s="114">
        <v>2</v>
      </c>
      <c r="I103" s="115"/>
      <c r="J103" s="116">
        <f>ROUND(I103*H103,2)</f>
        <v>0</v>
      </c>
      <c r="K103" s="112" t="s">
        <v>154</v>
      </c>
      <c r="L103" s="31"/>
      <c r="M103" s="117" t="s">
        <v>19</v>
      </c>
      <c r="N103" s="118" t="s">
        <v>43</v>
      </c>
      <c r="P103" s="119">
        <f>O103*H103</f>
        <v>0</v>
      </c>
      <c r="Q103" s="119">
        <v>0</v>
      </c>
      <c r="R103" s="119">
        <f>Q103*H103</f>
        <v>0</v>
      </c>
      <c r="S103" s="119">
        <v>0</v>
      </c>
      <c r="T103" s="120">
        <f>S103*H103</f>
        <v>0</v>
      </c>
      <c r="AR103" s="121" t="s">
        <v>1025</v>
      </c>
      <c r="AT103" s="121" t="s">
        <v>139</v>
      </c>
      <c r="AU103" s="121" t="s">
        <v>79</v>
      </c>
      <c r="AY103" s="16" t="s">
        <v>144</v>
      </c>
      <c r="BE103" s="122">
        <f>IF(N103="základní",J103,0)</f>
        <v>0</v>
      </c>
      <c r="BF103" s="122">
        <f>IF(N103="snížená",J103,0)</f>
        <v>0</v>
      </c>
      <c r="BG103" s="122">
        <f>IF(N103="zákl. přenesená",J103,0)</f>
        <v>0</v>
      </c>
      <c r="BH103" s="122">
        <f>IF(N103="sníž. přenesená",J103,0)</f>
        <v>0</v>
      </c>
      <c r="BI103" s="122">
        <f>IF(N103="nulová",J103,0)</f>
        <v>0</v>
      </c>
      <c r="BJ103" s="16" t="s">
        <v>79</v>
      </c>
      <c r="BK103" s="122">
        <f>ROUND(I103*H103,2)</f>
        <v>0</v>
      </c>
      <c r="BL103" s="16" t="s">
        <v>1025</v>
      </c>
      <c r="BM103" s="121" t="s">
        <v>159</v>
      </c>
    </row>
    <row r="104" spans="2:65" s="9" customFormat="1" ht="11.25">
      <c r="B104" s="142"/>
      <c r="D104" s="123" t="s">
        <v>360</v>
      </c>
      <c r="E104" s="143" t="s">
        <v>19</v>
      </c>
      <c r="F104" s="144" t="s">
        <v>1053</v>
      </c>
      <c r="H104" s="145">
        <v>2</v>
      </c>
      <c r="I104" s="146"/>
      <c r="L104" s="142"/>
      <c r="M104" s="147"/>
      <c r="T104" s="148"/>
      <c r="AT104" s="143" t="s">
        <v>360</v>
      </c>
      <c r="AU104" s="143" t="s">
        <v>79</v>
      </c>
      <c r="AV104" s="9" t="s">
        <v>81</v>
      </c>
      <c r="AW104" s="9" t="s">
        <v>33</v>
      </c>
      <c r="AX104" s="9" t="s">
        <v>72</v>
      </c>
      <c r="AY104" s="143" t="s">
        <v>144</v>
      </c>
    </row>
    <row r="105" spans="2:65" s="10" customFormat="1" ht="11.25">
      <c r="B105" s="149"/>
      <c r="D105" s="123" t="s">
        <v>360</v>
      </c>
      <c r="E105" s="150" t="s">
        <v>19</v>
      </c>
      <c r="F105" s="151" t="s">
        <v>362</v>
      </c>
      <c r="H105" s="152">
        <v>2</v>
      </c>
      <c r="I105" s="153"/>
      <c r="L105" s="149"/>
      <c r="M105" s="154"/>
      <c r="T105" s="155"/>
      <c r="AT105" s="150" t="s">
        <v>360</v>
      </c>
      <c r="AU105" s="150" t="s">
        <v>79</v>
      </c>
      <c r="AV105" s="10" t="s">
        <v>143</v>
      </c>
      <c r="AW105" s="10" t="s">
        <v>33</v>
      </c>
      <c r="AX105" s="10" t="s">
        <v>79</v>
      </c>
      <c r="AY105" s="150" t="s">
        <v>144</v>
      </c>
    </row>
    <row r="106" spans="2:65" s="1" customFormat="1" ht="156.75" customHeight="1">
      <c r="B106" s="31"/>
      <c r="C106" s="110" t="s">
        <v>161</v>
      </c>
      <c r="D106" s="110" t="s">
        <v>139</v>
      </c>
      <c r="E106" s="111" t="s">
        <v>984</v>
      </c>
      <c r="F106" s="112" t="s">
        <v>985</v>
      </c>
      <c r="G106" s="113" t="s">
        <v>365</v>
      </c>
      <c r="H106" s="114">
        <v>336.95499999999998</v>
      </c>
      <c r="I106" s="115"/>
      <c r="J106" s="116">
        <f>ROUND(I106*H106,2)</f>
        <v>0</v>
      </c>
      <c r="K106" s="112" t="s">
        <v>154</v>
      </c>
      <c r="L106" s="31"/>
      <c r="M106" s="117" t="s">
        <v>19</v>
      </c>
      <c r="N106" s="118" t="s">
        <v>43</v>
      </c>
      <c r="P106" s="119">
        <f>O106*H106</f>
        <v>0</v>
      </c>
      <c r="Q106" s="119">
        <v>0</v>
      </c>
      <c r="R106" s="119">
        <f>Q106*H106</f>
        <v>0</v>
      </c>
      <c r="S106" s="119">
        <v>0</v>
      </c>
      <c r="T106" s="120">
        <f>S106*H106</f>
        <v>0</v>
      </c>
      <c r="AR106" s="121" t="s">
        <v>143</v>
      </c>
      <c r="AT106" s="121" t="s">
        <v>139</v>
      </c>
      <c r="AU106" s="121" t="s">
        <v>79</v>
      </c>
      <c r="AY106" s="16" t="s">
        <v>144</v>
      </c>
      <c r="BE106" s="122">
        <f>IF(N106="základní",J106,0)</f>
        <v>0</v>
      </c>
      <c r="BF106" s="122">
        <f>IF(N106="snížená",J106,0)</f>
        <v>0</v>
      </c>
      <c r="BG106" s="122">
        <f>IF(N106="zákl. přenesená",J106,0)</f>
        <v>0</v>
      </c>
      <c r="BH106" s="122">
        <f>IF(N106="sníž. přenesená",J106,0)</f>
        <v>0</v>
      </c>
      <c r="BI106" s="122">
        <f>IF(N106="nulová",J106,0)</f>
        <v>0</v>
      </c>
      <c r="BJ106" s="16" t="s">
        <v>79</v>
      </c>
      <c r="BK106" s="122">
        <f>ROUND(I106*H106,2)</f>
        <v>0</v>
      </c>
      <c r="BL106" s="16" t="s">
        <v>143</v>
      </c>
      <c r="BM106" s="121" t="s">
        <v>1054</v>
      </c>
    </row>
    <row r="107" spans="2:65" s="11" customFormat="1" ht="11.25">
      <c r="B107" s="156"/>
      <c r="D107" s="123" t="s">
        <v>360</v>
      </c>
      <c r="E107" s="157" t="s">
        <v>19</v>
      </c>
      <c r="F107" s="158" t="s">
        <v>902</v>
      </c>
      <c r="H107" s="157" t="s">
        <v>19</v>
      </c>
      <c r="I107" s="159"/>
      <c r="L107" s="156"/>
      <c r="M107" s="160"/>
      <c r="T107" s="161"/>
      <c r="AT107" s="157" t="s">
        <v>360</v>
      </c>
      <c r="AU107" s="157" t="s">
        <v>79</v>
      </c>
      <c r="AV107" s="11" t="s">
        <v>79</v>
      </c>
      <c r="AW107" s="11" t="s">
        <v>33</v>
      </c>
      <c r="AX107" s="11" t="s">
        <v>72</v>
      </c>
      <c r="AY107" s="157" t="s">
        <v>144</v>
      </c>
    </row>
    <row r="108" spans="2:65" s="9" customFormat="1" ht="11.25">
      <c r="B108" s="142"/>
      <c r="D108" s="123" t="s">
        <v>360</v>
      </c>
      <c r="E108" s="143" t="s">
        <v>19</v>
      </c>
      <c r="F108" s="144" t="s">
        <v>1050</v>
      </c>
      <c r="H108" s="145">
        <v>336.95499999999998</v>
      </c>
      <c r="I108" s="146"/>
      <c r="L108" s="142"/>
      <c r="M108" s="147"/>
      <c r="T108" s="148"/>
      <c r="AT108" s="143" t="s">
        <v>360</v>
      </c>
      <c r="AU108" s="143" t="s">
        <v>79</v>
      </c>
      <c r="AV108" s="9" t="s">
        <v>81</v>
      </c>
      <c r="AW108" s="9" t="s">
        <v>33</v>
      </c>
      <c r="AX108" s="9" t="s">
        <v>72</v>
      </c>
      <c r="AY108" s="143" t="s">
        <v>144</v>
      </c>
    </row>
    <row r="109" spans="2:65" s="10" customFormat="1" ht="11.25">
      <c r="B109" s="149"/>
      <c r="D109" s="123" t="s">
        <v>360</v>
      </c>
      <c r="E109" s="150" t="s">
        <v>19</v>
      </c>
      <c r="F109" s="151" t="s">
        <v>362</v>
      </c>
      <c r="H109" s="152">
        <v>336.95499999999998</v>
      </c>
      <c r="I109" s="153"/>
      <c r="L109" s="149"/>
      <c r="M109" s="162"/>
      <c r="N109" s="163"/>
      <c r="O109" s="163"/>
      <c r="P109" s="163"/>
      <c r="Q109" s="163"/>
      <c r="R109" s="163"/>
      <c r="S109" s="163"/>
      <c r="T109" s="164"/>
      <c r="AT109" s="150" t="s">
        <v>360</v>
      </c>
      <c r="AU109" s="150" t="s">
        <v>79</v>
      </c>
      <c r="AV109" s="10" t="s">
        <v>143</v>
      </c>
      <c r="AW109" s="10" t="s">
        <v>33</v>
      </c>
      <c r="AX109" s="10" t="s">
        <v>79</v>
      </c>
      <c r="AY109" s="150" t="s">
        <v>144</v>
      </c>
    </row>
    <row r="110" spans="2:65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31"/>
    </row>
  </sheetData>
  <sheetProtection algorithmName="SHA-512" hashValue="FYnOtJ8yYNuDue/QXj/TLoIKf5c6OKee5YxSsXu89Qwl3pFV1mZMA+VI5PE9lgs9hmKeR/vq5sgWPbyQZ6EiLw==" saltValue="dLtEuxxoRG7toDWnIpBVstIO37AyR10eMA6arzzWb29UMQ5crRDaujDV3kKyebTSAbSNy2thRbO9c4Z2uD7BVQ==" spinCount="100000" sheet="1" objects="1" scenarios="1" formatColumns="0" formatRows="0" autoFilter="0"/>
  <autoFilter ref="C87:K109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104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850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1055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ROUND(J91,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ROUND((SUM(BE91:BE196)),  2)</f>
        <v>0</v>
      </c>
      <c r="I35" s="92">
        <v>0.21</v>
      </c>
      <c r="J35" s="82">
        <f>ROUND(((SUM(BE91:BE196))*I35),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ROUND((SUM(BF91:BF196)),  2)</f>
        <v>0</v>
      </c>
      <c r="I36" s="92">
        <v>0.15</v>
      </c>
      <c r="J36" s="82">
        <f>ROUND(((SUM(BF91:BF196))*I36),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ROUND((SUM(BG91:BG196)),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ROUND((SUM(BH91:BH196)),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ROUND((SUM(BI91:BI196)),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850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SO 11-01 - Železniční spodek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J91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1056</v>
      </c>
      <c r="E64" s="167"/>
      <c r="F64" s="167"/>
      <c r="G64" s="167"/>
      <c r="H64" s="167"/>
      <c r="I64" s="167"/>
      <c r="J64" s="168">
        <f>J92</f>
        <v>0</v>
      </c>
      <c r="L64" s="165"/>
    </row>
    <row r="65" spans="2:12" s="14" customFormat="1" ht="19.899999999999999" hidden="1" customHeight="1">
      <c r="B65" s="181"/>
      <c r="D65" s="182" t="s">
        <v>854</v>
      </c>
      <c r="E65" s="183"/>
      <c r="F65" s="183"/>
      <c r="G65" s="183"/>
      <c r="H65" s="183"/>
      <c r="I65" s="183"/>
      <c r="J65" s="184">
        <f>J93</f>
        <v>0</v>
      </c>
      <c r="L65" s="181"/>
    </row>
    <row r="66" spans="2:12" s="12" customFormat="1" ht="24.95" hidden="1" customHeight="1">
      <c r="B66" s="165"/>
      <c r="D66" s="166" t="s">
        <v>852</v>
      </c>
      <c r="E66" s="167"/>
      <c r="F66" s="167"/>
      <c r="G66" s="167"/>
      <c r="H66" s="167"/>
      <c r="I66" s="167"/>
      <c r="J66" s="168">
        <f>J100</f>
        <v>0</v>
      </c>
      <c r="L66" s="165"/>
    </row>
    <row r="67" spans="2:12" s="14" customFormat="1" ht="19.899999999999999" hidden="1" customHeight="1">
      <c r="B67" s="181"/>
      <c r="D67" s="182" t="s">
        <v>860</v>
      </c>
      <c r="E67" s="183"/>
      <c r="F67" s="183"/>
      <c r="G67" s="183"/>
      <c r="H67" s="183"/>
      <c r="I67" s="183"/>
      <c r="J67" s="184">
        <f>J101</f>
        <v>0</v>
      </c>
      <c r="L67" s="181"/>
    </row>
    <row r="68" spans="2:12" s="14" customFormat="1" ht="19.899999999999999" hidden="1" customHeight="1">
      <c r="B68" s="181"/>
      <c r="D68" s="182" t="s">
        <v>1057</v>
      </c>
      <c r="E68" s="183"/>
      <c r="F68" s="183"/>
      <c r="G68" s="183"/>
      <c r="H68" s="183"/>
      <c r="I68" s="183"/>
      <c r="J68" s="184">
        <f>J148</f>
        <v>0</v>
      </c>
      <c r="L68" s="181"/>
    </row>
    <row r="69" spans="2:12" s="12" customFormat="1" ht="24.95" hidden="1" customHeight="1">
      <c r="B69" s="165"/>
      <c r="D69" s="166" t="s">
        <v>1045</v>
      </c>
      <c r="E69" s="167"/>
      <c r="F69" s="167"/>
      <c r="G69" s="167"/>
      <c r="H69" s="167"/>
      <c r="I69" s="167"/>
      <c r="J69" s="168">
        <f>J178</f>
        <v>0</v>
      </c>
      <c r="L69" s="165"/>
    </row>
    <row r="70" spans="2:12" s="1" customFormat="1" ht="21.75" hidden="1" customHeight="1">
      <c r="B70" s="31"/>
      <c r="L70" s="31"/>
    </row>
    <row r="71" spans="2:12" s="1" customFormat="1" ht="6.95" hidden="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2" spans="2:12" ht="11.25" hidden="1"/>
    <row r="73" spans="2:12" ht="11.25" hidden="1"/>
    <row r="74" spans="2:12" ht="11.25" hidden="1"/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5" customHeight="1">
      <c r="B76" s="31"/>
      <c r="C76" s="20" t="s">
        <v>126</v>
      </c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234" t="str">
        <f>E7</f>
        <v>Oprava kolejí a výhybek v žst. Teplice nad Metují</v>
      </c>
      <c r="F79" s="235"/>
      <c r="G79" s="235"/>
      <c r="H79" s="235"/>
      <c r="L79" s="31"/>
    </row>
    <row r="80" spans="2:12" ht="12" customHeight="1">
      <c r="B80" s="19"/>
      <c r="C80" s="26" t="s">
        <v>115</v>
      </c>
      <c r="L80" s="19"/>
    </row>
    <row r="81" spans="2:65" s="1" customFormat="1" ht="16.5" customHeight="1">
      <c r="B81" s="31"/>
      <c r="E81" s="234" t="s">
        <v>850</v>
      </c>
      <c r="F81" s="236"/>
      <c r="G81" s="236"/>
      <c r="H81" s="236"/>
      <c r="L81" s="31"/>
    </row>
    <row r="82" spans="2:65" s="1" customFormat="1" ht="12" customHeight="1">
      <c r="B82" s="31"/>
      <c r="C82" s="26" t="s">
        <v>117</v>
      </c>
      <c r="L82" s="31"/>
    </row>
    <row r="83" spans="2:65" s="1" customFormat="1" ht="16.5" customHeight="1">
      <c r="B83" s="31"/>
      <c r="E83" s="198" t="str">
        <f>E11</f>
        <v>SO 11-01 - Železniční spodek</v>
      </c>
      <c r="F83" s="236"/>
      <c r="G83" s="236"/>
      <c r="H83" s="236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žst. Teplice nad Metují</v>
      </c>
      <c r="I85" s="26" t="s">
        <v>23</v>
      </c>
      <c r="J85" s="48" t="str">
        <f>IF(J14="","",J14)</f>
        <v>7. 10. 2022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25</v>
      </c>
      <c r="F87" s="24" t="str">
        <f>E17</f>
        <v>Správa železnic, s.o.</v>
      </c>
      <c r="I87" s="26" t="s">
        <v>31</v>
      </c>
      <c r="J87" s="29" t="str">
        <f>E23</f>
        <v>Prodin, a.s.</v>
      </c>
      <c r="L87" s="31"/>
    </row>
    <row r="88" spans="2:65" s="1" customFormat="1" ht="15.2" customHeight="1">
      <c r="B88" s="31"/>
      <c r="C88" s="26" t="s">
        <v>29</v>
      </c>
      <c r="F88" s="24" t="str">
        <f>IF(E20="","",E20)</f>
        <v>Vyplň údaj</v>
      </c>
      <c r="I88" s="26" t="s">
        <v>34</v>
      </c>
      <c r="J88" s="29" t="str">
        <f>E26</f>
        <v>ST Hradec Králové</v>
      </c>
      <c r="L88" s="31"/>
    </row>
    <row r="89" spans="2:65" s="1" customFormat="1" ht="10.35" customHeight="1">
      <c r="B89" s="31"/>
      <c r="L89" s="31"/>
    </row>
    <row r="90" spans="2:65" s="8" customFormat="1" ht="29.25" customHeight="1">
      <c r="B90" s="102"/>
      <c r="C90" s="103" t="s">
        <v>127</v>
      </c>
      <c r="D90" s="104" t="s">
        <v>57</v>
      </c>
      <c r="E90" s="104" t="s">
        <v>53</v>
      </c>
      <c r="F90" s="104" t="s">
        <v>54</v>
      </c>
      <c r="G90" s="104" t="s">
        <v>128</v>
      </c>
      <c r="H90" s="104" t="s">
        <v>129</v>
      </c>
      <c r="I90" s="104" t="s">
        <v>130</v>
      </c>
      <c r="J90" s="104" t="s">
        <v>124</v>
      </c>
      <c r="K90" s="105" t="s">
        <v>131</v>
      </c>
      <c r="L90" s="102"/>
      <c r="M90" s="55" t="s">
        <v>19</v>
      </c>
      <c r="N90" s="56" t="s">
        <v>42</v>
      </c>
      <c r="O90" s="56" t="s">
        <v>132</v>
      </c>
      <c r="P90" s="56" t="s">
        <v>133</v>
      </c>
      <c r="Q90" s="56" t="s">
        <v>134</v>
      </c>
      <c r="R90" s="56" t="s">
        <v>135</v>
      </c>
      <c r="S90" s="56" t="s">
        <v>136</v>
      </c>
      <c r="T90" s="57" t="s">
        <v>137</v>
      </c>
    </row>
    <row r="91" spans="2:65" s="1" customFormat="1" ht="22.9" customHeight="1">
      <c r="B91" s="31"/>
      <c r="C91" s="60" t="s">
        <v>138</v>
      </c>
      <c r="J91" s="106">
        <f>BK91</f>
        <v>0</v>
      </c>
      <c r="L91" s="31"/>
      <c r="M91" s="58"/>
      <c r="N91" s="49"/>
      <c r="O91" s="49"/>
      <c r="P91" s="107">
        <f>P92+P100+P178</f>
        <v>0</v>
      </c>
      <c r="Q91" s="49"/>
      <c r="R91" s="107">
        <f>R92+R100+R178</f>
        <v>713.62970680000001</v>
      </c>
      <c r="S91" s="49"/>
      <c r="T91" s="108">
        <f>T92+T100+T178</f>
        <v>0.26880000000000004</v>
      </c>
      <c r="AT91" s="16" t="s">
        <v>71</v>
      </c>
      <c r="AU91" s="16" t="s">
        <v>125</v>
      </c>
      <c r="BK91" s="109">
        <f>BK92+BK100+BK178</f>
        <v>0</v>
      </c>
    </row>
    <row r="92" spans="2:65" s="13" customFormat="1" ht="25.9" customHeight="1">
      <c r="B92" s="169"/>
      <c r="D92" s="170" t="s">
        <v>71</v>
      </c>
      <c r="E92" s="171" t="s">
        <v>864</v>
      </c>
      <c r="F92" s="171" t="s">
        <v>865</v>
      </c>
      <c r="I92" s="172"/>
      <c r="J92" s="173">
        <f>BK92</f>
        <v>0</v>
      </c>
      <c r="L92" s="169"/>
      <c r="M92" s="174"/>
      <c r="P92" s="175">
        <f>P93</f>
        <v>0</v>
      </c>
      <c r="R92" s="175">
        <f>R93</f>
        <v>0</v>
      </c>
      <c r="T92" s="176">
        <f>T93</f>
        <v>0</v>
      </c>
      <c r="AR92" s="170" t="s">
        <v>79</v>
      </c>
      <c r="AT92" s="177" t="s">
        <v>71</v>
      </c>
      <c r="AU92" s="177" t="s">
        <v>72</v>
      </c>
      <c r="AY92" s="170" t="s">
        <v>144</v>
      </c>
      <c r="BK92" s="178">
        <f>BK93</f>
        <v>0</v>
      </c>
    </row>
    <row r="93" spans="2:65" s="13" customFormat="1" ht="22.9" customHeight="1">
      <c r="B93" s="169"/>
      <c r="D93" s="170" t="s">
        <v>71</v>
      </c>
      <c r="E93" s="185" t="s">
        <v>866</v>
      </c>
      <c r="F93" s="185" t="s">
        <v>867</v>
      </c>
      <c r="I93" s="172"/>
      <c r="J93" s="186">
        <f>BK93</f>
        <v>0</v>
      </c>
      <c r="L93" s="169"/>
      <c r="M93" s="174"/>
      <c r="P93" s="175">
        <f>SUM(P94:P99)</f>
        <v>0</v>
      </c>
      <c r="R93" s="175">
        <f>SUM(R94:R99)</f>
        <v>0</v>
      </c>
      <c r="T93" s="176">
        <f>SUM(T94:T99)</f>
        <v>0</v>
      </c>
      <c r="AR93" s="170" t="s">
        <v>79</v>
      </c>
      <c r="AT93" s="177" t="s">
        <v>71</v>
      </c>
      <c r="AU93" s="177" t="s">
        <v>79</v>
      </c>
      <c r="AY93" s="170" t="s">
        <v>144</v>
      </c>
      <c r="BK93" s="178">
        <f>SUM(BK94:BK99)</f>
        <v>0</v>
      </c>
    </row>
    <row r="94" spans="2:65" s="1" customFormat="1" ht="128.65" customHeight="1">
      <c r="B94" s="31"/>
      <c r="C94" s="110" t="s">
        <v>79</v>
      </c>
      <c r="D94" s="110" t="s">
        <v>139</v>
      </c>
      <c r="E94" s="111" t="s">
        <v>450</v>
      </c>
      <c r="F94" s="112" t="s">
        <v>451</v>
      </c>
      <c r="G94" s="113" t="s">
        <v>365</v>
      </c>
      <c r="H94" s="114">
        <v>3775.95</v>
      </c>
      <c r="I94" s="115"/>
      <c r="J94" s="116">
        <f>ROUND(I94*H94,2)</f>
        <v>0</v>
      </c>
      <c r="K94" s="112" t="s">
        <v>154</v>
      </c>
      <c r="L94" s="31"/>
      <c r="M94" s="117" t="s">
        <v>19</v>
      </c>
      <c r="N94" s="118" t="s">
        <v>43</v>
      </c>
      <c r="P94" s="119">
        <f>O94*H94</f>
        <v>0</v>
      </c>
      <c r="Q94" s="119">
        <v>0</v>
      </c>
      <c r="R94" s="119">
        <f>Q94*H94</f>
        <v>0</v>
      </c>
      <c r="S94" s="119">
        <v>0</v>
      </c>
      <c r="T94" s="120">
        <f>S94*H94</f>
        <v>0</v>
      </c>
      <c r="AR94" s="121" t="s">
        <v>143</v>
      </c>
      <c r="AT94" s="121" t="s">
        <v>139</v>
      </c>
      <c r="AU94" s="121" t="s">
        <v>81</v>
      </c>
      <c r="AY94" s="16" t="s">
        <v>144</v>
      </c>
      <c r="BE94" s="122">
        <f>IF(N94="základní",J94,0)</f>
        <v>0</v>
      </c>
      <c r="BF94" s="122">
        <f>IF(N94="snížená",J94,0)</f>
        <v>0</v>
      </c>
      <c r="BG94" s="122">
        <f>IF(N94="zákl. přenesená",J94,0)</f>
        <v>0</v>
      </c>
      <c r="BH94" s="122">
        <f>IF(N94="sníž. přenesená",J94,0)</f>
        <v>0</v>
      </c>
      <c r="BI94" s="122">
        <f>IF(N94="nulová",J94,0)</f>
        <v>0</v>
      </c>
      <c r="BJ94" s="16" t="s">
        <v>79</v>
      </c>
      <c r="BK94" s="122">
        <f>ROUND(I94*H94,2)</f>
        <v>0</v>
      </c>
      <c r="BL94" s="16" t="s">
        <v>143</v>
      </c>
      <c r="BM94" s="121" t="s">
        <v>81</v>
      </c>
    </row>
    <row r="95" spans="2:65" s="9" customFormat="1" ht="11.25">
      <c r="B95" s="142"/>
      <c r="D95" s="123" t="s">
        <v>360</v>
      </c>
      <c r="E95" s="143" t="s">
        <v>19</v>
      </c>
      <c r="F95" s="144" t="s">
        <v>1058</v>
      </c>
      <c r="H95" s="145">
        <v>3775.95</v>
      </c>
      <c r="I95" s="146"/>
      <c r="L95" s="142"/>
      <c r="M95" s="147"/>
      <c r="T95" s="148"/>
      <c r="AT95" s="143" t="s">
        <v>360</v>
      </c>
      <c r="AU95" s="143" t="s">
        <v>81</v>
      </c>
      <c r="AV95" s="9" t="s">
        <v>81</v>
      </c>
      <c r="AW95" s="9" t="s">
        <v>33</v>
      </c>
      <c r="AX95" s="9" t="s">
        <v>72</v>
      </c>
      <c r="AY95" s="143" t="s">
        <v>144</v>
      </c>
    </row>
    <row r="96" spans="2:65" s="10" customFormat="1" ht="11.25">
      <c r="B96" s="149"/>
      <c r="D96" s="123" t="s">
        <v>360</v>
      </c>
      <c r="E96" s="150" t="s">
        <v>19</v>
      </c>
      <c r="F96" s="151" t="s">
        <v>362</v>
      </c>
      <c r="H96" s="152">
        <v>3775.95</v>
      </c>
      <c r="I96" s="153"/>
      <c r="L96" s="149"/>
      <c r="M96" s="154"/>
      <c r="T96" s="155"/>
      <c r="AT96" s="150" t="s">
        <v>360</v>
      </c>
      <c r="AU96" s="150" t="s">
        <v>81</v>
      </c>
      <c r="AV96" s="10" t="s">
        <v>143</v>
      </c>
      <c r="AW96" s="10" t="s">
        <v>33</v>
      </c>
      <c r="AX96" s="10" t="s">
        <v>79</v>
      </c>
      <c r="AY96" s="150" t="s">
        <v>144</v>
      </c>
    </row>
    <row r="97" spans="2:65" s="1" customFormat="1" ht="90" customHeight="1">
      <c r="B97" s="31"/>
      <c r="C97" s="110" t="s">
        <v>81</v>
      </c>
      <c r="D97" s="110" t="s">
        <v>139</v>
      </c>
      <c r="E97" s="111" t="s">
        <v>589</v>
      </c>
      <c r="F97" s="112" t="s">
        <v>590</v>
      </c>
      <c r="G97" s="113" t="s">
        <v>365</v>
      </c>
      <c r="H97" s="114">
        <v>3775.95</v>
      </c>
      <c r="I97" s="115"/>
      <c r="J97" s="116">
        <f>ROUND(I97*H97,2)</f>
        <v>0</v>
      </c>
      <c r="K97" s="112" t="s">
        <v>154</v>
      </c>
      <c r="L97" s="31"/>
      <c r="M97" s="117" t="s">
        <v>19</v>
      </c>
      <c r="N97" s="118" t="s">
        <v>43</v>
      </c>
      <c r="P97" s="119">
        <f>O97*H97</f>
        <v>0</v>
      </c>
      <c r="Q97" s="119">
        <v>0</v>
      </c>
      <c r="R97" s="119">
        <f>Q97*H97</f>
        <v>0</v>
      </c>
      <c r="S97" s="119">
        <v>0</v>
      </c>
      <c r="T97" s="120">
        <f>S97*H97</f>
        <v>0</v>
      </c>
      <c r="AR97" s="121" t="s">
        <v>143</v>
      </c>
      <c r="AT97" s="121" t="s">
        <v>139</v>
      </c>
      <c r="AU97" s="121" t="s">
        <v>81</v>
      </c>
      <c r="AY97" s="16" t="s">
        <v>144</v>
      </c>
      <c r="BE97" s="122">
        <f>IF(N97="základní",J97,0)</f>
        <v>0</v>
      </c>
      <c r="BF97" s="122">
        <f>IF(N97="snížená",J97,0)</f>
        <v>0</v>
      </c>
      <c r="BG97" s="122">
        <f>IF(N97="zákl. přenesená",J97,0)</f>
        <v>0</v>
      </c>
      <c r="BH97" s="122">
        <f>IF(N97="sníž. přenesená",J97,0)</f>
        <v>0</v>
      </c>
      <c r="BI97" s="122">
        <f>IF(N97="nulová",J97,0)</f>
        <v>0</v>
      </c>
      <c r="BJ97" s="16" t="s">
        <v>79</v>
      </c>
      <c r="BK97" s="122">
        <f>ROUND(I97*H97,2)</f>
        <v>0</v>
      </c>
      <c r="BL97" s="16" t="s">
        <v>143</v>
      </c>
      <c r="BM97" s="121" t="s">
        <v>155</v>
      </c>
    </row>
    <row r="98" spans="2:65" s="9" customFormat="1" ht="11.25">
      <c r="B98" s="142"/>
      <c r="D98" s="123" t="s">
        <v>360</v>
      </c>
      <c r="E98" s="143" t="s">
        <v>19</v>
      </c>
      <c r="F98" s="144" t="s">
        <v>1058</v>
      </c>
      <c r="H98" s="145">
        <v>3775.95</v>
      </c>
      <c r="I98" s="146"/>
      <c r="L98" s="142"/>
      <c r="M98" s="147"/>
      <c r="T98" s="148"/>
      <c r="AT98" s="143" t="s">
        <v>360</v>
      </c>
      <c r="AU98" s="143" t="s">
        <v>81</v>
      </c>
      <c r="AV98" s="9" t="s">
        <v>81</v>
      </c>
      <c r="AW98" s="9" t="s">
        <v>33</v>
      </c>
      <c r="AX98" s="9" t="s">
        <v>72</v>
      </c>
      <c r="AY98" s="143" t="s">
        <v>144</v>
      </c>
    </row>
    <row r="99" spans="2:65" s="10" customFormat="1" ht="11.25">
      <c r="B99" s="149"/>
      <c r="D99" s="123" t="s">
        <v>360</v>
      </c>
      <c r="E99" s="150" t="s">
        <v>19</v>
      </c>
      <c r="F99" s="151" t="s">
        <v>362</v>
      </c>
      <c r="H99" s="152">
        <v>3775.95</v>
      </c>
      <c r="I99" s="153"/>
      <c r="L99" s="149"/>
      <c r="M99" s="154"/>
      <c r="T99" s="155"/>
      <c r="AT99" s="150" t="s">
        <v>360</v>
      </c>
      <c r="AU99" s="150" t="s">
        <v>81</v>
      </c>
      <c r="AV99" s="10" t="s">
        <v>143</v>
      </c>
      <c r="AW99" s="10" t="s">
        <v>33</v>
      </c>
      <c r="AX99" s="10" t="s">
        <v>79</v>
      </c>
      <c r="AY99" s="150" t="s">
        <v>144</v>
      </c>
    </row>
    <row r="100" spans="2:65" s="13" customFormat="1" ht="25.9" customHeight="1">
      <c r="B100" s="169"/>
      <c r="D100" s="170" t="s">
        <v>71</v>
      </c>
      <c r="E100" s="171" t="s">
        <v>862</v>
      </c>
      <c r="F100" s="171" t="s">
        <v>863</v>
      </c>
      <c r="I100" s="172"/>
      <c r="J100" s="173">
        <f>BK100</f>
        <v>0</v>
      </c>
      <c r="L100" s="169"/>
      <c r="M100" s="174"/>
      <c r="P100" s="175">
        <f>P101+P148</f>
        <v>0</v>
      </c>
      <c r="R100" s="175">
        <f>R101+R148</f>
        <v>713.62970680000001</v>
      </c>
      <c r="T100" s="176">
        <f>T101+T148</f>
        <v>0.26880000000000004</v>
      </c>
      <c r="AR100" s="170" t="s">
        <v>79</v>
      </c>
      <c r="AT100" s="177" t="s">
        <v>71</v>
      </c>
      <c r="AU100" s="177" t="s">
        <v>72</v>
      </c>
      <c r="AY100" s="170" t="s">
        <v>144</v>
      </c>
      <c r="BK100" s="178">
        <f>BK101+BK148</f>
        <v>0</v>
      </c>
    </row>
    <row r="101" spans="2:65" s="13" customFormat="1" ht="22.9" customHeight="1">
      <c r="B101" s="169"/>
      <c r="D101" s="170" t="s">
        <v>71</v>
      </c>
      <c r="E101" s="185" t="s">
        <v>161</v>
      </c>
      <c r="F101" s="185" t="s">
        <v>899</v>
      </c>
      <c r="I101" s="172"/>
      <c r="J101" s="186">
        <f>BK101</f>
        <v>0</v>
      </c>
      <c r="L101" s="169"/>
      <c r="M101" s="174"/>
      <c r="P101" s="175">
        <f>SUM(P102:P147)</f>
        <v>0</v>
      </c>
      <c r="R101" s="175">
        <f>SUM(R102:R147)</f>
        <v>0</v>
      </c>
      <c r="T101" s="176">
        <f>SUM(T102:T147)</f>
        <v>0</v>
      </c>
      <c r="AR101" s="170" t="s">
        <v>79</v>
      </c>
      <c r="AT101" s="177" t="s">
        <v>71</v>
      </c>
      <c r="AU101" s="177" t="s">
        <v>79</v>
      </c>
      <c r="AY101" s="170" t="s">
        <v>144</v>
      </c>
      <c r="BK101" s="178">
        <f>SUM(BK102:BK147)</f>
        <v>0</v>
      </c>
    </row>
    <row r="102" spans="2:65" s="1" customFormat="1" ht="90" customHeight="1">
      <c r="B102" s="31"/>
      <c r="C102" s="110" t="s">
        <v>150</v>
      </c>
      <c r="D102" s="110" t="s">
        <v>139</v>
      </c>
      <c r="E102" s="111" t="s">
        <v>1059</v>
      </c>
      <c r="F102" s="112" t="s">
        <v>1060</v>
      </c>
      <c r="G102" s="113" t="s">
        <v>153</v>
      </c>
      <c r="H102" s="114">
        <v>320</v>
      </c>
      <c r="I102" s="115"/>
      <c r="J102" s="116">
        <f>ROUND(I102*H102,2)</f>
        <v>0</v>
      </c>
      <c r="K102" s="112" t="s">
        <v>154</v>
      </c>
      <c r="L102" s="31"/>
      <c r="M102" s="117" t="s">
        <v>19</v>
      </c>
      <c r="N102" s="118" t="s">
        <v>43</v>
      </c>
      <c r="P102" s="119">
        <f>O102*H102</f>
        <v>0</v>
      </c>
      <c r="Q102" s="119">
        <v>0</v>
      </c>
      <c r="R102" s="119">
        <f>Q102*H102</f>
        <v>0</v>
      </c>
      <c r="S102" s="119">
        <v>0</v>
      </c>
      <c r="T102" s="120">
        <f>S102*H102</f>
        <v>0</v>
      </c>
      <c r="AR102" s="121" t="s">
        <v>143</v>
      </c>
      <c r="AT102" s="121" t="s">
        <v>139</v>
      </c>
      <c r="AU102" s="121" t="s">
        <v>81</v>
      </c>
      <c r="AY102" s="16" t="s">
        <v>144</v>
      </c>
      <c r="BE102" s="122">
        <f>IF(N102="základní",J102,0)</f>
        <v>0</v>
      </c>
      <c r="BF102" s="122">
        <f>IF(N102="snížená",J102,0)</f>
        <v>0</v>
      </c>
      <c r="BG102" s="122">
        <f>IF(N102="zákl. přenesená",J102,0)</f>
        <v>0</v>
      </c>
      <c r="BH102" s="122">
        <f>IF(N102="sníž. přenesená",J102,0)</f>
        <v>0</v>
      </c>
      <c r="BI102" s="122">
        <f>IF(N102="nulová",J102,0)</f>
        <v>0</v>
      </c>
      <c r="BJ102" s="16" t="s">
        <v>79</v>
      </c>
      <c r="BK102" s="122">
        <f>ROUND(I102*H102,2)</f>
        <v>0</v>
      </c>
      <c r="BL102" s="16" t="s">
        <v>143</v>
      </c>
      <c r="BM102" s="121" t="s">
        <v>159</v>
      </c>
    </row>
    <row r="103" spans="2:65" s="1" customFormat="1" ht="21.75" customHeight="1">
      <c r="B103" s="31"/>
      <c r="C103" s="127" t="s">
        <v>143</v>
      </c>
      <c r="D103" s="127" t="s">
        <v>253</v>
      </c>
      <c r="E103" s="128" t="s">
        <v>1061</v>
      </c>
      <c r="F103" s="129" t="s">
        <v>1062</v>
      </c>
      <c r="G103" s="130" t="s">
        <v>457</v>
      </c>
      <c r="H103" s="131">
        <v>166.17500000000001</v>
      </c>
      <c r="I103" s="132"/>
      <c r="J103" s="133">
        <f>ROUND(I103*H103,2)</f>
        <v>0</v>
      </c>
      <c r="K103" s="129" t="s">
        <v>154</v>
      </c>
      <c r="L103" s="134"/>
      <c r="M103" s="135" t="s">
        <v>19</v>
      </c>
      <c r="N103" s="136" t="s">
        <v>43</v>
      </c>
      <c r="P103" s="119">
        <f>O103*H103</f>
        <v>0</v>
      </c>
      <c r="Q103" s="119">
        <v>0</v>
      </c>
      <c r="R103" s="119">
        <f>Q103*H103</f>
        <v>0</v>
      </c>
      <c r="S103" s="119">
        <v>0</v>
      </c>
      <c r="T103" s="120">
        <f>S103*H103</f>
        <v>0</v>
      </c>
      <c r="AR103" s="121" t="s">
        <v>159</v>
      </c>
      <c r="AT103" s="121" t="s">
        <v>253</v>
      </c>
      <c r="AU103" s="121" t="s">
        <v>81</v>
      </c>
      <c r="AY103" s="16" t="s">
        <v>144</v>
      </c>
      <c r="BE103" s="122">
        <f>IF(N103="základní",J103,0)</f>
        <v>0</v>
      </c>
      <c r="BF103" s="122">
        <f>IF(N103="snížená",J103,0)</f>
        <v>0</v>
      </c>
      <c r="BG103" s="122">
        <f>IF(N103="zákl. přenesená",J103,0)</f>
        <v>0</v>
      </c>
      <c r="BH103" s="122">
        <f>IF(N103="sníž. přenesená",J103,0)</f>
        <v>0</v>
      </c>
      <c r="BI103" s="122">
        <f>IF(N103="nulová",J103,0)</f>
        <v>0</v>
      </c>
      <c r="BJ103" s="16" t="s">
        <v>79</v>
      </c>
      <c r="BK103" s="122">
        <f>ROUND(I103*H103,2)</f>
        <v>0</v>
      </c>
      <c r="BL103" s="16" t="s">
        <v>143</v>
      </c>
      <c r="BM103" s="121" t="s">
        <v>164</v>
      </c>
    </row>
    <row r="104" spans="2:65" s="11" customFormat="1" ht="11.25">
      <c r="B104" s="156"/>
      <c r="D104" s="123" t="s">
        <v>360</v>
      </c>
      <c r="E104" s="157" t="s">
        <v>19</v>
      </c>
      <c r="F104" s="158" t="s">
        <v>1063</v>
      </c>
      <c r="H104" s="157" t="s">
        <v>19</v>
      </c>
      <c r="I104" s="159"/>
      <c r="L104" s="156"/>
      <c r="M104" s="160"/>
      <c r="T104" s="161"/>
      <c r="AT104" s="157" t="s">
        <v>360</v>
      </c>
      <c r="AU104" s="157" t="s">
        <v>81</v>
      </c>
      <c r="AV104" s="11" t="s">
        <v>79</v>
      </c>
      <c r="AW104" s="11" t="s">
        <v>33</v>
      </c>
      <c r="AX104" s="11" t="s">
        <v>72</v>
      </c>
      <c r="AY104" s="157" t="s">
        <v>144</v>
      </c>
    </row>
    <row r="105" spans="2:65" s="9" customFormat="1" ht="11.25">
      <c r="B105" s="142"/>
      <c r="D105" s="123" t="s">
        <v>360</v>
      </c>
      <c r="E105" s="143" t="s">
        <v>19</v>
      </c>
      <c r="F105" s="144" t="s">
        <v>1064</v>
      </c>
      <c r="H105" s="145">
        <v>1.125</v>
      </c>
      <c r="I105" s="146"/>
      <c r="L105" s="142"/>
      <c r="M105" s="147"/>
      <c r="T105" s="148"/>
      <c r="AT105" s="143" t="s">
        <v>360</v>
      </c>
      <c r="AU105" s="143" t="s">
        <v>81</v>
      </c>
      <c r="AV105" s="9" t="s">
        <v>81</v>
      </c>
      <c r="AW105" s="9" t="s">
        <v>33</v>
      </c>
      <c r="AX105" s="9" t="s">
        <v>72</v>
      </c>
      <c r="AY105" s="143" t="s">
        <v>144</v>
      </c>
    </row>
    <row r="106" spans="2:65" s="11" customFormat="1" ht="11.25">
      <c r="B106" s="156"/>
      <c r="D106" s="123" t="s">
        <v>360</v>
      </c>
      <c r="E106" s="157" t="s">
        <v>19</v>
      </c>
      <c r="F106" s="158" t="s">
        <v>1065</v>
      </c>
      <c r="H106" s="157" t="s">
        <v>19</v>
      </c>
      <c r="I106" s="159"/>
      <c r="L106" s="156"/>
      <c r="M106" s="160"/>
      <c r="T106" s="161"/>
      <c r="AT106" s="157" t="s">
        <v>360</v>
      </c>
      <c r="AU106" s="157" t="s">
        <v>81</v>
      </c>
      <c r="AV106" s="11" t="s">
        <v>79</v>
      </c>
      <c r="AW106" s="11" t="s">
        <v>33</v>
      </c>
      <c r="AX106" s="11" t="s">
        <v>72</v>
      </c>
      <c r="AY106" s="157" t="s">
        <v>144</v>
      </c>
    </row>
    <row r="107" spans="2:65" s="9" customFormat="1" ht="11.25">
      <c r="B107" s="142"/>
      <c r="D107" s="123" t="s">
        <v>360</v>
      </c>
      <c r="E107" s="143" t="s">
        <v>19</v>
      </c>
      <c r="F107" s="144" t="s">
        <v>1066</v>
      </c>
      <c r="H107" s="145">
        <v>75.45</v>
      </c>
      <c r="I107" s="146"/>
      <c r="L107" s="142"/>
      <c r="M107" s="147"/>
      <c r="T107" s="148"/>
      <c r="AT107" s="143" t="s">
        <v>360</v>
      </c>
      <c r="AU107" s="143" t="s">
        <v>81</v>
      </c>
      <c r="AV107" s="9" t="s">
        <v>81</v>
      </c>
      <c r="AW107" s="9" t="s">
        <v>33</v>
      </c>
      <c r="AX107" s="9" t="s">
        <v>72</v>
      </c>
      <c r="AY107" s="143" t="s">
        <v>144</v>
      </c>
    </row>
    <row r="108" spans="2:65" s="11" customFormat="1" ht="11.25">
      <c r="B108" s="156"/>
      <c r="D108" s="123" t="s">
        <v>360</v>
      </c>
      <c r="E108" s="157" t="s">
        <v>19</v>
      </c>
      <c r="F108" s="158" t="s">
        <v>1067</v>
      </c>
      <c r="H108" s="157" t="s">
        <v>19</v>
      </c>
      <c r="I108" s="159"/>
      <c r="L108" s="156"/>
      <c r="M108" s="160"/>
      <c r="T108" s="161"/>
      <c r="AT108" s="157" t="s">
        <v>360</v>
      </c>
      <c r="AU108" s="157" t="s">
        <v>81</v>
      </c>
      <c r="AV108" s="11" t="s">
        <v>79</v>
      </c>
      <c r="AW108" s="11" t="s">
        <v>33</v>
      </c>
      <c r="AX108" s="11" t="s">
        <v>72</v>
      </c>
      <c r="AY108" s="157" t="s">
        <v>144</v>
      </c>
    </row>
    <row r="109" spans="2:65" s="9" customFormat="1" ht="11.25">
      <c r="B109" s="142"/>
      <c r="D109" s="123" t="s">
        <v>360</v>
      </c>
      <c r="E109" s="143" t="s">
        <v>19</v>
      </c>
      <c r="F109" s="144" t="s">
        <v>1068</v>
      </c>
      <c r="H109" s="145">
        <v>89.6</v>
      </c>
      <c r="I109" s="146"/>
      <c r="L109" s="142"/>
      <c r="M109" s="147"/>
      <c r="T109" s="148"/>
      <c r="AT109" s="143" t="s">
        <v>360</v>
      </c>
      <c r="AU109" s="143" t="s">
        <v>81</v>
      </c>
      <c r="AV109" s="9" t="s">
        <v>81</v>
      </c>
      <c r="AW109" s="9" t="s">
        <v>33</v>
      </c>
      <c r="AX109" s="9" t="s">
        <v>72</v>
      </c>
      <c r="AY109" s="143" t="s">
        <v>144</v>
      </c>
    </row>
    <row r="110" spans="2:65" s="10" customFormat="1" ht="11.25">
      <c r="B110" s="149"/>
      <c r="D110" s="123" t="s">
        <v>360</v>
      </c>
      <c r="E110" s="150" t="s">
        <v>19</v>
      </c>
      <c r="F110" s="151" t="s">
        <v>362</v>
      </c>
      <c r="H110" s="152">
        <v>166.17500000000001</v>
      </c>
      <c r="I110" s="153"/>
      <c r="L110" s="149"/>
      <c r="M110" s="154"/>
      <c r="T110" s="155"/>
      <c r="AT110" s="150" t="s">
        <v>360</v>
      </c>
      <c r="AU110" s="150" t="s">
        <v>81</v>
      </c>
      <c r="AV110" s="10" t="s">
        <v>143</v>
      </c>
      <c r="AW110" s="10" t="s">
        <v>33</v>
      </c>
      <c r="AX110" s="10" t="s">
        <v>79</v>
      </c>
      <c r="AY110" s="150" t="s">
        <v>144</v>
      </c>
    </row>
    <row r="111" spans="2:65" s="1" customFormat="1" ht="90" customHeight="1">
      <c r="B111" s="31"/>
      <c r="C111" s="110" t="s">
        <v>161</v>
      </c>
      <c r="D111" s="110" t="s">
        <v>139</v>
      </c>
      <c r="E111" s="111" t="s">
        <v>1069</v>
      </c>
      <c r="F111" s="112" t="s">
        <v>1070</v>
      </c>
      <c r="G111" s="113" t="s">
        <v>142</v>
      </c>
      <c r="H111" s="114">
        <v>3</v>
      </c>
      <c r="I111" s="115"/>
      <c r="J111" s="116">
        <f>ROUND(I111*H111,2)</f>
        <v>0</v>
      </c>
      <c r="K111" s="112" t="s">
        <v>154</v>
      </c>
      <c r="L111" s="31"/>
      <c r="M111" s="117" t="s">
        <v>19</v>
      </c>
      <c r="N111" s="118" t="s">
        <v>43</v>
      </c>
      <c r="P111" s="119">
        <f>O111*H111</f>
        <v>0</v>
      </c>
      <c r="Q111" s="119">
        <v>0</v>
      </c>
      <c r="R111" s="119">
        <f>Q111*H111</f>
        <v>0</v>
      </c>
      <c r="S111" s="119">
        <v>0</v>
      </c>
      <c r="T111" s="120">
        <f>S111*H111</f>
        <v>0</v>
      </c>
      <c r="AR111" s="121" t="s">
        <v>143</v>
      </c>
      <c r="AT111" s="121" t="s">
        <v>139</v>
      </c>
      <c r="AU111" s="121" t="s">
        <v>81</v>
      </c>
      <c r="AY111" s="16" t="s">
        <v>144</v>
      </c>
      <c r="BE111" s="122">
        <f>IF(N111="základní",J111,0)</f>
        <v>0</v>
      </c>
      <c r="BF111" s="122">
        <f>IF(N111="snížená",J111,0)</f>
        <v>0</v>
      </c>
      <c r="BG111" s="122">
        <f>IF(N111="zákl. přenesená",J111,0)</f>
        <v>0</v>
      </c>
      <c r="BH111" s="122">
        <f>IF(N111="sníž. přenesená",J111,0)</f>
        <v>0</v>
      </c>
      <c r="BI111" s="122">
        <f>IF(N111="nulová",J111,0)</f>
        <v>0</v>
      </c>
      <c r="BJ111" s="16" t="s">
        <v>79</v>
      </c>
      <c r="BK111" s="122">
        <f>ROUND(I111*H111,2)</f>
        <v>0</v>
      </c>
      <c r="BL111" s="16" t="s">
        <v>143</v>
      </c>
      <c r="BM111" s="121" t="s">
        <v>168</v>
      </c>
    </row>
    <row r="112" spans="2:65" s="9" customFormat="1" ht="11.25">
      <c r="B112" s="142"/>
      <c r="D112" s="123" t="s">
        <v>360</v>
      </c>
      <c r="E112" s="143" t="s">
        <v>19</v>
      </c>
      <c r="F112" s="144" t="s">
        <v>1071</v>
      </c>
      <c r="H112" s="145">
        <v>3</v>
      </c>
      <c r="I112" s="146"/>
      <c r="L112" s="142"/>
      <c r="M112" s="147"/>
      <c r="T112" s="148"/>
      <c r="AT112" s="143" t="s">
        <v>360</v>
      </c>
      <c r="AU112" s="143" t="s">
        <v>81</v>
      </c>
      <c r="AV112" s="9" t="s">
        <v>81</v>
      </c>
      <c r="AW112" s="9" t="s">
        <v>33</v>
      </c>
      <c r="AX112" s="9" t="s">
        <v>72</v>
      </c>
      <c r="AY112" s="143" t="s">
        <v>144</v>
      </c>
    </row>
    <row r="113" spans="2:65" s="10" customFormat="1" ht="11.25">
      <c r="B113" s="149"/>
      <c r="D113" s="123" t="s">
        <v>360</v>
      </c>
      <c r="E113" s="150" t="s">
        <v>19</v>
      </c>
      <c r="F113" s="151" t="s">
        <v>362</v>
      </c>
      <c r="H113" s="152">
        <v>3</v>
      </c>
      <c r="I113" s="153"/>
      <c r="L113" s="149"/>
      <c r="M113" s="154"/>
      <c r="T113" s="155"/>
      <c r="AT113" s="150" t="s">
        <v>360</v>
      </c>
      <c r="AU113" s="150" t="s">
        <v>81</v>
      </c>
      <c r="AV113" s="10" t="s">
        <v>143</v>
      </c>
      <c r="AW113" s="10" t="s">
        <v>33</v>
      </c>
      <c r="AX113" s="10" t="s">
        <v>79</v>
      </c>
      <c r="AY113" s="150" t="s">
        <v>144</v>
      </c>
    </row>
    <row r="114" spans="2:65" s="1" customFormat="1" ht="90" customHeight="1">
      <c r="B114" s="31"/>
      <c r="C114" s="110" t="s">
        <v>155</v>
      </c>
      <c r="D114" s="110" t="s">
        <v>139</v>
      </c>
      <c r="E114" s="111" t="s">
        <v>1072</v>
      </c>
      <c r="F114" s="112" t="s">
        <v>1073</v>
      </c>
      <c r="G114" s="113" t="s">
        <v>142</v>
      </c>
      <c r="H114" s="114">
        <v>503</v>
      </c>
      <c r="I114" s="115"/>
      <c r="J114" s="116">
        <f>ROUND(I114*H114,2)</f>
        <v>0</v>
      </c>
      <c r="K114" s="112" t="s">
        <v>154</v>
      </c>
      <c r="L114" s="31"/>
      <c r="M114" s="117" t="s">
        <v>19</v>
      </c>
      <c r="N114" s="118" t="s">
        <v>43</v>
      </c>
      <c r="P114" s="119">
        <f>O114*H114</f>
        <v>0</v>
      </c>
      <c r="Q114" s="119">
        <v>0</v>
      </c>
      <c r="R114" s="119">
        <f>Q114*H114</f>
        <v>0</v>
      </c>
      <c r="S114" s="119">
        <v>0</v>
      </c>
      <c r="T114" s="120">
        <f>S114*H114</f>
        <v>0</v>
      </c>
      <c r="AR114" s="121" t="s">
        <v>143</v>
      </c>
      <c r="AT114" s="121" t="s">
        <v>139</v>
      </c>
      <c r="AU114" s="121" t="s">
        <v>81</v>
      </c>
      <c r="AY114" s="16" t="s">
        <v>144</v>
      </c>
      <c r="BE114" s="122">
        <f>IF(N114="základní",J114,0)</f>
        <v>0</v>
      </c>
      <c r="BF114" s="122">
        <f>IF(N114="snížená",J114,0)</f>
        <v>0</v>
      </c>
      <c r="BG114" s="122">
        <f>IF(N114="zákl. přenesená",J114,0)</f>
        <v>0</v>
      </c>
      <c r="BH114" s="122">
        <f>IF(N114="sníž. přenesená",J114,0)</f>
        <v>0</v>
      </c>
      <c r="BI114" s="122">
        <f>IF(N114="nulová",J114,0)</f>
        <v>0</v>
      </c>
      <c r="BJ114" s="16" t="s">
        <v>79</v>
      </c>
      <c r="BK114" s="122">
        <f>ROUND(I114*H114,2)</f>
        <v>0</v>
      </c>
      <c r="BL114" s="16" t="s">
        <v>143</v>
      </c>
      <c r="BM114" s="121" t="s">
        <v>173</v>
      </c>
    </row>
    <row r="115" spans="2:65" s="9" customFormat="1" ht="11.25">
      <c r="B115" s="142"/>
      <c r="D115" s="123" t="s">
        <v>360</v>
      </c>
      <c r="E115" s="143" t="s">
        <v>19</v>
      </c>
      <c r="F115" s="144" t="s">
        <v>1074</v>
      </c>
      <c r="H115" s="145">
        <v>503</v>
      </c>
      <c r="I115" s="146"/>
      <c r="L115" s="142"/>
      <c r="M115" s="147"/>
      <c r="T115" s="148"/>
      <c r="AT115" s="143" t="s">
        <v>360</v>
      </c>
      <c r="AU115" s="143" t="s">
        <v>81</v>
      </c>
      <c r="AV115" s="9" t="s">
        <v>81</v>
      </c>
      <c r="AW115" s="9" t="s">
        <v>33</v>
      </c>
      <c r="AX115" s="9" t="s">
        <v>72</v>
      </c>
      <c r="AY115" s="143" t="s">
        <v>144</v>
      </c>
    </row>
    <row r="116" spans="2:65" s="10" customFormat="1" ht="11.25">
      <c r="B116" s="149"/>
      <c r="D116" s="123" t="s">
        <v>360</v>
      </c>
      <c r="E116" s="150" t="s">
        <v>19</v>
      </c>
      <c r="F116" s="151" t="s">
        <v>362</v>
      </c>
      <c r="H116" s="152">
        <v>503</v>
      </c>
      <c r="I116" s="153"/>
      <c r="L116" s="149"/>
      <c r="M116" s="154"/>
      <c r="T116" s="155"/>
      <c r="AT116" s="150" t="s">
        <v>360</v>
      </c>
      <c r="AU116" s="150" t="s">
        <v>81</v>
      </c>
      <c r="AV116" s="10" t="s">
        <v>143</v>
      </c>
      <c r="AW116" s="10" t="s">
        <v>33</v>
      </c>
      <c r="AX116" s="10" t="s">
        <v>79</v>
      </c>
      <c r="AY116" s="150" t="s">
        <v>144</v>
      </c>
    </row>
    <row r="117" spans="2:65" s="1" customFormat="1" ht="16.5" customHeight="1">
      <c r="B117" s="31"/>
      <c r="C117" s="127" t="s">
        <v>170</v>
      </c>
      <c r="D117" s="127" t="s">
        <v>253</v>
      </c>
      <c r="E117" s="128" t="s">
        <v>1075</v>
      </c>
      <c r="F117" s="129" t="s">
        <v>1076</v>
      </c>
      <c r="G117" s="130" t="s">
        <v>365</v>
      </c>
      <c r="H117" s="131">
        <v>887.79399999999998</v>
      </c>
      <c r="I117" s="132"/>
      <c r="J117" s="133">
        <f>ROUND(I117*H117,2)</f>
        <v>0</v>
      </c>
      <c r="K117" s="129" t="s">
        <v>19</v>
      </c>
      <c r="L117" s="134"/>
      <c r="M117" s="135" t="s">
        <v>19</v>
      </c>
      <c r="N117" s="136" t="s">
        <v>43</v>
      </c>
      <c r="P117" s="119">
        <f>O117*H117</f>
        <v>0</v>
      </c>
      <c r="Q117" s="119">
        <v>0</v>
      </c>
      <c r="R117" s="119">
        <f>Q117*H117</f>
        <v>0</v>
      </c>
      <c r="S117" s="119">
        <v>0</v>
      </c>
      <c r="T117" s="120">
        <f>S117*H117</f>
        <v>0</v>
      </c>
      <c r="AR117" s="121" t="s">
        <v>159</v>
      </c>
      <c r="AT117" s="121" t="s">
        <v>253</v>
      </c>
      <c r="AU117" s="121" t="s">
        <v>81</v>
      </c>
      <c r="AY117" s="16" t="s">
        <v>144</v>
      </c>
      <c r="BE117" s="122">
        <f>IF(N117="základní",J117,0)</f>
        <v>0</v>
      </c>
      <c r="BF117" s="122">
        <f>IF(N117="snížená",J117,0)</f>
        <v>0</v>
      </c>
      <c r="BG117" s="122">
        <f>IF(N117="zákl. přenesená",J117,0)</f>
        <v>0</v>
      </c>
      <c r="BH117" s="122">
        <f>IF(N117="sníž. přenesená",J117,0)</f>
        <v>0</v>
      </c>
      <c r="BI117" s="122">
        <f>IF(N117="nulová",J117,0)</f>
        <v>0</v>
      </c>
      <c r="BJ117" s="16" t="s">
        <v>79</v>
      </c>
      <c r="BK117" s="122">
        <f>ROUND(I117*H117,2)</f>
        <v>0</v>
      </c>
      <c r="BL117" s="16" t="s">
        <v>143</v>
      </c>
      <c r="BM117" s="121" t="s">
        <v>177</v>
      </c>
    </row>
    <row r="118" spans="2:65" s="9" customFormat="1" ht="11.25">
      <c r="B118" s="142"/>
      <c r="D118" s="123" t="s">
        <v>360</v>
      </c>
      <c r="E118" s="143" t="s">
        <v>19</v>
      </c>
      <c r="F118" s="144" t="s">
        <v>1077</v>
      </c>
      <c r="H118" s="145">
        <v>401.39400000000001</v>
      </c>
      <c r="I118" s="146"/>
      <c r="L118" s="142"/>
      <c r="M118" s="147"/>
      <c r="T118" s="148"/>
      <c r="AT118" s="143" t="s">
        <v>360</v>
      </c>
      <c r="AU118" s="143" t="s">
        <v>81</v>
      </c>
      <c r="AV118" s="9" t="s">
        <v>81</v>
      </c>
      <c r="AW118" s="9" t="s">
        <v>33</v>
      </c>
      <c r="AX118" s="9" t="s">
        <v>72</v>
      </c>
      <c r="AY118" s="143" t="s">
        <v>144</v>
      </c>
    </row>
    <row r="119" spans="2:65" s="9" customFormat="1" ht="11.25">
      <c r="B119" s="142"/>
      <c r="D119" s="123" t="s">
        <v>360</v>
      </c>
      <c r="E119" s="143" t="s">
        <v>19</v>
      </c>
      <c r="F119" s="144" t="s">
        <v>1078</v>
      </c>
      <c r="H119" s="145">
        <v>486.4</v>
      </c>
      <c r="I119" s="146"/>
      <c r="L119" s="142"/>
      <c r="M119" s="147"/>
      <c r="T119" s="148"/>
      <c r="AT119" s="143" t="s">
        <v>360</v>
      </c>
      <c r="AU119" s="143" t="s">
        <v>81</v>
      </c>
      <c r="AV119" s="9" t="s">
        <v>81</v>
      </c>
      <c r="AW119" s="9" t="s">
        <v>33</v>
      </c>
      <c r="AX119" s="9" t="s">
        <v>72</v>
      </c>
      <c r="AY119" s="143" t="s">
        <v>144</v>
      </c>
    </row>
    <row r="120" spans="2:65" s="10" customFormat="1" ht="11.25">
      <c r="B120" s="149"/>
      <c r="D120" s="123" t="s">
        <v>360</v>
      </c>
      <c r="E120" s="150" t="s">
        <v>19</v>
      </c>
      <c r="F120" s="151" t="s">
        <v>362</v>
      </c>
      <c r="H120" s="152">
        <v>887.79399999999998</v>
      </c>
      <c r="I120" s="153"/>
      <c r="L120" s="149"/>
      <c r="M120" s="154"/>
      <c r="T120" s="155"/>
      <c r="AT120" s="150" t="s">
        <v>360</v>
      </c>
      <c r="AU120" s="150" t="s">
        <v>81</v>
      </c>
      <c r="AV120" s="10" t="s">
        <v>143</v>
      </c>
      <c r="AW120" s="10" t="s">
        <v>33</v>
      </c>
      <c r="AX120" s="10" t="s">
        <v>79</v>
      </c>
      <c r="AY120" s="150" t="s">
        <v>144</v>
      </c>
    </row>
    <row r="121" spans="2:65" s="1" customFormat="1" ht="21.75" customHeight="1">
      <c r="B121" s="31"/>
      <c r="C121" s="110" t="s">
        <v>159</v>
      </c>
      <c r="D121" s="110" t="s">
        <v>139</v>
      </c>
      <c r="E121" s="111" t="s">
        <v>1079</v>
      </c>
      <c r="F121" s="112" t="s">
        <v>1080</v>
      </c>
      <c r="G121" s="113" t="s">
        <v>153</v>
      </c>
      <c r="H121" s="114">
        <v>18</v>
      </c>
      <c r="I121" s="115"/>
      <c r="J121" s="116">
        <f t="shared" ref="J121:J126" si="0">ROUND(I121*H121,2)</f>
        <v>0</v>
      </c>
      <c r="K121" s="112" t="s">
        <v>154</v>
      </c>
      <c r="L121" s="31"/>
      <c r="M121" s="117" t="s">
        <v>19</v>
      </c>
      <c r="N121" s="118" t="s">
        <v>43</v>
      </c>
      <c r="P121" s="119">
        <f t="shared" ref="P121:P126" si="1">O121*H121</f>
        <v>0</v>
      </c>
      <c r="Q121" s="119">
        <v>0</v>
      </c>
      <c r="R121" s="119">
        <f t="shared" ref="R121:R126" si="2">Q121*H121</f>
        <v>0</v>
      </c>
      <c r="S121" s="119">
        <v>0</v>
      </c>
      <c r="T121" s="120">
        <f t="shared" ref="T121:T126" si="3">S121*H121</f>
        <v>0</v>
      </c>
      <c r="AR121" s="121" t="s">
        <v>143</v>
      </c>
      <c r="AT121" s="121" t="s">
        <v>139</v>
      </c>
      <c r="AU121" s="121" t="s">
        <v>81</v>
      </c>
      <c r="AY121" s="16" t="s">
        <v>144</v>
      </c>
      <c r="BE121" s="122">
        <f t="shared" ref="BE121:BE126" si="4">IF(N121="základní",J121,0)</f>
        <v>0</v>
      </c>
      <c r="BF121" s="122">
        <f t="shared" ref="BF121:BF126" si="5">IF(N121="snížená",J121,0)</f>
        <v>0</v>
      </c>
      <c r="BG121" s="122">
        <f t="shared" ref="BG121:BG126" si="6">IF(N121="zákl. přenesená",J121,0)</f>
        <v>0</v>
      </c>
      <c r="BH121" s="122">
        <f t="shared" ref="BH121:BH126" si="7">IF(N121="sníž. přenesená",J121,0)</f>
        <v>0</v>
      </c>
      <c r="BI121" s="122">
        <f t="shared" ref="BI121:BI126" si="8">IF(N121="nulová",J121,0)</f>
        <v>0</v>
      </c>
      <c r="BJ121" s="16" t="s">
        <v>79</v>
      </c>
      <c r="BK121" s="122">
        <f t="shared" ref="BK121:BK126" si="9">ROUND(I121*H121,2)</f>
        <v>0</v>
      </c>
      <c r="BL121" s="16" t="s">
        <v>143</v>
      </c>
      <c r="BM121" s="121" t="s">
        <v>182</v>
      </c>
    </row>
    <row r="122" spans="2:65" s="1" customFormat="1" ht="24.2" customHeight="1">
      <c r="B122" s="31"/>
      <c r="C122" s="127" t="s">
        <v>179</v>
      </c>
      <c r="D122" s="127" t="s">
        <v>253</v>
      </c>
      <c r="E122" s="128" t="s">
        <v>1081</v>
      </c>
      <c r="F122" s="129" t="s">
        <v>1082</v>
      </c>
      <c r="G122" s="130" t="s">
        <v>153</v>
      </c>
      <c r="H122" s="131">
        <v>17</v>
      </c>
      <c r="I122" s="132"/>
      <c r="J122" s="133">
        <f t="shared" si="0"/>
        <v>0</v>
      </c>
      <c r="K122" s="129" t="s">
        <v>154</v>
      </c>
      <c r="L122" s="134"/>
      <c r="M122" s="135" t="s">
        <v>19</v>
      </c>
      <c r="N122" s="136" t="s">
        <v>43</v>
      </c>
      <c r="P122" s="119">
        <f t="shared" si="1"/>
        <v>0</v>
      </c>
      <c r="Q122" s="119">
        <v>0</v>
      </c>
      <c r="R122" s="119">
        <f t="shared" si="2"/>
        <v>0</v>
      </c>
      <c r="S122" s="119">
        <v>0</v>
      </c>
      <c r="T122" s="120">
        <f t="shared" si="3"/>
        <v>0</v>
      </c>
      <c r="AR122" s="121" t="s">
        <v>159</v>
      </c>
      <c r="AT122" s="121" t="s">
        <v>253</v>
      </c>
      <c r="AU122" s="121" t="s">
        <v>81</v>
      </c>
      <c r="AY122" s="16" t="s">
        <v>144</v>
      </c>
      <c r="BE122" s="122">
        <f t="shared" si="4"/>
        <v>0</v>
      </c>
      <c r="BF122" s="122">
        <f t="shared" si="5"/>
        <v>0</v>
      </c>
      <c r="BG122" s="122">
        <f t="shared" si="6"/>
        <v>0</v>
      </c>
      <c r="BH122" s="122">
        <f t="shared" si="7"/>
        <v>0</v>
      </c>
      <c r="BI122" s="122">
        <f t="shared" si="8"/>
        <v>0</v>
      </c>
      <c r="BJ122" s="16" t="s">
        <v>79</v>
      </c>
      <c r="BK122" s="122">
        <f t="shared" si="9"/>
        <v>0</v>
      </c>
      <c r="BL122" s="16" t="s">
        <v>143</v>
      </c>
      <c r="BM122" s="121" t="s">
        <v>186</v>
      </c>
    </row>
    <row r="123" spans="2:65" s="1" customFormat="1" ht="24.2" customHeight="1">
      <c r="B123" s="31"/>
      <c r="C123" s="127" t="s">
        <v>164</v>
      </c>
      <c r="D123" s="127" t="s">
        <v>253</v>
      </c>
      <c r="E123" s="128" t="s">
        <v>1083</v>
      </c>
      <c r="F123" s="129" t="s">
        <v>1084</v>
      </c>
      <c r="G123" s="130" t="s">
        <v>153</v>
      </c>
      <c r="H123" s="131">
        <v>18</v>
      </c>
      <c r="I123" s="132"/>
      <c r="J123" s="133">
        <f t="shared" si="0"/>
        <v>0</v>
      </c>
      <c r="K123" s="129" t="s">
        <v>154</v>
      </c>
      <c r="L123" s="134"/>
      <c r="M123" s="135" t="s">
        <v>19</v>
      </c>
      <c r="N123" s="136" t="s">
        <v>43</v>
      </c>
      <c r="P123" s="119">
        <f t="shared" si="1"/>
        <v>0</v>
      </c>
      <c r="Q123" s="119">
        <v>0</v>
      </c>
      <c r="R123" s="119">
        <f t="shared" si="2"/>
        <v>0</v>
      </c>
      <c r="S123" s="119">
        <v>0</v>
      </c>
      <c r="T123" s="120">
        <f t="shared" si="3"/>
        <v>0</v>
      </c>
      <c r="AR123" s="121" t="s">
        <v>159</v>
      </c>
      <c r="AT123" s="121" t="s">
        <v>253</v>
      </c>
      <c r="AU123" s="121" t="s">
        <v>81</v>
      </c>
      <c r="AY123" s="16" t="s">
        <v>144</v>
      </c>
      <c r="BE123" s="122">
        <f t="shared" si="4"/>
        <v>0</v>
      </c>
      <c r="BF123" s="122">
        <f t="shared" si="5"/>
        <v>0</v>
      </c>
      <c r="BG123" s="122">
        <f t="shared" si="6"/>
        <v>0</v>
      </c>
      <c r="BH123" s="122">
        <f t="shared" si="7"/>
        <v>0</v>
      </c>
      <c r="BI123" s="122">
        <f t="shared" si="8"/>
        <v>0</v>
      </c>
      <c r="BJ123" s="16" t="s">
        <v>79</v>
      </c>
      <c r="BK123" s="122">
        <f t="shared" si="9"/>
        <v>0</v>
      </c>
      <c r="BL123" s="16" t="s">
        <v>143</v>
      </c>
      <c r="BM123" s="121" t="s">
        <v>191</v>
      </c>
    </row>
    <row r="124" spans="2:65" s="1" customFormat="1" ht="21.75" customHeight="1">
      <c r="B124" s="31"/>
      <c r="C124" s="127" t="s">
        <v>188</v>
      </c>
      <c r="D124" s="127" t="s">
        <v>253</v>
      </c>
      <c r="E124" s="128" t="s">
        <v>1085</v>
      </c>
      <c r="F124" s="129" t="s">
        <v>1086</v>
      </c>
      <c r="G124" s="130" t="s">
        <v>153</v>
      </c>
      <c r="H124" s="131">
        <v>18</v>
      </c>
      <c r="I124" s="132"/>
      <c r="J124" s="133">
        <f t="shared" si="0"/>
        <v>0</v>
      </c>
      <c r="K124" s="129" t="s">
        <v>154</v>
      </c>
      <c r="L124" s="134"/>
      <c r="M124" s="135" t="s">
        <v>19</v>
      </c>
      <c r="N124" s="136" t="s">
        <v>43</v>
      </c>
      <c r="P124" s="119">
        <f t="shared" si="1"/>
        <v>0</v>
      </c>
      <c r="Q124" s="119">
        <v>0</v>
      </c>
      <c r="R124" s="119">
        <f t="shared" si="2"/>
        <v>0</v>
      </c>
      <c r="S124" s="119">
        <v>0</v>
      </c>
      <c r="T124" s="120">
        <f t="shared" si="3"/>
        <v>0</v>
      </c>
      <c r="AR124" s="121" t="s">
        <v>159</v>
      </c>
      <c r="AT124" s="121" t="s">
        <v>253</v>
      </c>
      <c r="AU124" s="121" t="s">
        <v>81</v>
      </c>
      <c r="AY124" s="16" t="s">
        <v>144</v>
      </c>
      <c r="BE124" s="122">
        <f t="shared" si="4"/>
        <v>0</v>
      </c>
      <c r="BF124" s="122">
        <f t="shared" si="5"/>
        <v>0</v>
      </c>
      <c r="BG124" s="122">
        <f t="shared" si="6"/>
        <v>0</v>
      </c>
      <c r="BH124" s="122">
        <f t="shared" si="7"/>
        <v>0</v>
      </c>
      <c r="BI124" s="122">
        <f t="shared" si="8"/>
        <v>0</v>
      </c>
      <c r="BJ124" s="16" t="s">
        <v>79</v>
      </c>
      <c r="BK124" s="122">
        <f t="shared" si="9"/>
        <v>0</v>
      </c>
      <c r="BL124" s="16" t="s">
        <v>143</v>
      </c>
      <c r="BM124" s="121" t="s">
        <v>195</v>
      </c>
    </row>
    <row r="125" spans="2:65" s="1" customFormat="1" ht="24.2" customHeight="1">
      <c r="B125" s="31"/>
      <c r="C125" s="127" t="s">
        <v>168</v>
      </c>
      <c r="D125" s="127" t="s">
        <v>253</v>
      </c>
      <c r="E125" s="128" t="s">
        <v>1087</v>
      </c>
      <c r="F125" s="129" t="s">
        <v>1088</v>
      </c>
      <c r="G125" s="130" t="s">
        <v>153</v>
      </c>
      <c r="H125" s="131">
        <v>1</v>
      </c>
      <c r="I125" s="132"/>
      <c r="J125" s="133">
        <f t="shared" si="0"/>
        <v>0</v>
      </c>
      <c r="K125" s="129" t="s">
        <v>154</v>
      </c>
      <c r="L125" s="134"/>
      <c r="M125" s="135" t="s">
        <v>19</v>
      </c>
      <c r="N125" s="136" t="s">
        <v>43</v>
      </c>
      <c r="P125" s="119">
        <f t="shared" si="1"/>
        <v>0</v>
      </c>
      <c r="Q125" s="119">
        <v>0</v>
      </c>
      <c r="R125" s="119">
        <f t="shared" si="2"/>
        <v>0</v>
      </c>
      <c r="S125" s="119">
        <v>0</v>
      </c>
      <c r="T125" s="120">
        <f t="shared" si="3"/>
        <v>0</v>
      </c>
      <c r="AR125" s="121" t="s">
        <v>159</v>
      </c>
      <c r="AT125" s="121" t="s">
        <v>253</v>
      </c>
      <c r="AU125" s="121" t="s">
        <v>81</v>
      </c>
      <c r="AY125" s="16" t="s">
        <v>144</v>
      </c>
      <c r="BE125" s="122">
        <f t="shared" si="4"/>
        <v>0</v>
      </c>
      <c r="BF125" s="122">
        <f t="shared" si="5"/>
        <v>0</v>
      </c>
      <c r="BG125" s="122">
        <f t="shared" si="6"/>
        <v>0</v>
      </c>
      <c r="BH125" s="122">
        <f t="shared" si="7"/>
        <v>0</v>
      </c>
      <c r="BI125" s="122">
        <f t="shared" si="8"/>
        <v>0</v>
      </c>
      <c r="BJ125" s="16" t="s">
        <v>79</v>
      </c>
      <c r="BK125" s="122">
        <f t="shared" si="9"/>
        <v>0</v>
      </c>
      <c r="BL125" s="16" t="s">
        <v>143</v>
      </c>
      <c r="BM125" s="121" t="s">
        <v>200</v>
      </c>
    </row>
    <row r="126" spans="2:65" s="1" customFormat="1" ht="90" customHeight="1">
      <c r="B126" s="31"/>
      <c r="C126" s="110" t="s">
        <v>197</v>
      </c>
      <c r="D126" s="110" t="s">
        <v>139</v>
      </c>
      <c r="E126" s="111" t="s">
        <v>1089</v>
      </c>
      <c r="F126" s="112" t="s">
        <v>1090</v>
      </c>
      <c r="G126" s="113" t="s">
        <v>142</v>
      </c>
      <c r="H126" s="114">
        <v>10.6</v>
      </c>
      <c r="I126" s="115"/>
      <c r="J126" s="116">
        <f t="shared" si="0"/>
        <v>0</v>
      </c>
      <c r="K126" s="112" t="s">
        <v>154</v>
      </c>
      <c r="L126" s="31"/>
      <c r="M126" s="117" t="s">
        <v>19</v>
      </c>
      <c r="N126" s="118" t="s">
        <v>43</v>
      </c>
      <c r="P126" s="119">
        <f t="shared" si="1"/>
        <v>0</v>
      </c>
      <c r="Q126" s="119">
        <v>0</v>
      </c>
      <c r="R126" s="119">
        <f t="shared" si="2"/>
        <v>0</v>
      </c>
      <c r="S126" s="119">
        <v>0</v>
      </c>
      <c r="T126" s="120">
        <f t="shared" si="3"/>
        <v>0</v>
      </c>
      <c r="AR126" s="121" t="s">
        <v>143</v>
      </c>
      <c r="AT126" s="121" t="s">
        <v>139</v>
      </c>
      <c r="AU126" s="121" t="s">
        <v>81</v>
      </c>
      <c r="AY126" s="16" t="s">
        <v>144</v>
      </c>
      <c r="BE126" s="122">
        <f t="shared" si="4"/>
        <v>0</v>
      </c>
      <c r="BF126" s="122">
        <f t="shared" si="5"/>
        <v>0</v>
      </c>
      <c r="BG126" s="122">
        <f t="shared" si="6"/>
        <v>0</v>
      </c>
      <c r="BH126" s="122">
        <f t="shared" si="7"/>
        <v>0</v>
      </c>
      <c r="BI126" s="122">
        <f t="shared" si="8"/>
        <v>0</v>
      </c>
      <c r="BJ126" s="16" t="s">
        <v>79</v>
      </c>
      <c r="BK126" s="122">
        <f t="shared" si="9"/>
        <v>0</v>
      </c>
      <c r="BL126" s="16" t="s">
        <v>143</v>
      </c>
      <c r="BM126" s="121" t="s">
        <v>204</v>
      </c>
    </row>
    <row r="127" spans="2:65" s="9" customFormat="1" ht="11.25">
      <c r="B127" s="142"/>
      <c r="D127" s="123" t="s">
        <v>360</v>
      </c>
      <c r="E127" s="143" t="s">
        <v>19</v>
      </c>
      <c r="F127" s="144" t="s">
        <v>1091</v>
      </c>
      <c r="H127" s="145">
        <v>10.6</v>
      </c>
      <c r="I127" s="146"/>
      <c r="L127" s="142"/>
      <c r="M127" s="147"/>
      <c r="T127" s="148"/>
      <c r="AT127" s="143" t="s">
        <v>360</v>
      </c>
      <c r="AU127" s="143" t="s">
        <v>81</v>
      </c>
      <c r="AV127" s="9" t="s">
        <v>81</v>
      </c>
      <c r="AW127" s="9" t="s">
        <v>33</v>
      </c>
      <c r="AX127" s="9" t="s">
        <v>72</v>
      </c>
      <c r="AY127" s="143" t="s">
        <v>144</v>
      </c>
    </row>
    <row r="128" spans="2:65" s="10" customFormat="1" ht="11.25">
      <c r="B128" s="149"/>
      <c r="D128" s="123" t="s">
        <v>360</v>
      </c>
      <c r="E128" s="150" t="s">
        <v>19</v>
      </c>
      <c r="F128" s="151" t="s">
        <v>362</v>
      </c>
      <c r="H128" s="152">
        <v>10.6</v>
      </c>
      <c r="I128" s="153"/>
      <c r="L128" s="149"/>
      <c r="M128" s="154"/>
      <c r="T128" s="155"/>
      <c r="AT128" s="150" t="s">
        <v>360</v>
      </c>
      <c r="AU128" s="150" t="s">
        <v>81</v>
      </c>
      <c r="AV128" s="10" t="s">
        <v>143</v>
      </c>
      <c r="AW128" s="10" t="s">
        <v>33</v>
      </c>
      <c r="AX128" s="10" t="s">
        <v>79</v>
      </c>
      <c r="AY128" s="150" t="s">
        <v>144</v>
      </c>
    </row>
    <row r="129" spans="2:65" s="1" customFormat="1" ht="16.5" customHeight="1">
      <c r="B129" s="31"/>
      <c r="C129" s="127" t="s">
        <v>173</v>
      </c>
      <c r="D129" s="127" t="s">
        <v>253</v>
      </c>
      <c r="E129" s="128" t="s">
        <v>1092</v>
      </c>
      <c r="F129" s="129" t="s">
        <v>1093</v>
      </c>
      <c r="G129" s="130" t="s">
        <v>365</v>
      </c>
      <c r="H129" s="131">
        <v>616.54999999999995</v>
      </c>
      <c r="I129" s="132"/>
      <c r="J129" s="133">
        <f>ROUND(I129*H129,2)</f>
        <v>0</v>
      </c>
      <c r="K129" s="129" t="s">
        <v>154</v>
      </c>
      <c r="L129" s="134"/>
      <c r="M129" s="135" t="s">
        <v>19</v>
      </c>
      <c r="N129" s="136" t="s">
        <v>43</v>
      </c>
      <c r="P129" s="119">
        <f>O129*H129</f>
        <v>0</v>
      </c>
      <c r="Q129" s="119">
        <v>0</v>
      </c>
      <c r="R129" s="119">
        <f>Q129*H129</f>
        <v>0</v>
      </c>
      <c r="S129" s="119">
        <v>0</v>
      </c>
      <c r="T129" s="120">
        <f>S129*H129</f>
        <v>0</v>
      </c>
      <c r="AR129" s="121" t="s">
        <v>159</v>
      </c>
      <c r="AT129" s="121" t="s">
        <v>253</v>
      </c>
      <c r="AU129" s="121" t="s">
        <v>81</v>
      </c>
      <c r="AY129" s="16" t="s">
        <v>144</v>
      </c>
      <c r="BE129" s="122">
        <f>IF(N129="základní",J129,0)</f>
        <v>0</v>
      </c>
      <c r="BF129" s="122">
        <f>IF(N129="snížená",J129,0)</f>
        <v>0</v>
      </c>
      <c r="BG129" s="122">
        <f>IF(N129="zákl. přenesená",J129,0)</f>
        <v>0</v>
      </c>
      <c r="BH129" s="122">
        <f>IF(N129="sníž. přenesená",J129,0)</f>
        <v>0</v>
      </c>
      <c r="BI129" s="122">
        <f>IF(N129="nulová",J129,0)</f>
        <v>0</v>
      </c>
      <c r="BJ129" s="16" t="s">
        <v>79</v>
      </c>
      <c r="BK129" s="122">
        <f>ROUND(I129*H129,2)</f>
        <v>0</v>
      </c>
      <c r="BL129" s="16" t="s">
        <v>143</v>
      </c>
      <c r="BM129" s="121" t="s">
        <v>208</v>
      </c>
    </row>
    <row r="130" spans="2:65" s="9" customFormat="1" ht="11.25">
      <c r="B130" s="142"/>
      <c r="D130" s="123" t="s">
        <v>360</v>
      </c>
      <c r="E130" s="143" t="s">
        <v>19</v>
      </c>
      <c r="F130" s="144" t="s">
        <v>1094</v>
      </c>
      <c r="H130" s="145">
        <v>8.5500000000000007</v>
      </c>
      <c r="I130" s="146"/>
      <c r="L130" s="142"/>
      <c r="M130" s="147"/>
      <c r="T130" s="148"/>
      <c r="AT130" s="143" t="s">
        <v>360</v>
      </c>
      <c r="AU130" s="143" t="s">
        <v>81</v>
      </c>
      <c r="AV130" s="9" t="s">
        <v>81</v>
      </c>
      <c r="AW130" s="9" t="s">
        <v>33</v>
      </c>
      <c r="AX130" s="9" t="s">
        <v>72</v>
      </c>
      <c r="AY130" s="143" t="s">
        <v>144</v>
      </c>
    </row>
    <row r="131" spans="2:65" s="9" customFormat="1" ht="11.25">
      <c r="B131" s="142"/>
      <c r="D131" s="123" t="s">
        <v>360</v>
      </c>
      <c r="E131" s="143" t="s">
        <v>19</v>
      </c>
      <c r="F131" s="144" t="s">
        <v>1095</v>
      </c>
      <c r="H131" s="145">
        <v>608</v>
      </c>
      <c r="I131" s="146"/>
      <c r="L131" s="142"/>
      <c r="M131" s="147"/>
      <c r="T131" s="148"/>
      <c r="AT131" s="143" t="s">
        <v>360</v>
      </c>
      <c r="AU131" s="143" t="s">
        <v>81</v>
      </c>
      <c r="AV131" s="9" t="s">
        <v>81</v>
      </c>
      <c r="AW131" s="9" t="s">
        <v>33</v>
      </c>
      <c r="AX131" s="9" t="s">
        <v>72</v>
      </c>
      <c r="AY131" s="143" t="s">
        <v>144</v>
      </c>
    </row>
    <row r="132" spans="2:65" s="10" customFormat="1" ht="11.25">
      <c r="B132" s="149"/>
      <c r="D132" s="123" t="s">
        <v>360</v>
      </c>
      <c r="E132" s="150" t="s">
        <v>19</v>
      </c>
      <c r="F132" s="151" t="s">
        <v>362</v>
      </c>
      <c r="H132" s="152">
        <v>616.54999999999995</v>
      </c>
      <c r="I132" s="153"/>
      <c r="L132" s="149"/>
      <c r="M132" s="154"/>
      <c r="T132" s="155"/>
      <c r="AT132" s="150" t="s">
        <v>360</v>
      </c>
      <c r="AU132" s="150" t="s">
        <v>81</v>
      </c>
      <c r="AV132" s="10" t="s">
        <v>143</v>
      </c>
      <c r="AW132" s="10" t="s">
        <v>33</v>
      </c>
      <c r="AX132" s="10" t="s">
        <v>79</v>
      </c>
      <c r="AY132" s="150" t="s">
        <v>144</v>
      </c>
    </row>
    <row r="133" spans="2:65" s="1" customFormat="1" ht="66.75" customHeight="1">
      <c r="B133" s="31"/>
      <c r="C133" s="110" t="s">
        <v>8</v>
      </c>
      <c r="D133" s="110" t="s">
        <v>139</v>
      </c>
      <c r="E133" s="111" t="s">
        <v>1096</v>
      </c>
      <c r="F133" s="112" t="s">
        <v>1097</v>
      </c>
      <c r="G133" s="113" t="s">
        <v>449</v>
      </c>
      <c r="H133" s="114">
        <v>2945</v>
      </c>
      <c r="I133" s="115"/>
      <c r="J133" s="116">
        <f>ROUND(I133*H133,2)</f>
        <v>0</v>
      </c>
      <c r="K133" s="112" t="s">
        <v>154</v>
      </c>
      <c r="L133" s="31"/>
      <c r="M133" s="117" t="s">
        <v>19</v>
      </c>
      <c r="N133" s="118" t="s">
        <v>43</v>
      </c>
      <c r="P133" s="119">
        <f>O133*H133</f>
        <v>0</v>
      </c>
      <c r="Q133" s="119">
        <v>0</v>
      </c>
      <c r="R133" s="119">
        <f>Q133*H133</f>
        <v>0</v>
      </c>
      <c r="S133" s="119">
        <v>0</v>
      </c>
      <c r="T133" s="120">
        <f>S133*H133</f>
        <v>0</v>
      </c>
      <c r="AR133" s="121" t="s">
        <v>143</v>
      </c>
      <c r="AT133" s="121" t="s">
        <v>139</v>
      </c>
      <c r="AU133" s="121" t="s">
        <v>81</v>
      </c>
      <c r="AY133" s="16" t="s">
        <v>144</v>
      </c>
      <c r="BE133" s="122">
        <f>IF(N133="základní",J133,0)</f>
        <v>0</v>
      </c>
      <c r="BF133" s="122">
        <f>IF(N133="snížená",J133,0)</f>
        <v>0</v>
      </c>
      <c r="BG133" s="122">
        <f>IF(N133="zákl. přenesená",J133,0)</f>
        <v>0</v>
      </c>
      <c r="BH133" s="122">
        <f>IF(N133="sníž. přenesená",J133,0)</f>
        <v>0</v>
      </c>
      <c r="BI133" s="122">
        <f>IF(N133="nulová",J133,0)</f>
        <v>0</v>
      </c>
      <c r="BJ133" s="16" t="s">
        <v>79</v>
      </c>
      <c r="BK133" s="122">
        <f>ROUND(I133*H133,2)</f>
        <v>0</v>
      </c>
      <c r="BL133" s="16" t="s">
        <v>143</v>
      </c>
      <c r="BM133" s="121" t="s">
        <v>212</v>
      </c>
    </row>
    <row r="134" spans="2:65" s="9" customFormat="1" ht="11.25">
      <c r="B134" s="142"/>
      <c r="D134" s="123" t="s">
        <v>360</v>
      </c>
      <c r="E134" s="143" t="s">
        <v>19</v>
      </c>
      <c r="F134" s="144" t="s">
        <v>1098</v>
      </c>
      <c r="H134" s="145">
        <v>2945</v>
      </c>
      <c r="I134" s="146"/>
      <c r="L134" s="142"/>
      <c r="M134" s="147"/>
      <c r="T134" s="148"/>
      <c r="AT134" s="143" t="s">
        <v>360</v>
      </c>
      <c r="AU134" s="143" t="s">
        <v>81</v>
      </c>
      <c r="AV134" s="9" t="s">
        <v>81</v>
      </c>
      <c r="AW134" s="9" t="s">
        <v>33</v>
      </c>
      <c r="AX134" s="9" t="s">
        <v>72</v>
      </c>
      <c r="AY134" s="143" t="s">
        <v>144</v>
      </c>
    </row>
    <row r="135" spans="2:65" s="10" customFormat="1" ht="11.25">
      <c r="B135" s="149"/>
      <c r="D135" s="123" t="s">
        <v>360</v>
      </c>
      <c r="E135" s="150" t="s">
        <v>19</v>
      </c>
      <c r="F135" s="151" t="s">
        <v>362</v>
      </c>
      <c r="H135" s="152">
        <v>2945</v>
      </c>
      <c r="I135" s="153"/>
      <c r="L135" s="149"/>
      <c r="M135" s="154"/>
      <c r="T135" s="155"/>
      <c r="AT135" s="150" t="s">
        <v>360</v>
      </c>
      <c r="AU135" s="150" t="s">
        <v>81</v>
      </c>
      <c r="AV135" s="10" t="s">
        <v>143</v>
      </c>
      <c r="AW135" s="10" t="s">
        <v>33</v>
      </c>
      <c r="AX135" s="10" t="s">
        <v>79</v>
      </c>
      <c r="AY135" s="150" t="s">
        <v>144</v>
      </c>
    </row>
    <row r="136" spans="2:65" s="1" customFormat="1" ht="66.75" customHeight="1">
      <c r="B136" s="31"/>
      <c r="C136" s="110" t="s">
        <v>177</v>
      </c>
      <c r="D136" s="110" t="s">
        <v>139</v>
      </c>
      <c r="E136" s="111" t="s">
        <v>1099</v>
      </c>
      <c r="F136" s="112" t="s">
        <v>1100</v>
      </c>
      <c r="G136" s="113" t="s">
        <v>449</v>
      </c>
      <c r="H136" s="114">
        <v>2375</v>
      </c>
      <c r="I136" s="115"/>
      <c r="J136" s="116">
        <f>ROUND(I136*H136,2)</f>
        <v>0</v>
      </c>
      <c r="K136" s="112" t="s">
        <v>154</v>
      </c>
      <c r="L136" s="31"/>
      <c r="M136" s="117" t="s">
        <v>19</v>
      </c>
      <c r="N136" s="118" t="s">
        <v>43</v>
      </c>
      <c r="P136" s="119">
        <f>O136*H136</f>
        <v>0</v>
      </c>
      <c r="Q136" s="119">
        <v>0</v>
      </c>
      <c r="R136" s="119">
        <f>Q136*H136</f>
        <v>0</v>
      </c>
      <c r="S136" s="119">
        <v>0</v>
      </c>
      <c r="T136" s="120">
        <f>S136*H136</f>
        <v>0</v>
      </c>
      <c r="AR136" s="121" t="s">
        <v>143</v>
      </c>
      <c r="AT136" s="121" t="s">
        <v>139</v>
      </c>
      <c r="AU136" s="121" t="s">
        <v>81</v>
      </c>
      <c r="AY136" s="16" t="s">
        <v>144</v>
      </c>
      <c r="BE136" s="122">
        <f>IF(N136="základní",J136,0)</f>
        <v>0</v>
      </c>
      <c r="BF136" s="122">
        <f>IF(N136="snížená",J136,0)</f>
        <v>0</v>
      </c>
      <c r="BG136" s="122">
        <f>IF(N136="zákl. přenesená",J136,0)</f>
        <v>0</v>
      </c>
      <c r="BH136" s="122">
        <f>IF(N136="sníž. přenesená",J136,0)</f>
        <v>0</v>
      </c>
      <c r="BI136" s="122">
        <f>IF(N136="nulová",J136,0)</f>
        <v>0</v>
      </c>
      <c r="BJ136" s="16" t="s">
        <v>79</v>
      </c>
      <c r="BK136" s="122">
        <f>ROUND(I136*H136,2)</f>
        <v>0</v>
      </c>
      <c r="BL136" s="16" t="s">
        <v>143</v>
      </c>
      <c r="BM136" s="121" t="s">
        <v>216</v>
      </c>
    </row>
    <row r="137" spans="2:65" s="9" customFormat="1" ht="11.25">
      <c r="B137" s="142"/>
      <c r="D137" s="123" t="s">
        <v>360</v>
      </c>
      <c r="E137" s="143" t="s">
        <v>19</v>
      </c>
      <c r="F137" s="144" t="s">
        <v>1101</v>
      </c>
      <c r="H137" s="145">
        <v>2375</v>
      </c>
      <c r="I137" s="146"/>
      <c r="L137" s="142"/>
      <c r="M137" s="147"/>
      <c r="T137" s="148"/>
      <c r="AT137" s="143" t="s">
        <v>360</v>
      </c>
      <c r="AU137" s="143" t="s">
        <v>81</v>
      </c>
      <c r="AV137" s="9" t="s">
        <v>81</v>
      </c>
      <c r="AW137" s="9" t="s">
        <v>33</v>
      </c>
      <c r="AX137" s="9" t="s">
        <v>72</v>
      </c>
      <c r="AY137" s="143" t="s">
        <v>144</v>
      </c>
    </row>
    <row r="138" spans="2:65" s="10" customFormat="1" ht="11.25">
      <c r="B138" s="149"/>
      <c r="D138" s="123" t="s">
        <v>360</v>
      </c>
      <c r="E138" s="150" t="s">
        <v>19</v>
      </c>
      <c r="F138" s="151" t="s">
        <v>362</v>
      </c>
      <c r="H138" s="152">
        <v>2375</v>
      </c>
      <c r="I138" s="153"/>
      <c r="L138" s="149"/>
      <c r="M138" s="154"/>
      <c r="T138" s="155"/>
      <c r="AT138" s="150" t="s">
        <v>360</v>
      </c>
      <c r="AU138" s="150" t="s">
        <v>81</v>
      </c>
      <c r="AV138" s="10" t="s">
        <v>143</v>
      </c>
      <c r="AW138" s="10" t="s">
        <v>33</v>
      </c>
      <c r="AX138" s="10" t="s">
        <v>79</v>
      </c>
      <c r="AY138" s="150" t="s">
        <v>144</v>
      </c>
    </row>
    <row r="139" spans="2:65" s="1" customFormat="1" ht="62.65" customHeight="1">
      <c r="B139" s="31"/>
      <c r="C139" s="110" t="s">
        <v>213</v>
      </c>
      <c r="D139" s="110" t="s">
        <v>139</v>
      </c>
      <c r="E139" s="111" t="s">
        <v>1102</v>
      </c>
      <c r="F139" s="112" t="s">
        <v>1103</v>
      </c>
      <c r="G139" s="113" t="s">
        <v>449</v>
      </c>
      <c r="H139" s="114">
        <v>637.48400000000004</v>
      </c>
      <c r="I139" s="115"/>
      <c r="J139" s="116">
        <f>ROUND(I139*H139,2)</f>
        <v>0</v>
      </c>
      <c r="K139" s="112" t="s">
        <v>154</v>
      </c>
      <c r="L139" s="31"/>
      <c r="M139" s="117" t="s">
        <v>19</v>
      </c>
      <c r="N139" s="118" t="s">
        <v>43</v>
      </c>
      <c r="P139" s="119">
        <f>O139*H139</f>
        <v>0</v>
      </c>
      <c r="Q139" s="119">
        <v>0</v>
      </c>
      <c r="R139" s="119">
        <f>Q139*H139</f>
        <v>0</v>
      </c>
      <c r="S139" s="119">
        <v>0</v>
      </c>
      <c r="T139" s="120">
        <f>S139*H139</f>
        <v>0</v>
      </c>
      <c r="AR139" s="121" t="s">
        <v>143</v>
      </c>
      <c r="AT139" s="121" t="s">
        <v>139</v>
      </c>
      <c r="AU139" s="121" t="s">
        <v>81</v>
      </c>
      <c r="AY139" s="16" t="s">
        <v>144</v>
      </c>
      <c r="BE139" s="122">
        <f>IF(N139="základní",J139,0)</f>
        <v>0</v>
      </c>
      <c r="BF139" s="122">
        <f>IF(N139="snížená",J139,0)</f>
        <v>0</v>
      </c>
      <c r="BG139" s="122">
        <f>IF(N139="zákl. přenesená",J139,0)</f>
        <v>0</v>
      </c>
      <c r="BH139" s="122">
        <f>IF(N139="sníž. přenesená",J139,0)</f>
        <v>0</v>
      </c>
      <c r="BI139" s="122">
        <f>IF(N139="nulová",J139,0)</f>
        <v>0</v>
      </c>
      <c r="BJ139" s="16" t="s">
        <v>79</v>
      </c>
      <c r="BK139" s="122">
        <f>ROUND(I139*H139,2)</f>
        <v>0</v>
      </c>
      <c r="BL139" s="16" t="s">
        <v>143</v>
      </c>
      <c r="BM139" s="121" t="s">
        <v>220</v>
      </c>
    </row>
    <row r="140" spans="2:65" s="9" customFormat="1" ht="11.25">
      <c r="B140" s="142"/>
      <c r="D140" s="123" t="s">
        <v>360</v>
      </c>
      <c r="E140" s="143" t="s">
        <v>19</v>
      </c>
      <c r="F140" s="144" t="s">
        <v>1104</v>
      </c>
      <c r="H140" s="145">
        <v>637.48400000000004</v>
      </c>
      <c r="I140" s="146"/>
      <c r="L140" s="142"/>
      <c r="M140" s="147"/>
      <c r="T140" s="148"/>
      <c r="AT140" s="143" t="s">
        <v>360</v>
      </c>
      <c r="AU140" s="143" t="s">
        <v>81</v>
      </c>
      <c r="AV140" s="9" t="s">
        <v>81</v>
      </c>
      <c r="AW140" s="9" t="s">
        <v>33</v>
      </c>
      <c r="AX140" s="9" t="s">
        <v>72</v>
      </c>
      <c r="AY140" s="143" t="s">
        <v>144</v>
      </c>
    </row>
    <row r="141" spans="2:65" s="10" customFormat="1" ht="11.25">
      <c r="B141" s="149"/>
      <c r="D141" s="123" t="s">
        <v>360</v>
      </c>
      <c r="E141" s="150" t="s">
        <v>19</v>
      </c>
      <c r="F141" s="151" t="s">
        <v>362</v>
      </c>
      <c r="H141" s="152">
        <v>637.48400000000004</v>
      </c>
      <c r="I141" s="153"/>
      <c r="L141" s="149"/>
      <c r="M141" s="154"/>
      <c r="T141" s="155"/>
      <c r="AT141" s="150" t="s">
        <v>360</v>
      </c>
      <c r="AU141" s="150" t="s">
        <v>81</v>
      </c>
      <c r="AV141" s="10" t="s">
        <v>143</v>
      </c>
      <c r="AW141" s="10" t="s">
        <v>33</v>
      </c>
      <c r="AX141" s="10" t="s">
        <v>79</v>
      </c>
      <c r="AY141" s="150" t="s">
        <v>144</v>
      </c>
    </row>
    <row r="142" spans="2:65" s="1" customFormat="1" ht="66.75" customHeight="1">
      <c r="B142" s="31"/>
      <c r="C142" s="110" t="s">
        <v>182</v>
      </c>
      <c r="D142" s="110" t="s">
        <v>139</v>
      </c>
      <c r="E142" s="111" t="s">
        <v>1015</v>
      </c>
      <c r="F142" s="112" t="s">
        <v>1016</v>
      </c>
      <c r="G142" s="113" t="s">
        <v>457</v>
      </c>
      <c r="H142" s="114">
        <v>1308.45</v>
      </c>
      <c r="I142" s="115"/>
      <c r="J142" s="116">
        <f>ROUND(I142*H142,2)</f>
        <v>0</v>
      </c>
      <c r="K142" s="112" t="s">
        <v>154</v>
      </c>
      <c r="L142" s="31"/>
      <c r="M142" s="117" t="s">
        <v>19</v>
      </c>
      <c r="N142" s="118" t="s">
        <v>43</v>
      </c>
      <c r="P142" s="119">
        <f>O142*H142</f>
        <v>0</v>
      </c>
      <c r="Q142" s="119">
        <v>0</v>
      </c>
      <c r="R142" s="119">
        <f>Q142*H142</f>
        <v>0</v>
      </c>
      <c r="S142" s="119">
        <v>0</v>
      </c>
      <c r="T142" s="120">
        <f>S142*H142</f>
        <v>0</v>
      </c>
      <c r="AR142" s="121" t="s">
        <v>143</v>
      </c>
      <c r="AT142" s="121" t="s">
        <v>139</v>
      </c>
      <c r="AU142" s="121" t="s">
        <v>81</v>
      </c>
      <c r="AY142" s="16" t="s">
        <v>144</v>
      </c>
      <c r="BE142" s="122">
        <f>IF(N142="základní",J142,0)</f>
        <v>0</v>
      </c>
      <c r="BF142" s="122">
        <f>IF(N142="snížená",J142,0)</f>
        <v>0</v>
      </c>
      <c r="BG142" s="122">
        <f>IF(N142="zákl. přenesená",J142,0)</f>
        <v>0</v>
      </c>
      <c r="BH142" s="122">
        <f>IF(N142="sníž. přenesená",J142,0)</f>
        <v>0</v>
      </c>
      <c r="BI142" s="122">
        <f>IF(N142="nulová",J142,0)</f>
        <v>0</v>
      </c>
      <c r="BJ142" s="16" t="s">
        <v>79</v>
      </c>
      <c r="BK142" s="122">
        <f>ROUND(I142*H142,2)</f>
        <v>0</v>
      </c>
      <c r="BL142" s="16" t="s">
        <v>143</v>
      </c>
      <c r="BM142" s="121" t="s">
        <v>225</v>
      </c>
    </row>
    <row r="143" spans="2:65" s="9" customFormat="1" ht="11.25">
      <c r="B143" s="142"/>
      <c r="D143" s="123" t="s">
        <v>360</v>
      </c>
      <c r="E143" s="143" t="s">
        <v>19</v>
      </c>
      <c r="F143" s="144" t="s">
        <v>1105</v>
      </c>
      <c r="H143" s="145">
        <v>1308.45</v>
      </c>
      <c r="I143" s="146"/>
      <c r="L143" s="142"/>
      <c r="M143" s="147"/>
      <c r="T143" s="148"/>
      <c r="AT143" s="143" t="s">
        <v>360</v>
      </c>
      <c r="AU143" s="143" t="s">
        <v>81</v>
      </c>
      <c r="AV143" s="9" t="s">
        <v>81</v>
      </c>
      <c r="AW143" s="9" t="s">
        <v>33</v>
      </c>
      <c r="AX143" s="9" t="s">
        <v>72</v>
      </c>
      <c r="AY143" s="143" t="s">
        <v>144</v>
      </c>
    </row>
    <row r="144" spans="2:65" s="10" customFormat="1" ht="11.25">
      <c r="B144" s="149"/>
      <c r="D144" s="123" t="s">
        <v>360</v>
      </c>
      <c r="E144" s="150" t="s">
        <v>19</v>
      </c>
      <c r="F144" s="151" t="s">
        <v>362</v>
      </c>
      <c r="H144" s="152">
        <v>1308.45</v>
      </c>
      <c r="I144" s="153"/>
      <c r="L144" s="149"/>
      <c r="M144" s="154"/>
      <c r="T144" s="155"/>
      <c r="AT144" s="150" t="s">
        <v>360</v>
      </c>
      <c r="AU144" s="150" t="s">
        <v>81</v>
      </c>
      <c r="AV144" s="10" t="s">
        <v>143</v>
      </c>
      <c r="AW144" s="10" t="s">
        <v>33</v>
      </c>
      <c r="AX144" s="10" t="s">
        <v>79</v>
      </c>
      <c r="AY144" s="150" t="s">
        <v>144</v>
      </c>
    </row>
    <row r="145" spans="2:65" s="1" customFormat="1" ht="66.75" customHeight="1">
      <c r="B145" s="31"/>
      <c r="C145" s="110" t="s">
        <v>222</v>
      </c>
      <c r="D145" s="110" t="s">
        <v>139</v>
      </c>
      <c r="E145" s="111" t="s">
        <v>1106</v>
      </c>
      <c r="F145" s="112" t="s">
        <v>1107</v>
      </c>
      <c r="G145" s="113" t="s">
        <v>457</v>
      </c>
      <c r="H145" s="114">
        <v>789.3</v>
      </c>
      <c r="I145" s="115"/>
      <c r="J145" s="116">
        <f>ROUND(I145*H145,2)</f>
        <v>0</v>
      </c>
      <c r="K145" s="112" t="s">
        <v>154</v>
      </c>
      <c r="L145" s="31"/>
      <c r="M145" s="117" t="s">
        <v>19</v>
      </c>
      <c r="N145" s="118" t="s">
        <v>43</v>
      </c>
      <c r="P145" s="119">
        <f>O145*H145</f>
        <v>0</v>
      </c>
      <c r="Q145" s="119">
        <v>0</v>
      </c>
      <c r="R145" s="119">
        <f>Q145*H145</f>
        <v>0</v>
      </c>
      <c r="S145" s="119">
        <v>0</v>
      </c>
      <c r="T145" s="120">
        <f>S145*H145</f>
        <v>0</v>
      </c>
      <c r="AR145" s="121" t="s">
        <v>143</v>
      </c>
      <c r="AT145" s="121" t="s">
        <v>139</v>
      </c>
      <c r="AU145" s="121" t="s">
        <v>81</v>
      </c>
      <c r="AY145" s="16" t="s">
        <v>144</v>
      </c>
      <c r="BE145" s="122">
        <f>IF(N145="základní",J145,0)</f>
        <v>0</v>
      </c>
      <c r="BF145" s="122">
        <f>IF(N145="snížená",J145,0)</f>
        <v>0</v>
      </c>
      <c r="BG145" s="122">
        <f>IF(N145="zákl. přenesená",J145,0)</f>
        <v>0</v>
      </c>
      <c r="BH145" s="122">
        <f>IF(N145="sníž. přenesená",J145,0)</f>
        <v>0</v>
      </c>
      <c r="BI145" s="122">
        <f>IF(N145="nulová",J145,0)</f>
        <v>0</v>
      </c>
      <c r="BJ145" s="16" t="s">
        <v>79</v>
      </c>
      <c r="BK145" s="122">
        <f>ROUND(I145*H145,2)</f>
        <v>0</v>
      </c>
      <c r="BL145" s="16" t="s">
        <v>143</v>
      </c>
      <c r="BM145" s="121" t="s">
        <v>229</v>
      </c>
    </row>
    <row r="146" spans="2:65" s="9" customFormat="1" ht="11.25">
      <c r="B146" s="142"/>
      <c r="D146" s="123" t="s">
        <v>360</v>
      </c>
      <c r="E146" s="143" t="s">
        <v>19</v>
      </c>
      <c r="F146" s="144" t="s">
        <v>1108</v>
      </c>
      <c r="H146" s="145">
        <v>789.3</v>
      </c>
      <c r="I146" s="146"/>
      <c r="L146" s="142"/>
      <c r="M146" s="147"/>
      <c r="T146" s="148"/>
      <c r="AT146" s="143" t="s">
        <v>360</v>
      </c>
      <c r="AU146" s="143" t="s">
        <v>81</v>
      </c>
      <c r="AV146" s="9" t="s">
        <v>81</v>
      </c>
      <c r="AW146" s="9" t="s">
        <v>33</v>
      </c>
      <c r="AX146" s="9" t="s">
        <v>72</v>
      </c>
      <c r="AY146" s="143" t="s">
        <v>144</v>
      </c>
    </row>
    <row r="147" spans="2:65" s="10" customFormat="1" ht="11.25">
      <c r="B147" s="149"/>
      <c r="D147" s="123" t="s">
        <v>360</v>
      </c>
      <c r="E147" s="150" t="s">
        <v>19</v>
      </c>
      <c r="F147" s="151" t="s">
        <v>362</v>
      </c>
      <c r="H147" s="152">
        <v>789.3</v>
      </c>
      <c r="I147" s="153"/>
      <c r="L147" s="149"/>
      <c r="M147" s="154"/>
      <c r="T147" s="155"/>
      <c r="AT147" s="150" t="s">
        <v>360</v>
      </c>
      <c r="AU147" s="150" t="s">
        <v>81</v>
      </c>
      <c r="AV147" s="10" t="s">
        <v>143</v>
      </c>
      <c r="AW147" s="10" t="s">
        <v>33</v>
      </c>
      <c r="AX147" s="10" t="s">
        <v>79</v>
      </c>
      <c r="AY147" s="150" t="s">
        <v>144</v>
      </c>
    </row>
    <row r="148" spans="2:65" s="13" customFormat="1" ht="22.9" customHeight="1">
      <c r="B148" s="169"/>
      <c r="D148" s="170" t="s">
        <v>71</v>
      </c>
      <c r="E148" s="185" t="s">
        <v>1109</v>
      </c>
      <c r="F148" s="185" t="s">
        <v>1110</v>
      </c>
      <c r="I148" s="172"/>
      <c r="J148" s="186">
        <f>BK148</f>
        <v>0</v>
      </c>
      <c r="L148" s="169"/>
      <c r="M148" s="174"/>
      <c r="P148" s="175">
        <f>SUM(P149:P177)</f>
        <v>0</v>
      </c>
      <c r="R148" s="175">
        <f>SUM(R149:R177)</f>
        <v>713.62970680000001</v>
      </c>
      <c r="T148" s="176">
        <f>SUM(T149:T177)</f>
        <v>0.26880000000000004</v>
      </c>
      <c r="AR148" s="170" t="s">
        <v>79</v>
      </c>
      <c r="AT148" s="177" t="s">
        <v>71</v>
      </c>
      <c r="AU148" s="177" t="s">
        <v>79</v>
      </c>
      <c r="AY148" s="170" t="s">
        <v>144</v>
      </c>
      <c r="BK148" s="178">
        <f>SUM(BK149:BK177)</f>
        <v>0</v>
      </c>
    </row>
    <row r="149" spans="2:65" s="1" customFormat="1" ht="44.25" customHeight="1">
      <c r="B149" s="31"/>
      <c r="C149" s="110" t="s">
        <v>186</v>
      </c>
      <c r="D149" s="110" t="s">
        <v>139</v>
      </c>
      <c r="E149" s="111" t="s">
        <v>1111</v>
      </c>
      <c r="F149" s="112" t="s">
        <v>1112</v>
      </c>
      <c r="G149" s="113" t="s">
        <v>457</v>
      </c>
      <c r="H149" s="114">
        <v>256</v>
      </c>
      <c r="I149" s="115"/>
      <c r="J149" s="116">
        <f>ROUND(I149*H149,2)</f>
        <v>0</v>
      </c>
      <c r="K149" s="112" t="s">
        <v>19</v>
      </c>
      <c r="L149" s="31"/>
      <c r="M149" s="117" t="s">
        <v>19</v>
      </c>
      <c r="N149" s="118" t="s">
        <v>43</v>
      </c>
      <c r="P149" s="119">
        <f>O149*H149</f>
        <v>0</v>
      </c>
      <c r="Q149" s="119">
        <v>0</v>
      </c>
      <c r="R149" s="119">
        <f>Q149*H149</f>
        <v>0</v>
      </c>
      <c r="S149" s="119">
        <v>0</v>
      </c>
      <c r="T149" s="120">
        <f>S149*H149</f>
        <v>0</v>
      </c>
      <c r="AR149" s="121" t="s">
        <v>143</v>
      </c>
      <c r="AT149" s="121" t="s">
        <v>139</v>
      </c>
      <c r="AU149" s="121" t="s">
        <v>81</v>
      </c>
      <c r="AY149" s="16" t="s">
        <v>144</v>
      </c>
      <c r="BE149" s="122">
        <f>IF(N149="základní",J149,0)</f>
        <v>0</v>
      </c>
      <c r="BF149" s="122">
        <f>IF(N149="snížená",J149,0)</f>
        <v>0</v>
      </c>
      <c r="BG149" s="122">
        <f>IF(N149="zákl. přenesená",J149,0)</f>
        <v>0</v>
      </c>
      <c r="BH149" s="122">
        <f>IF(N149="sníž. přenesená",J149,0)</f>
        <v>0</v>
      </c>
      <c r="BI149" s="122">
        <f>IF(N149="nulová",J149,0)</f>
        <v>0</v>
      </c>
      <c r="BJ149" s="16" t="s">
        <v>79</v>
      </c>
      <c r="BK149" s="122">
        <f>ROUND(I149*H149,2)</f>
        <v>0</v>
      </c>
      <c r="BL149" s="16" t="s">
        <v>143</v>
      </c>
      <c r="BM149" s="121" t="s">
        <v>233</v>
      </c>
    </row>
    <row r="150" spans="2:65" s="9" customFormat="1" ht="11.25">
      <c r="B150" s="142"/>
      <c r="D150" s="123" t="s">
        <v>360</v>
      </c>
      <c r="E150" s="143" t="s">
        <v>19</v>
      </c>
      <c r="F150" s="144" t="s">
        <v>1113</v>
      </c>
      <c r="H150" s="145">
        <v>256</v>
      </c>
      <c r="I150" s="146"/>
      <c r="L150" s="142"/>
      <c r="M150" s="147"/>
      <c r="T150" s="148"/>
      <c r="AT150" s="143" t="s">
        <v>360</v>
      </c>
      <c r="AU150" s="143" t="s">
        <v>81</v>
      </c>
      <c r="AV150" s="9" t="s">
        <v>81</v>
      </c>
      <c r="AW150" s="9" t="s">
        <v>33</v>
      </c>
      <c r="AX150" s="9" t="s">
        <v>72</v>
      </c>
      <c r="AY150" s="143" t="s">
        <v>144</v>
      </c>
    </row>
    <row r="151" spans="2:65" s="10" customFormat="1" ht="11.25">
      <c r="B151" s="149"/>
      <c r="D151" s="123" t="s">
        <v>360</v>
      </c>
      <c r="E151" s="150" t="s">
        <v>19</v>
      </c>
      <c r="F151" s="151" t="s">
        <v>362</v>
      </c>
      <c r="H151" s="152">
        <v>256</v>
      </c>
      <c r="I151" s="153"/>
      <c r="L151" s="149"/>
      <c r="M151" s="154"/>
      <c r="T151" s="155"/>
      <c r="AT151" s="150" t="s">
        <v>360</v>
      </c>
      <c r="AU151" s="150" t="s">
        <v>81</v>
      </c>
      <c r="AV151" s="10" t="s">
        <v>143</v>
      </c>
      <c r="AW151" s="10" t="s">
        <v>33</v>
      </c>
      <c r="AX151" s="10" t="s">
        <v>79</v>
      </c>
      <c r="AY151" s="150" t="s">
        <v>144</v>
      </c>
    </row>
    <row r="152" spans="2:65" s="1" customFormat="1" ht="37.9" customHeight="1">
      <c r="B152" s="31"/>
      <c r="C152" s="110" t="s">
        <v>7</v>
      </c>
      <c r="D152" s="110" t="s">
        <v>139</v>
      </c>
      <c r="E152" s="111" t="s">
        <v>1114</v>
      </c>
      <c r="F152" s="112" t="s">
        <v>1115</v>
      </c>
      <c r="G152" s="113" t="s">
        <v>449</v>
      </c>
      <c r="H152" s="114">
        <v>134.4</v>
      </c>
      <c r="I152" s="115"/>
      <c r="J152" s="116">
        <f>ROUND(I152*H152,2)</f>
        <v>0</v>
      </c>
      <c r="K152" s="112" t="s">
        <v>19</v>
      </c>
      <c r="L152" s="31"/>
      <c r="M152" s="117" t="s">
        <v>19</v>
      </c>
      <c r="N152" s="118" t="s">
        <v>43</v>
      </c>
      <c r="P152" s="119">
        <f>O152*H152</f>
        <v>0</v>
      </c>
      <c r="Q152" s="119">
        <v>2.2000000000000001E-4</v>
      </c>
      <c r="R152" s="119">
        <f>Q152*H152</f>
        <v>2.9568000000000004E-2</v>
      </c>
      <c r="S152" s="119">
        <v>2E-3</v>
      </c>
      <c r="T152" s="120">
        <f>S152*H152</f>
        <v>0.26880000000000004</v>
      </c>
      <c r="AR152" s="121" t="s">
        <v>143</v>
      </c>
      <c r="AT152" s="121" t="s">
        <v>139</v>
      </c>
      <c r="AU152" s="121" t="s">
        <v>81</v>
      </c>
      <c r="AY152" s="16" t="s">
        <v>144</v>
      </c>
      <c r="BE152" s="122">
        <f>IF(N152="základní",J152,0)</f>
        <v>0</v>
      </c>
      <c r="BF152" s="122">
        <f>IF(N152="snížená",J152,0)</f>
        <v>0</v>
      </c>
      <c r="BG152" s="122">
        <f>IF(N152="zákl. přenesená",J152,0)</f>
        <v>0</v>
      </c>
      <c r="BH152" s="122">
        <f>IF(N152="sníž. přenesená",J152,0)</f>
        <v>0</v>
      </c>
      <c r="BI152" s="122">
        <f>IF(N152="nulová",J152,0)</f>
        <v>0</v>
      </c>
      <c r="BJ152" s="16" t="s">
        <v>79</v>
      </c>
      <c r="BK152" s="122">
        <f>ROUND(I152*H152,2)</f>
        <v>0</v>
      </c>
      <c r="BL152" s="16" t="s">
        <v>143</v>
      </c>
      <c r="BM152" s="121" t="s">
        <v>237</v>
      </c>
    </row>
    <row r="153" spans="2:65" s="11" customFormat="1" ht="11.25">
      <c r="B153" s="156"/>
      <c r="D153" s="123" t="s">
        <v>360</v>
      </c>
      <c r="E153" s="157" t="s">
        <v>19</v>
      </c>
      <c r="F153" s="158" t="s">
        <v>1116</v>
      </c>
      <c r="H153" s="157" t="s">
        <v>19</v>
      </c>
      <c r="I153" s="159"/>
      <c r="L153" s="156"/>
      <c r="M153" s="160"/>
      <c r="T153" s="161"/>
      <c r="AT153" s="157" t="s">
        <v>360</v>
      </c>
      <c r="AU153" s="157" t="s">
        <v>81</v>
      </c>
      <c r="AV153" s="11" t="s">
        <v>79</v>
      </c>
      <c r="AW153" s="11" t="s">
        <v>33</v>
      </c>
      <c r="AX153" s="11" t="s">
        <v>72</v>
      </c>
      <c r="AY153" s="157" t="s">
        <v>144</v>
      </c>
    </row>
    <row r="154" spans="2:65" s="9" customFormat="1" ht="11.25">
      <c r="B154" s="142"/>
      <c r="D154" s="123" t="s">
        <v>360</v>
      </c>
      <c r="E154" s="143" t="s">
        <v>19</v>
      </c>
      <c r="F154" s="144" t="s">
        <v>1117</v>
      </c>
      <c r="H154" s="145">
        <v>134.4</v>
      </c>
      <c r="I154" s="146"/>
      <c r="L154" s="142"/>
      <c r="M154" s="147"/>
      <c r="T154" s="148"/>
      <c r="AT154" s="143" t="s">
        <v>360</v>
      </c>
      <c r="AU154" s="143" t="s">
        <v>81</v>
      </c>
      <c r="AV154" s="9" t="s">
        <v>81</v>
      </c>
      <c r="AW154" s="9" t="s">
        <v>33</v>
      </c>
      <c r="AX154" s="9" t="s">
        <v>72</v>
      </c>
      <c r="AY154" s="143" t="s">
        <v>144</v>
      </c>
    </row>
    <row r="155" spans="2:65" s="10" customFormat="1" ht="11.25">
      <c r="B155" s="149"/>
      <c r="D155" s="123" t="s">
        <v>360</v>
      </c>
      <c r="E155" s="150" t="s">
        <v>19</v>
      </c>
      <c r="F155" s="151" t="s">
        <v>362</v>
      </c>
      <c r="H155" s="152">
        <v>134.4</v>
      </c>
      <c r="I155" s="153"/>
      <c r="L155" s="149"/>
      <c r="M155" s="154"/>
      <c r="T155" s="155"/>
      <c r="AT155" s="150" t="s">
        <v>360</v>
      </c>
      <c r="AU155" s="150" t="s">
        <v>81</v>
      </c>
      <c r="AV155" s="10" t="s">
        <v>143</v>
      </c>
      <c r="AW155" s="10" t="s">
        <v>33</v>
      </c>
      <c r="AX155" s="10" t="s">
        <v>79</v>
      </c>
      <c r="AY155" s="150" t="s">
        <v>144</v>
      </c>
    </row>
    <row r="156" spans="2:65" s="1" customFormat="1" ht="16.5" customHeight="1">
      <c r="B156" s="31"/>
      <c r="C156" s="127" t="s">
        <v>191</v>
      </c>
      <c r="D156" s="127" t="s">
        <v>253</v>
      </c>
      <c r="E156" s="128" t="s">
        <v>1118</v>
      </c>
      <c r="F156" s="129" t="s">
        <v>1119</v>
      </c>
      <c r="G156" s="130" t="s">
        <v>365</v>
      </c>
      <c r="H156" s="131">
        <v>712.5</v>
      </c>
      <c r="I156" s="132"/>
      <c r="J156" s="133">
        <f>ROUND(I156*H156,2)</f>
        <v>0</v>
      </c>
      <c r="K156" s="129" t="s">
        <v>19</v>
      </c>
      <c r="L156" s="134"/>
      <c r="M156" s="135" t="s">
        <v>19</v>
      </c>
      <c r="N156" s="136" t="s">
        <v>43</v>
      </c>
      <c r="P156" s="119">
        <f>O156*H156</f>
        <v>0</v>
      </c>
      <c r="Q156" s="119">
        <v>1</v>
      </c>
      <c r="R156" s="119">
        <f>Q156*H156</f>
        <v>712.5</v>
      </c>
      <c r="S156" s="119">
        <v>0</v>
      </c>
      <c r="T156" s="120">
        <f>S156*H156</f>
        <v>0</v>
      </c>
      <c r="AR156" s="121" t="s">
        <v>159</v>
      </c>
      <c r="AT156" s="121" t="s">
        <v>253</v>
      </c>
      <c r="AU156" s="121" t="s">
        <v>81</v>
      </c>
      <c r="AY156" s="16" t="s">
        <v>144</v>
      </c>
      <c r="BE156" s="122">
        <f>IF(N156="základní",J156,0)</f>
        <v>0</v>
      </c>
      <c r="BF156" s="122">
        <f>IF(N156="snížená",J156,0)</f>
        <v>0</v>
      </c>
      <c r="BG156" s="122">
        <f>IF(N156="zákl. přenesená",J156,0)</f>
        <v>0</v>
      </c>
      <c r="BH156" s="122">
        <f>IF(N156="sníž. přenesená",J156,0)</f>
        <v>0</v>
      </c>
      <c r="BI156" s="122">
        <f>IF(N156="nulová",J156,0)</f>
        <v>0</v>
      </c>
      <c r="BJ156" s="16" t="s">
        <v>79</v>
      </c>
      <c r="BK156" s="122">
        <f>ROUND(I156*H156,2)</f>
        <v>0</v>
      </c>
      <c r="BL156" s="16" t="s">
        <v>143</v>
      </c>
      <c r="BM156" s="121" t="s">
        <v>1120</v>
      </c>
    </row>
    <row r="157" spans="2:65" s="9" customFormat="1" ht="11.25">
      <c r="B157" s="142"/>
      <c r="D157" s="123" t="s">
        <v>360</v>
      </c>
      <c r="E157" s="143" t="s">
        <v>19</v>
      </c>
      <c r="F157" s="144" t="s">
        <v>1121</v>
      </c>
      <c r="H157" s="145">
        <v>712.5</v>
      </c>
      <c r="I157" s="146"/>
      <c r="L157" s="142"/>
      <c r="M157" s="147"/>
      <c r="T157" s="148"/>
      <c r="AT157" s="143" t="s">
        <v>360</v>
      </c>
      <c r="AU157" s="143" t="s">
        <v>81</v>
      </c>
      <c r="AV157" s="9" t="s">
        <v>81</v>
      </c>
      <c r="AW157" s="9" t="s">
        <v>33</v>
      </c>
      <c r="AX157" s="9" t="s">
        <v>79</v>
      </c>
      <c r="AY157" s="143" t="s">
        <v>144</v>
      </c>
    </row>
    <row r="158" spans="2:65" s="1" customFormat="1" ht="16.5" customHeight="1">
      <c r="B158" s="31"/>
      <c r="C158" s="127" t="s">
        <v>239</v>
      </c>
      <c r="D158" s="127" t="s">
        <v>253</v>
      </c>
      <c r="E158" s="128" t="s">
        <v>1122</v>
      </c>
      <c r="F158" s="129" t="s">
        <v>1123</v>
      </c>
      <c r="G158" s="130" t="s">
        <v>365</v>
      </c>
      <c r="H158" s="131">
        <v>1472.5</v>
      </c>
      <c r="I158" s="132"/>
      <c r="J158" s="133">
        <f>ROUND(I158*H158,2)</f>
        <v>0</v>
      </c>
      <c r="K158" s="129" t="s">
        <v>154</v>
      </c>
      <c r="L158" s="134"/>
      <c r="M158" s="135" t="s">
        <v>19</v>
      </c>
      <c r="N158" s="136" t="s">
        <v>43</v>
      </c>
      <c r="P158" s="119">
        <f>O158*H158</f>
        <v>0</v>
      </c>
      <c r="Q158" s="119">
        <v>0</v>
      </c>
      <c r="R158" s="119">
        <f>Q158*H158</f>
        <v>0</v>
      </c>
      <c r="S158" s="119">
        <v>0</v>
      </c>
      <c r="T158" s="120">
        <f>S158*H158</f>
        <v>0</v>
      </c>
      <c r="AR158" s="121" t="s">
        <v>159</v>
      </c>
      <c r="AT158" s="121" t="s">
        <v>253</v>
      </c>
      <c r="AU158" s="121" t="s">
        <v>81</v>
      </c>
      <c r="AY158" s="16" t="s">
        <v>144</v>
      </c>
      <c r="BE158" s="122">
        <f>IF(N158="základní",J158,0)</f>
        <v>0</v>
      </c>
      <c r="BF158" s="122">
        <f>IF(N158="snížená",J158,0)</f>
        <v>0</v>
      </c>
      <c r="BG158" s="122">
        <f>IF(N158="zákl. přenesená",J158,0)</f>
        <v>0</v>
      </c>
      <c r="BH158" s="122">
        <f>IF(N158="sníž. přenesená",J158,0)</f>
        <v>0</v>
      </c>
      <c r="BI158" s="122">
        <f>IF(N158="nulová",J158,0)</f>
        <v>0</v>
      </c>
      <c r="BJ158" s="16" t="s">
        <v>79</v>
      </c>
      <c r="BK158" s="122">
        <f>ROUND(I158*H158,2)</f>
        <v>0</v>
      </c>
      <c r="BL158" s="16" t="s">
        <v>143</v>
      </c>
      <c r="BM158" s="121" t="s">
        <v>246</v>
      </c>
    </row>
    <row r="159" spans="2:65" s="9" customFormat="1" ht="11.25">
      <c r="B159" s="142"/>
      <c r="D159" s="123" t="s">
        <v>360</v>
      </c>
      <c r="E159" s="143" t="s">
        <v>19</v>
      </c>
      <c r="F159" s="144" t="s">
        <v>1124</v>
      </c>
      <c r="H159" s="145">
        <v>1472.5</v>
      </c>
      <c r="I159" s="146"/>
      <c r="L159" s="142"/>
      <c r="M159" s="147"/>
      <c r="T159" s="148"/>
      <c r="AT159" s="143" t="s">
        <v>360</v>
      </c>
      <c r="AU159" s="143" t="s">
        <v>81</v>
      </c>
      <c r="AV159" s="9" t="s">
        <v>81</v>
      </c>
      <c r="AW159" s="9" t="s">
        <v>33</v>
      </c>
      <c r="AX159" s="9" t="s">
        <v>72</v>
      </c>
      <c r="AY159" s="143" t="s">
        <v>144</v>
      </c>
    </row>
    <row r="160" spans="2:65" s="10" customFormat="1" ht="11.25">
      <c r="B160" s="149"/>
      <c r="D160" s="123" t="s">
        <v>360</v>
      </c>
      <c r="E160" s="150" t="s">
        <v>19</v>
      </c>
      <c r="F160" s="151" t="s">
        <v>362</v>
      </c>
      <c r="H160" s="152">
        <v>1472.5</v>
      </c>
      <c r="I160" s="153"/>
      <c r="L160" s="149"/>
      <c r="M160" s="154"/>
      <c r="T160" s="155"/>
      <c r="AT160" s="150" t="s">
        <v>360</v>
      </c>
      <c r="AU160" s="150" t="s">
        <v>81</v>
      </c>
      <c r="AV160" s="10" t="s">
        <v>143</v>
      </c>
      <c r="AW160" s="10" t="s">
        <v>33</v>
      </c>
      <c r="AX160" s="10" t="s">
        <v>79</v>
      </c>
      <c r="AY160" s="150" t="s">
        <v>144</v>
      </c>
    </row>
    <row r="161" spans="2:65" s="1" customFormat="1" ht="37.9" customHeight="1">
      <c r="B161" s="31"/>
      <c r="C161" s="127" t="s">
        <v>195</v>
      </c>
      <c r="D161" s="127" t="s">
        <v>253</v>
      </c>
      <c r="E161" s="128" t="s">
        <v>1125</v>
      </c>
      <c r="F161" s="129" t="s">
        <v>1126</v>
      </c>
      <c r="G161" s="130" t="s">
        <v>142</v>
      </c>
      <c r="H161" s="131">
        <v>503</v>
      </c>
      <c r="I161" s="132"/>
      <c r="J161" s="133">
        <f>ROUND(I161*H161,2)</f>
        <v>0</v>
      </c>
      <c r="K161" s="129" t="s">
        <v>19</v>
      </c>
      <c r="L161" s="134"/>
      <c r="M161" s="135" t="s">
        <v>19</v>
      </c>
      <c r="N161" s="136" t="s">
        <v>43</v>
      </c>
      <c r="P161" s="119">
        <f>O161*H161</f>
        <v>0</v>
      </c>
      <c r="Q161" s="119">
        <v>1.2999999999999999E-3</v>
      </c>
      <c r="R161" s="119">
        <f>Q161*H161</f>
        <v>0.65389999999999993</v>
      </c>
      <c r="S161" s="119">
        <v>0</v>
      </c>
      <c r="T161" s="120">
        <f>S161*H161</f>
        <v>0</v>
      </c>
      <c r="AR161" s="121" t="s">
        <v>159</v>
      </c>
      <c r="AT161" s="121" t="s">
        <v>253</v>
      </c>
      <c r="AU161" s="121" t="s">
        <v>81</v>
      </c>
      <c r="AY161" s="16" t="s">
        <v>144</v>
      </c>
      <c r="BE161" s="122">
        <f>IF(N161="základní",J161,0)</f>
        <v>0</v>
      </c>
      <c r="BF161" s="122">
        <f>IF(N161="snížená",J161,0)</f>
        <v>0</v>
      </c>
      <c r="BG161" s="122">
        <f>IF(N161="zákl. přenesená",J161,0)</f>
        <v>0</v>
      </c>
      <c r="BH161" s="122">
        <f>IF(N161="sníž. přenesená",J161,0)</f>
        <v>0</v>
      </c>
      <c r="BI161" s="122">
        <f>IF(N161="nulová",J161,0)</f>
        <v>0</v>
      </c>
      <c r="BJ161" s="16" t="s">
        <v>79</v>
      </c>
      <c r="BK161" s="122">
        <f>ROUND(I161*H161,2)</f>
        <v>0</v>
      </c>
      <c r="BL161" s="16" t="s">
        <v>143</v>
      </c>
      <c r="BM161" s="121" t="s">
        <v>251</v>
      </c>
    </row>
    <row r="162" spans="2:65" s="9" customFormat="1" ht="11.25">
      <c r="B162" s="142"/>
      <c r="D162" s="123" t="s">
        <v>360</v>
      </c>
      <c r="E162" s="143" t="s">
        <v>19</v>
      </c>
      <c r="F162" s="144" t="s">
        <v>1127</v>
      </c>
      <c r="H162" s="145">
        <v>503</v>
      </c>
      <c r="I162" s="146"/>
      <c r="L162" s="142"/>
      <c r="M162" s="147"/>
      <c r="T162" s="148"/>
      <c r="AT162" s="143" t="s">
        <v>360</v>
      </c>
      <c r="AU162" s="143" t="s">
        <v>81</v>
      </c>
      <c r="AV162" s="9" t="s">
        <v>81</v>
      </c>
      <c r="AW162" s="9" t="s">
        <v>33</v>
      </c>
      <c r="AX162" s="9" t="s">
        <v>72</v>
      </c>
      <c r="AY162" s="143" t="s">
        <v>144</v>
      </c>
    </row>
    <row r="163" spans="2:65" s="10" customFormat="1" ht="11.25">
      <c r="B163" s="149"/>
      <c r="D163" s="123" t="s">
        <v>360</v>
      </c>
      <c r="E163" s="150" t="s">
        <v>19</v>
      </c>
      <c r="F163" s="151" t="s">
        <v>362</v>
      </c>
      <c r="H163" s="152">
        <v>503</v>
      </c>
      <c r="I163" s="153"/>
      <c r="L163" s="149"/>
      <c r="M163" s="154"/>
      <c r="T163" s="155"/>
      <c r="AT163" s="150" t="s">
        <v>360</v>
      </c>
      <c r="AU163" s="150" t="s">
        <v>81</v>
      </c>
      <c r="AV163" s="10" t="s">
        <v>143</v>
      </c>
      <c r="AW163" s="10" t="s">
        <v>33</v>
      </c>
      <c r="AX163" s="10" t="s">
        <v>79</v>
      </c>
      <c r="AY163" s="150" t="s">
        <v>144</v>
      </c>
    </row>
    <row r="164" spans="2:65" s="1" customFormat="1" ht="16.5" customHeight="1">
      <c r="B164" s="31"/>
      <c r="C164" s="127" t="s">
        <v>248</v>
      </c>
      <c r="D164" s="127" t="s">
        <v>253</v>
      </c>
      <c r="E164" s="128" t="s">
        <v>1128</v>
      </c>
      <c r="F164" s="129" t="s">
        <v>1129</v>
      </c>
      <c r="G164" s="130" t="s">
        <v>153</v>
      </c>
      <c r="H164" s="131">
        <v>3</v>
      </c>
      <c r="I164" s="132"/>
      <c r="J164" s="133">
        <f>ROUND(I164*H164,2)</f>
        <v>0</v>
      </c>
      <c r="K164" s="129" t="s">
        <v>19</v>
      </c>
      <c r="L164" s="134"/>
      <c r="M164" s="135" t="s">
        <v>19</v>
      </c>
      <c r="N164" s="136" t="s">
        <v>43</v>
      </c>
      <c r="P164" s="119">
        <f>O164*H164</f>
        <v>0</v>
      </c>
      <c r="Q164" s="119">
        <v>0</v>
      </c>
      <c r="R164" s="119">
        <f>Q164*H164</f>
        <v>0</v>
      </c>
      <c r="S164" s="119">
        <v>0</v>
      </c>
      <c r="T164" s="120">
        <f>S164*H164</f>
        <v>0</v>
      </c>
      <c r="AR164" s="121" t="s">
        <v>159</v>
      </c>
      <c r="AT164" s="121" t="s">
        <v>253</v>
      </c>
      <c r="AU164" s="121" t="s">
        <v>81</v>
      </c>
      <c r="AY164" s="16" t="s">
        <v>144</v>
      </c>
      <c r="BE164" s="122">
        <f>IF(N164="základní",J164,0)</f>
        <v>0</v>
      </c>
      <c r="BF164" s="122">
        <f>IF(N164="snížená",J164,0)</f>
        <v>0</v>
      </c>
      <c r="BG164" s="122">
        <f>IF(N164="zákl. přenesená",J164,0)</f>
        <v>0</v>
      </c>
      <c r="BH164" s="122">
        <f>IF(N164="sníž. přenesená",J164,0)</f>
        <v>0</v>
      </c>
      <c r="BI164" s="122">
        <f>IF(N164="nulová",J164,0)</f>
        <v>0</v>
      </c>
      <c r="BJ164" s="16" t="s">
        <v>79</v>
      </c>
      <c r="BK164" s="122">
        <f>ROUND(I164*H164,2)</f>
        <v>0</v>
      </c>
      <c r="BL164" s="16" t="s">
        <v>143</v>
      </c>
      <c r="BM164" s="121" t="s">
        <v>256</v>
      </c>
    </row>
    <row r="165" spans="2:65" s="9" customFormat="1" ht="11.25">
      <c r="B165" s="142"/>
      <c r="D165" s="123" t="s">
        <v>360</v>
      </c>
      <c r="E165" s="143" t="s">
        <v>19</v>
      </c>
      <c r="F165" s="144" t="s">
        <v>1071</v>
      </c>
      <c r="H165" s="145">
        <v>3</v>
      </c>
      <c r="I165" s="146"/>
      <c r="L165" s="142"/>
      <c r="M165" s="147"/>
      <c r="T165" s="148"/>
      <c r="AT165" s="143" t="s">
        <v>360</v>
      </c>
      <c r="AU165" s="143" t="s">
        <v>81</v>
      </c>
      <c r="AV165" s="9" t="s">
        <v>81</v>
      </c>
      <c r="AW165" s="9" t="s">
        <v>33</v>
      </c>
      <c r="AX165" s="9" t="s">
        <v>72</v>
      </c>
      <c r="AY165" s="143" t="s">
        <v>144</v>
      </c>
    </row>
    <row r="166" spans="2:65" s="10" customFormat="1" ht="11.25">
      <c r="B166" s="149"/>
      <c r="D166" s="123" t="s">
        <v>360</v>
      </c>
      <c r="E166" s="150" t="s">
        <v>19</v>
      </c>
      <c r="F166" s="151" t="s">
        <v>362</v>
      </c>
      <c r="H166" s="152">
        <v>3</v>
      </c>
      <c r="I166" s="153"/>
      <c r="L166" s="149"/>
      <c r="M166" s="154"/>
      <c r="T166" s="155"/>
      <c r="AT166" s="150" t="s">
        <v>360</v>
      </c>
      <c r="AU166" s="150" t="s">
        <v>81</v>
      </c>
      <c r="AV166" s="10" t="s">
        <v>143</v>
      </c>
      <c r="AW166" s="10" t="s">
        <v>33</v>
      </c>
      <c r="AX166" s="10" t="s">
        <v>79</v>
      </c>
      <c r="AY166" s="150" t="s">
        <v>144</v>
      </c>
    </row>
    <row r="167" spans="2:65" s="1" customFormat="1" ht="16.5" customHeight="1">
      <c r="B167" s="31"/>
      <c r="C167" s="127" t="s">
        <v>200</v>
      </c>
      <c r="D167" s="127" t="s">
        <v>253</v>
      </c>
      <c r="E167" s="128" t="s">
        <v>787</v>
      </c>
      <c r="F167" s="129" t="s">
        <v>788</v>
      </c>
      <c r="G167" s="130" t="s">
        <v>449</v>
      </c>
      <c r="H167" s="131">
        <v>3981.75</v>
      </c>
      <c r="I167" s="132"/>
      <c r="J167" s="133">
        <f>ROUND(I167*H167,2)</f>
        <v>0</v>
      </c>
      <c r="K167" s="129" t="s">
        <v>154</v>
      </c>
      <c r="L167" s="134"/>
      <c r="M167" s="135" t="s">
        <v>19</v>
      </c>
      <c r="N167" s="136" t="s">
        <v>43</v>
      </c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AR167" s="121" t="s">
        <v>159</v>
      </c>
      <c r="AT167" s="121" t="s">
        <v>253</v>
      </c>
      <c r="AU167" s="121" t="s">
        <v>81</v>
      </c>
      <c r="AY167" s="16" t="s">
        <v>144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6" t="s">
        <v>79</v>
      </c>
      <c r="BK167" s="122">
        <f>ROUND(I167*H167,2)</f>
        <v>0</v>
      </c>
      <c r="BL167" s="16" t="s">
        <v>143</v>
      </c>
      <c r="BM167" s="121" t="s">
        <v>261</v>
      </c>
    </row>
    <row r="168" spans="2:65" s="11" customFormat="1" ht="11.25">
      <c r="B168" s="156"/>
      <c r="D168" s="123" t="s">
        <v>360</v>
      </c>
      <c r="E168" s="157" t="s">
        <v>19</v>
      </c>
      <c r="F168" s="158" t="s">
        <v>1130</v>
      </c>
      <c r="H168" s="157" t="s">
        <v>19</v>
      </c>
      <c r="I168" s="159"/>
      <c r="L168" s="156"/>
      <c r="M168" s="160"/>
      <c r="T168" s="161"/>
      <c r="AT168" s="157" t="s">
        <v>360</v>
      </c>
      <c r="AU168" s="157" t="s">
        <v>81</v>
      </c>
      <c r="AV168" s="11" t="s">
        <v>79</v>
      </c>
      <c r="AW168" s="11" t="s">
        <v>33</v>
      </c>
      <c r="AX168" s="11" t="s">
        <v>72</v>
      </c>
      <c r="AY168" s="157" t="s">
        <v>144</v>
      </c>
    </row>
    <row r="169" spans="2:65" s="9" customFormat="1" ht="11.25">
      <c r="B169" s="142"/>
      <c r="D169" s="123" t="s">
        <v>360</v>
      </c>
      <c r="E169" s="143" t="s">
        <v>19</v>
      </c>
      <c r="F169" s="144" t="s">
        <v>1131</v>
      </c>
      <c r="H169" s="145">
        <v>1131.75</v>
      </c>
      <c r="I169" s="146"/>
      <c r="L169" s="142"/>
      <c r="M169" s="147"/>
      <c r="T169" s="148"/>
      <c r="AT169" s="143" t="s">
        <v>360</v>
      </c>
      <c r="AU169" s="143" t="s">
        <v>81</v>
      </c>
      <c r="AV169" s="9" t="s">
        <v>81</v>
      </c>
      <c r="AW169" s="9" t="s">
        <v>33</v>
      </c>
      <c r="AX169" s="9" t="s">
        <v>72</v>
      </c>
      <c r="AY169" s="143" t="s">
        <v>144</v>
      </c>
    </row>
    <row r="170" spans="2:65" s="9" customFormat="1" ht="11.25">
      <c r="B170" s="142"/>
      <c r="D170" s="123" t="s">
        <v>360</v>
      </c>
      <c r="E170" s="143" t="s">
        <v>19</v>
      </c>
      <c r="F170" s="144" t="s">
        <v>1132</v>
      </c>
      <c r="H170" s="145">
        <v>2850</v>
      </c>
      <c r="I170" s="146"/>
      <c r="L170" s="142"/>
      <c r="M170" s="147"/>
      <c r="T170" s="148"/>
      <c r="AT170" s="143" t="s">
        <v>360</v>
      </c>
      <c r="AU170" s="143" t="s">
        <v>81</v>
      </c>
      <c r="AV170" s="9" t="s">
        <v>81</v>
      </c>
      <c r="AW170" s="9" t="s">
        <v>33</v>
      </c>
      <c r="AX170" s="9" t="s">
        <v>72</v>
      </c>
      <c r="AY170" s="143" t="s">
        <v>144</v>
      </c>
    </row>
    <row r="171" spans="2:65" s="10" customFormat="1" ht="11.25">
      <c r="B171" s="149"/>
      <c r="D171" s="123" t="s">
        <v>360</v>
      </c>
      <c r="E171" s="150" t="s">
        <v>19</v>
      </c>
      <c r="F171" s="151" t="s">
        <v>362</v>
      </c>
      <c r="H171" s="152">
        <v>3981.75</v>
      </c>
      <c r="I171" s="153"/>
      <c r="L171" s="149"/>
      <c r="M171" s="154"/>
      <c r="T171" s="155"/>
      <c r="AT171" s="150" t="s">
        <v>360</v>
      </c>
      <c r="AU171" s="150" t="s">
        <v>81</v>
      </c>
      <c r="AV171" s="10" t="s">
        <v>143</v>
      </c>
      <c r="AW171" s="10" t="s">
        <v>33</v>
      </c>
      <c r="AX171" s="10" t="s">
        <v>79</v>
      </c>
      <c r="AY171" s="150" t="s">
        <v>144</v>
      </c>
    </row>
    <row r="172" spans="2:65" s="1" customFormat="1" ht="21.75" customHeight="1">
      <c r="B172" s="31"/>
      <c r="C172" s="127" t="s">
        <v>258</v>
      </c>
      <c r="D172" s="127" t="s">
        <v>253</v>
      </c>
      <c r="E172" s="128" t="s">
        <v>1133</v>
      </c>
      <c r="F172" s="129" t="s">
        <v>1134</v>
      </c>
      <c r="G172" s="130" t="s">
        <v>142</v>
      </c>
      <c r="H172" s="131">
        <v>10.6</v>
      </c>
      <c r="I172" s="132"/>
      <c r="J172" s="133">
        <f>ROUND(I172*H172,2)</f>
        <v>0</v>
      </c>
      <c r="K172" s="129" t="s">
        <v>19</v>
      </c>
      <c r="L172" s="134"/>
      <c r="M172" s="135" t="s">
        <v>19</v>
      </c>
      <c r="N172" s="136" t="s">
        <v>43</v>
      </c>
      <c r="P172" s="119">
        <f>O172*H172</f>
        <v>0</v>
      </c>
      <c r="Q172" s="119">
        <v>0</v>
      </c>
      <c r="R172" s="119">
        <f>Q172*H172</f>
        <v>0</v>
      </c>
      <c r="S172" s="119">
        <v>0</v>
      </c>
      <c r="T172" s="120">
        <f>S172*H172</f>
        <v>0</v>
      </c>
      <c r="AR172" s="121" t="s">
        <v>159</v>
      </c>
      <c r="AT172" s="121" t="s">
        <v>253</v>
      </c>
      <c r="AU172" s="121" t="s">
        <v>81</v>
      </c>
      <c r="AY172" s="16" t="s">
        <v>144</v>
      </c>
      <c r="BE172" s="122">
        <f>IF(N172="základní",J172,0)</f>
        <v>0</v>
      </c>
      <c r="BF172" s="122">
        <f>IF(N172="snížená",J172,0)</f>
        <v>0</v>
      </c>
      <c r="BG172" s="122">
        <f>IF(N172="zákl. přenesená",J172,0)</f>
        <v>0</v>
      </c>
      <c r="BH172" s="122">
        <f>IF(N172="sníž. přenesená",J172,0)</f>
        <v>0</v>
      </c>
      <c r="BI172" s="122">
        <f>IF(N172="nulová",J172,0)</f>
        <v>0</v>
      </c>
      <c r="BJ172" s="16" t="s">
        <v>79</v>
      </c>
      <c r="BK172" s="122">
        <f>ROUND(I172*H172,2)</f>
        <v>0</v>
      </c>
      <c r="BL172" s="16" t="s">
        <v>143</v>
      </c>
      <c r="BM172" s="121" t="s">
        <v>265</v>
      </c>
    </row>
    <row r="173" spans="2:65" s="9" customFormat="1" ht="11.25">
      <c r="B173" s="142"/>
      <c r="D173" s="123" t="s">
        <v>360</v>
      </c>
      <c r="E173" s="143" t="s">
        <v>19</v>
      </c>
      <c r="F173" s="144" t="s">
        <v>1091</v>
      </c>
      <c r="H173" s="145">
        <v>10.6</v>
      </c>
      <c r="I173" s="146"/>
      <c r="L173" s="142"/>
      <c r="M173" s="147"/>
      <c r="T173" s="148"/>
      <c r="AT173" s="143" t="s">
        <v>360</v>
      </c>
      <c r="AU173" s="143" t="s">
        <v>81</v>
      </c>
      <c r="AV173" s="9" t="s">
        <v>81</v>
      </c>
      <c r="AW173" s="9" t="s">
        <v>33</v>
      </c>
      <c r="AX173" s="9" t="s">
        <v>72</v>
      </c>
      <c r="AY173" s="143" t="s">
        <v>144</v>
      </c>
    </row>
    <row r="174" spans="2:65" s="10" customFormat="1" ht="11.25">
      <c r="B174" s="149"/>
      <c r="D174" s="123" t="s">
        <v>360</v>
      </c>
      <c r="E174" s="150" t="s">
        <v>19</v>
      </c>
      <c r="F174" s="151" t="s">
        <v>362</v>
      </c>
      <c r="H174" s="152">
        <v>10.6</v>
      </c>
      <c r="I174" s="153"/>
      <c r="L174" s="149"/>
      <c r="M174" s="154"/>
      <c r="T174" s="155"/>
      <c r="AT174" s="150" t="s">
        <v>360</v>
      </c>
      <c r="AU174" s="150" t="s">
        <v>81</v>
      </c>
      <c r="AV174" s="10" t="s">
        <v>143</v>
      </c>
      <c r="AW174" s="10" t="s">
        <v>33</v>
      </c>
      <c r="AX174" s="10" t="s">
        <v>79</v>
      </c>
      <c r="AY174" s="150" t="s">
        <v>144</v>
      </c>
    </row>
    <row r="175" spans="2:65" s="1" customFormat="1" ht="24.2" customHeight="1">
      <c r="B175" s="31"/>
      <c r="C175" s="127" t="s">
        <v>204</v>
      </c>
      <c r="D175" s="127" t="s">
        <v>253</v>
      </c>
      <c r="E175" s="128" t="s">
        <v>1135</v>
      </c>
      <c r="F175" s="129" t="s">
        <v>1136</v>
      </c>
      <c r="G175" s="130" t="s">
        <v>153</v>
      </c>
      <c r="H175" s="131">
        <v>320</v>
      </c>
      <c r="I175" s="132"/>
      <c r="J175" s="133">
        <f>ROUND(I175*H175,2)</f>
        <v>0</v>
      </c>
      <c r="K175" s="129" t="s">
        <v>154</v>
      </c>
      <c r="L175" s="134"/>
      <c r="M175" s="135" t="s">
        <v>19</v>
      </c>
      <c r="N175" s="136" t="s">
        <v>43</v>
      </c>
      <c r="P175" s="119">
        <f>O175*H175</f>
        <v>0</v>
      </c>
      <c r="Q175" s="119">
        <v>0</v>
      </c>
      <c r="R175" s="119">
        <f>Q175*H175</f>
        <v>0</v>
      </c>
      <c r="S175" s="119">
        <v>0</v>
      </c>
      <c r="T175" s="120">
        <f>S175*H175</f>
        <v>0</v>
      </c>
      <c r="AR175" s="121" t="s">
        <v>159</v>
      </c>
      <c r="AT175" s="121" t="s">
        <v>253</v>
      </c>
      <c r="AU175" s="121" t="s">
        <v>81</v>
      </c>
      <c r="AY175" s="16" t="s">
        <v>144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6" t="s">
        <v>79</v>
      </c>
      <c r="BK175" s="122">
        <f>ROUND(I175*H175,2)</f>
        <v>0</v>
      </c>
      <c r="BL175" s="16" t="s">
        <v>143</v>
      </c>
      <c r="BM175" s="121" t="s">
        <v>270</v>
      </c>
    </row>
    <row r="176" spans="2:65" s="1" customFormat="1" ht="16.5" customHeight="1">
      <c r="B176" s="31"/>
      <c r="C176" s="127" t="s">
        <v>267</v>
      </c>
      <c r="D176" s="127" t="s">
        <v>253</v>
      </c>
      <c r="E176" s="128" t="s">
        <v>1137</v>
      </c>
      <c r="F176" s="129" t="s">
        <v>1138</v>
      </c>
      <c r="G176" s="130" t="s">
        <v>449</v>
      </c>
      <c r="H176" s="131">
        <v>637.48400000000004</v>
      </c>
      <c r="I176" s="132"/>
      <c r="J176" s="133">
        <f>ROUND(I176*H176,2)</f>
        <v>0</v>
      </c>
      <c r="K176" s="129" t="s">
        <v>19</v>
      </c>
      <c r="L176" s="134"/>
      <c r="M176" s="135" t="s">
        <v>19</v>
      </c>
      <c r="N176" s="136" t="s">
        <v>43</v>
      </c>
      <c r="P176" s="119">
        <f>O176*H176</f>
        <v>0</v>
      </c>
      <c r="Q176" s="119">
        <v>6.9999999999999999E-4</v>
      </c>
      <c r="R176" s="119">
        <f>Q176*H176</f>
        <v>0.44623880000000005</v>
      </c>
      <c r="S176" s="119">
        <v>0</v>
      </c>
      <c r="T176" s="120">
        <f>S176*H176</f>
        <v>0</v>
      </c>
      <c r="AR176" s="121" t="s">
        <v>159</v>
      </c>
      <c r="AT176" s="121" t="s">
        <v>253</v>
      </c>
      <c r="AU176" s="121" t="s">
        <v>81</v>
      </c>
      <c r="AY176" s="16" t="s">
        <v>144</v>
      </c>
      <c r="BE176" s="122">
        <f>IF(N176="základní",J176,0)</f>
        <v>0</v>
      </c>
      <c r="BF176" s="122">
        <f>IF(N176="snížená",J176,0)</f>
        <v>0</v>
      </c>
      <c r="BG176" s="122">
        <f>IF(N176="zákl. přenesená",J176,0)</f>
        <v>0</v>
      </c>
      <c r="BH176" s="122">
        <f>IF(N176="sníž. přenesená",J176,0)</f>
        <v>0</v>
      </c>
      <c r="BI176" s="122">
        <f>IF(N176="nulová",J176,0)</f>
        <v>0</v>
      </c>
      <c r="BJ176" s="16" t="s">
        <v>79</v>
      </c>
      <c r="BK176" s="122">
        <f>ROUND(I176*H176,2)</f>
        <v>0</v>
      </c>
      <c r="BL176" s="16" t="s">
        <v>143</v>
      </c>
      <c r="BM176" s="121" t="s">
        <v>274</v>
      </c>
    </row>
    <row r="177" spans="2:65" s="1" customFormat="1" ht="33" customHeight="1">
      <c r="B177" s="31"/>
      <c r="C177" s="110" t="s">
        <v>208</v>
      </c>
      <c r="D177" s="110" t="s">
        <v>139</v>
      </c>
      <c r="E177" s="111" t="s">
        <v>1139</v>
      </c>
      <c r="F177" s="112" t="s">
        <v>1140</v>
      </c>
      <c r="G177" s="113" t="s">
        <v>142</v>
      </c>
      <c r="H177" s="114">
        <v>78</v>
      </c>
      <c r="I177" s="115"/>
      <c r="J177" s="116">
        <f>ROUND(I177*H177,2)</f>
        <v>0</v>
      </c>
      <c r="K177" s="112" t="s">
        <v>19</v>
      </c>
      <c r="L177" s="31"/>
      <c r="M177" s="117" t="s">
        <v>19</v>
      </c>
      <c r="N177" s="118" t="s">
        <v>43</v>
      </c>
      <c r="P177" s="119">
        <f>O177*H177</f>
        <v>0</v>
      </c>
      <c r="Q177" s="119">
        <v>0</v>
      </c>
      <c r="R177" s="119">
        <f>Q177*H177</f>
        <v>0</v>
      </c>
      <c r="S177" s="119">
        <v>0</v>
      </c>
      <c r="T177" s="120">
        <f>S177*H177</f>
        <v>0</v>
      </c>
      <c r="AR177" s="121" t="s">
        <v>143</v>
      </c>
      <c r="AT177" s="121" t="s">
        <v>139</v>
      </c>
      <c r="AU177" s="121" t="s">
        <v>81</v>
      </c>
      <c r="AY177" s="16" t="s">
        <v>144</v>
      </c>
      <c r="BE177" s="122">
        <f>IF(N177="základní",J177,0)</f>
        <v>0</v>
      </c>
      <c r="BF177" s="122">
        <f>IF(N177="snížená",J177,0)</f>
        <v>0</v>
      </c>
      <c r="BG177" s="122">
        <f>IF(N177="zákl. přenesená",J177,0)</f>
        <v>0</v>
      </c>
      <c r="BH177" s="122">
        <f>IF(N177="sníž. přenesená",J177,0)</f>
        <v>0</v>
      </c>
      <c r="BI177" s="122">
        <f>IF(N177="nulová",J177,0)</f>
        <v>0</v>
      </c>
      <c r="BJ177" s="16" t="s">
        <v>79</v>
      </c>
      <c r="BK177" s="122">
        <f>ROUND(I177*H177,2)</f>
        <v>0</v>
      </c>
      <c r="BL177" s="16" t="s">
        <v>143</v>
      </c>
      <c r="BM177" s="121" t="s">
        <v>279</v>
      </c>
    </row>
    <row r="178" spans="2:65" s="13" customFormat="1" ht="25.9" customHeight="1">
      <c r="B178" s="169"/>
      <c r="D178" s="170" t="s">
        <v>71</v>
      </c>
      <c r="E178" s="171" t="s">
        <v>1021</v>
      </c>
      <c r="F178" s="171" t="s">
        <v>1022</v>
      </c>
      <c r="I178" s="172"/>
      <c r="J178" s="173">
        <f>BK178</f>
        <v>0</v>
      </c>
      <c r="L178" s="169"/>
      <c r="M178" s="174"/>
      <c r="P178" s="175">
        <f>SUM(P179:P196)</f>
        <v>0</v>
      </c>
      <c r="R178" s="175">
        <f>SUM(R179:R196)</f>
        <v>0</v>
      </c>
      <c r="T178" s="176">
        <f>SUM(T179:T196)</f>
        <v>0</v>
      </c>
      <c r="AR178" s="170" t="s">
        <v>143</v>
      </c>
      <c r="AT178" s="177" t="s">
        <v>71</v>
      </c>
      <c r="AU178" s="177" t="s">
        <v>72</v>
      </c>
      <c r="AY178" s="170" t="s">
        <v>144</v>
      </c>
      <c r="BK178" s="178">
        <f>SUM(BK179:BK196)</f>
        <v>0</v>
      </c>
    </row>
    <row r="179" spans="2:65" s="1" customFormat="1" ht="128.65" customHeight="1">
      <c r="B179" s="31"/>
      <c r="C179" s="110" t="s">
        <v>276</v>
      </c>
      <c r="D179" s="110" t="s">
        <v>139</v>
      </c>
      <c r="E179" s="111" t="s">
        <v>1141</v>
      </c>
      <c r="F179" s="112" t="s">
        <v>1142</v>
      </c>
      <c r="G179" s="113" t="s">
        <v>365</v>
      </c>
      <c r="H179" s="114">
        <v>377.30399999999997</v>
      </c>
      <c r="I179" s="115"/>
      <c r="J179" s="116">
        <f>ROUND(I179*H179,2)</f>
        <v>0</v>
      </c>
      <c r="K179" s="112" t="s">
        <v>154</v>
      </c>
      <c r="L179" s="31"/>
      <c r="M179" s="117" t="s">
        <v>19</v>
      </c>
      <c r="N179" s="118" t="s">
        <v>43</v>
      </c>
      <c r="P179" s="119">
        <f>O179*H179</f>
        <v>0</v>
      </c>
      <c r="Q179" s="119">
        <v>0</v>
      </c>
      <c r="R179" s="119">
        <f>Q179*H179</f>
        <v>0</v>
      </c>
      <c r="S179" s="119">
        <v>0</v>
      </c>
      <c r="T179" s="120">
        <f>S179*H179</f>
        <v>0</v>
      </c>
      <c r="AR179" s="121" t="s">
        <v>1025</v>
      </c>
      <c r="AT179" s="121" t="s">
        <v>139</v>
      </c>
      <c r="AU179" s="121" t="s">
        <v>79</v>
      </c>
      <c r="AY179" s="16" t="s">
        <v>144</v>
      </c>
      <c r="BE179" s="122">
        <f>IF(N179="základní",J179,0)</f>
        <v>0</v>
      </c>
      <c r="BF179" s="122">
        <f>IF(N179="snížená",J179,0)</f>
        <v>0</v>
      </c>
      <c r="BG179" s="122">
        <f>IF(N179="zákl. přenesená",J179,0)</f>
        <v>0</v>
      </c>
      <c r="BH179" s="122">
        <f>IF(N179="sníž. přenesená",J179,0)</f>
        <v>0</v>
      </c>
      <c r="BI179" s="122">
        <f>IF(N179="nulová",J179,0)</f>
        <v>0</v>
      </c>
      <c r="BJ179" s="16" t="s">
        <v>79</v>
      </c>
      <c r="BK179" s="122">
        <f>ROUND(I179*H179,2)</f>
        <v>0</v>
      </c>
      <c r="BL179" s="16" t="s">
        <v>1025</v>
      </c>
      <c r="BM179" s="121" t="s">
        <v>289</v>
      </c>
    </row>
    <row r="180" spans="2:65" s="9" customFormat="1" ht="11.25">
      <c r="B180" s="142"/>
      <c r="D180" s="123" t="s">
        <v>360</v>
      </c>
      <c r="E180" s="143" t="s">
        <v>19</v>
      </c>
      <c r="F180" s="144" t="s">
        <v>1143</v>
      </c>
      <c r="H180" s="145">
        <v>371.23500000000001</v>
      </c>
      <c r="I180" s="146"/>
      <c r="L180" s="142"/>
      <c r="M180" s="147"/>
      <c r="T180" s="148"/>
      <c r="AT180" s="143" t="s">
        <v>360</v>
      </c>
      <c r="AU180" s="143" t="s">
        <v>79</v>
      </c>
      <c r="AV180" s="9" t="s">
        <v>81</v>
      </c>
      <c r="AW180" s="9" t="s">
        <v>33</v>
      </c>
      <c r="AX180" s="9" t="s">
        <v>72</v>
      </c>
      <c r="AY180" s="143" t="s">
        <v>144</v>
      </c>
    </row>
    <row r="181" spans="2:65" s="9" customFormat="1" ht="11.25">
      <c r="B181" s="142"/>
      <c r="D181" s="123" t="s">
        <v>360</v>
      </c>
      <c r="E181" s="143" t="s">
        <v>19</v>
      </c>
      <c r="F181" s="144" t="s">
        <v>1144</v>
      </c>
      <c r="H181" s="145">
        <v>0.65400000000000003</v>
      </c>
      <c r="I181" s="146"/>
      <c r="L181" s="142"/>
      <c r="M181" s="147"/>
      <c r="T181" s="148"/>
      <c r="AT181" s="143" t="s">
        <v>360</v>
      </c>
      <c r="AU181" s="143" t="s">
        <v>79</v>
      </c>
      <c r="AV181" s="9" t="s">
        <v>81</v>
      </c>
      <c r="AW181" s="9" t="s">
        <v>33</v>
      </c>
      <c r="AX181" s="9" t="s">
        <v>72</v>
      </c>
      <c r="AY181" s="143" t="s">
        <v>144</v>
      </c>
    </row>
    <row r="182" spans="2:65" s="9" customFormat="1" ht="11.25">
      <c r="B182" s="142"/>
      <c r="D182" s="123" t="s">
        <v>360</v>
      </c>
      <c r="E182" s="143" t="s">
        <v>19</v>
      </c>
      <c r="F182" s="144" t="s">
        <v>1145</v>
      </c>
      <c r="H182" s="145">
        <v>0.16900000000000001</v>
      </c>
      <c r="I182" s="146"/>
      <c r="L182" s="142"/>
      <c r="M182" s="147"/>
      <c r="T182" s="148"/>
      <c r="AT182" s="143" t="s">
        <v>360</v>
      </c>
      <c r="AU182" s="143" t="s">
        <v>79</v>
      </c>
      <c r="AV182" s="9" t="s">
        <v>81</v>
      </c>
      <c r="AW182" s="9" t="s">
        <v>33</v>
      </c>
      <c r="AX182" s="9" t="s">
        <v>72</v>
      </c>
      <c r="AY182" s="143" t="s">
        <v>144</v>
      </c>
    </row>
    <row r="183" spans="2:65" s="9" customFormat="1" ht="11.25">
      <c r="B183" s="142"/>
      <c r="D183" s="123" t="s">
        <v>360</v>
      </c>
      <c r="E183" s="143" t="s">
        <v>19</v>
      </c>
      <c r="F183" s="144" t="s">
        <v>1146</v>
      </c>
      <c r="H183" s="145">
        <v>4.8</v>
      </c>
      <c r="I183" s="146"/>
      <c r="L183" s="142"/>
      <c r="M183" s="147"/>
      <c r="T183" s="148"/>
      <c r="AT183" s="143" t="s">
        <v>360</v>
      </c>
      <c r="AU183" s="143" t="s">
        <v>79</v>
      </c>
      <c r="AV183" s="9" t="s">
        <v>81</v>
      </c>
      <c r="AW183" s="9" t="s">
        <v>33</v>
      </c>
      <c r="AX183" s="9" t="s">
        <v>72</v>
      </c>
      <c r="AY183" s="143" t="s">
        <v>144</v>
      </c>
    </row>
    <row r="184" spans="2:65" s="9" customFormat="1" ht="11.25">
      <c r="B184" s="142"/>
      <c r="D184" s="123" t="s">
        <v>360</v>
      </c>
      <c r="E184" s="143" t="s">
        <v>19</v>
      </c>
      <c r="F184" s="144" t="s">
        <v>1147</v>
      </c>
      <c r="H184" s="145">
        <v>0.44600000000000001</v>
      </c>
      <c r="I184" s="146"/>
      <c r="L184" s="142"/>
      <c r="M184" s="147"/>
      <c r="T184" s="148"/>
      <c r="AT184" s="143" t="s">
        <v>360</v>
      </c>
      <c r="AU184" s="143" t="s">
        <v>79</v>
      </c>
      <c r="AV184" s="9" t="s">
        <v>81</v>
      </c>
      <c r="AW184" s="9" t="s">
        <v>33</v>
      </c>
      <c r="AX184" s="9" t="s">
        <v>72</v>
      </c>
      <c r="AY184" s="143" t="s">
        <v>144</v>
      </c>
    </row>
    <row r="185" spans="2:65" s="10" customFormat="1" ht="11.25">
      <c r="B185" s="149"/>
      <c r="D185" s="123" t="s">
        <v>360</v>
      </c>
      <c r="E185" s="150" t="s">
        <v>19</v>
      </c>
      <c r="F185" s="151" t="s">
        <v>362</v>
      </c>
      <c r="H185" s="152">
        <v>377.30399999999997</v>
      </c>
      <c r="I185" s="153"/>
      <c r="L185" s="149"/>
      <c r="M185" s="154"/>
      <c r="T185" s="155"/>
      <c r="AT185" s="150" t="s">
        <v>360</v>
      </c>
      <c r="AU185" s="150" t="s">
        <v>79</v>
      </c>
      <c r="AV185" s="10" t="s">
        <v>143</v>
      </c>
      <c r="AW185" s="10" t="s">
        <v>33</v>
      </c>
      <c r="AX185" s="10" t="s">
        <v>79</v>
      </c>
      <c r="AY185" s="150" t="s">
        <v>144</v>
      </c>
    </row>
    <row r="186" spans="2:65" s="1" customFormat="1" ht="128.65" customHeight="1">
      <c r="B186" s="31"/>
      <c r="C186" s="110" t="s">
        <v>212</v>
      </c>
      <c r="D186" s="110" t="s">
        <v>139</v>
      </c>
      <c r="E186" s="111" t="s">
        <v>868</v>
      </c>
      <c r="F186" s="112" t="s">
        <v>869</v>
      </c>
      <c r="G186" s="113" t="s">
        <v>365</v>
      </c>
      <c r="H186" s="114">
        <v>3689.3440000000001</v>
      </c>
      <c r="I186" s="115"/>
      <c r="J186" s="116">
        <f>ROUND(I186*H186,2)</f>
        <v>0</v>
      </c>
      <c r="K186" s="112" t="s">
        <v>154</v>
      </c>
      <c r="L186" s="31"/>
      <c r="M186" s="117" t="s">
        <v>19</v>
      </c>
      <c r="N186" s="118" t="s">
        <v>43</v>
      </c>
      <c r="P186" s="119">
        <f>O186*H186</f>
        <v>0</v>
      </c>
      <c r="Q186" s="119">
        <v>0</v>
      </c>
      <c r="R186" s="119">
        <f>Q186*H186</f>
        <v>0</v>
      </c>
      <c r="S186" s="119">
        <v>0</v>
      </c>
      <c r="T186" s="120">
        <f>S186*H186</f>
        <v>0</v>
      </c>
      <c r="AR186" s="121" t="s">
        <v>1025</v>
      </c>
      <c r="AT186" s="121" t="s">
        <v>139</v>
      </c>
      <c r="AU186" s="121" t="s">
        <v>79</v>
      </c>
      <c r="AY186" s="16" t="s">
        <v>144</v>
      </c>
      <c r="BE186" s="122">
        <f>IF(N186="základní",J186,0)</f>
        <v>0</v>
      </c>
      <c r="BF186" s="122">
        <f>IF(N186="snížená",J186,0)</f>
        <v>0</v>
      </c>
      <c r="BG186" s="122">
        <f>IF(N186="zákl. přenesená",J186,0)</f>
        <v>0</v>
      </c>
      <c r="BH186" s="122">
        <f>IF(N186="sníž. přenesená",J186,0)</f>
        <v>0</v>
      </c>
      <c r="BI186" s="122">
        <f>IF(N186="nulová",J186,0)</f>
        <v>0</v>
      </c>
      <c r="BJ186" s="16" t="s">
        <v>79</v>
      </c>
      <c r="BK186" s="122">
        <f>ROUND(I186*H186,2)</f>
        <v>0</v>
      </c>
      <c r="BL186" s="16" t="s">
        <v>1025</v>
      </c>
      <c r="BM186" s="121" t="s">
        <v>293</v>
      </c>
    </row>
    <row r="187" spans="2:65" s="9" customFormat="1" ht="11.25">
      <c r="B187" s="142"/>
      <c r="D187" s="123" t="s">
        <v>360</v>
      </c>
      <c r="E187" s="143" t="s">
        <v>19</v>
      </c>
      <c r="F187" s="144" t="s">
        <v>1148</v>
      </c>
      <c r="H187" s="145">
        <v>8.5500000000000007</v>
      </c>
      <c r="I187" s="146"/>
      <c r="L187" s="142"/>
      <c r="M187" s="147"/>
      <c r="T187" s="148"/>
      <c r="AT187" s="143" t="s">
        <v>360</v>
      </c>
      <c r="AU187" s="143" t="s">
        <v>79</v>
      </c>
      <c r="AV187" s="9" t="s">
        <v>81</v>
      </c>
      <c r="AW187" s="9" t="s">
        <v>33</v>
      </c>
      <c r="AX187" s="9" t="s">
        <v>72</v>
      </c>
      <c r="AY187" s="143" t="s">
        <v>144</v>
      </c>
    </row>
    <row r="188" spans="2:65" s="9" customFormat="1" ht="11.25">
      <c r="B188" s="142"/>
      <c r="D188" s="123" t="s">
        <v>360</v>
      </c>
      <c r="E188" s="143" t="s">
        <v>19</v>
      </c>
      <c r="F188" s="144" t="s">
        <v>1149</v>
      </c>
      <c r="H188" s="145">
        <v>401.39400000000001</v>
      </c>
      <c r="I188" s="146"/>
      <c r="L188" s="142"/>
      <c r="M188" s="147"/>
      <c r="T188" s="148"/>
      <c r="AT188" s="143" t="s">
        <v>360</v>
      </c>
      <c r="AU188" s="143" t="s">
        <v>79</v>
      </c>
      <c r="AV188" s="9" t="s">
        <v>81</v>
      </c>
      <c r="AW188" s="9" t="s">
        <v>33</v>
      </c>
      <c r="AX188" s="9" t="s">
        <v>72</v>
      </c>
      <c r="AY188" s="143" t="s">
        <v>144</v>
      </c>
    </row>
    <row r="189" spans="2:65" s="9" customFormat="1" ht="11.25">
      <c r="B189" s="142"/>
      <c r="D189" s="123" t="s">
        <v>360</v>
      </c>
      <c r="E189" s="143" t="s">
        <v>19</v>
      </c>
      <c r="F189" s="144" t="s">
        <v>1150</v>
      </c>
      <c r="H189" s="145">
        <v>1472.5</v>
      </c>
      <c r="I189" s="146"/>
      <c r="L189" s="142"/>
      <c r="M189" s="147"/>
      <c r="T189" s="148"/>
      <c r="AT189" s="143" t="s">
        <v>360</v>
      </c>
      <c r="AU189" s="143" t="s">
        <v>79</v>
      </c>
      <c r="AV189" s="9" t="s">
        <v>81</v>
      </c>
      <c r="AW189" s="9" t="s">
        <v>33</v>
      </c>
      <c r="AX189" s="9" t="s">
        <v>72</v>
      </c>
      <c r="AY189" s="143" t="s">
        <v>144</v>
      </c>
    </row>
    <row r="190" spans="2:65" s="9" customFormat="1" ht="11.25">
      <c r="B190" s="142"/>
      <c r="D190" s="123" t="s">
        <v>360</v>
      </c>
      <c r="E190" s="143" t="s">
        <v>19</v>
      </c>
      <c r="F190" s="144" t="s">
        <v>1095</v>
      </c>
      <c r="H190" s="145">
        <v>608</v>
      </c>
      <c r="I190" s="146"/>
      <c r="L190" s="142"/>
      <c r="M190" s="147"/>
      <c r="T190" s="148"/>
      <c r="AT190" s="143" t="s">
        <v>360</v>
      </c>
      <c r="AU190" s="143" t="s">
        <v>79</v>
      </c>
      <c r="AV190" s="9" t="s">
        <v>81</v>
      </c>
      <c r="AW190" s="9" t="s">
        <v>33</v>
      </c>
      <c r="AX190" s="9" t="s">
        <v>72</v>
      </c>
      <c r="AY190" s="143" t="s">
        <v>144</v>
      </c>
    </row>
    <row r="191" spans="2:65" s="9" customFormat="1" ht="11.25">
      <c r="B191" s="142"/>
      <c r="D191" s="123" t="s">
        <v>360</v>
      </c>
      <c r="E191" s="143" t="s">
        <v>19</v>
      </c>
      <c r="F191" s="144" t="s">
        <v>1078</v>
      </c>
      <c r="H191" s="145">
        <v>486.4</v>
      </c>
      <c r="I191" s="146"/>
      <c r="L191" s="142"/>
      <c r="M191" s="147"/>
      <c r="T191" s="148"/>
      <c r="AT191" s="143" t="s">
        <v>360</v>
      </c>
      <c r="AU191" s="143" t="s">
        <v>79</v>
      </c>
      <c r="AV191" s="9" t="s">
        <v>81</v>
      </c>
      <c r="AW191" s="9" t="s">
        <v>33</v>
      </c>
      <c r="AX191" s="9" t="s">
        <v>72</v>
      </c>
      <c r="AY191" s="143" t="s">
        <v>144</v>
      </c>
    </row>
    <row r="192" spans="2:65" s="9" customFormat="1" ht="11.25">
      <c r="B192" s="142"/>
      <c r="D192" s="123" t="s">
        <v>360</v>
      </c>
      <c r="E192" s="143" t="s">
        <v>19</v>
      </c>
      <c r="F192" s="144" t="s">
        <v>1121</v>
      </c>
      <c r="H192" s="145">
        <v>712.5</v>
      </c>
      <c r="I192" s="146"/>
      <c r="L192" s="142"/>
      <c r="M192" s="147"/>
      <c r="T192" s="148"/>
      <c r="AT192" s="143" t="s">
        <v>360</v>
      </c>
      <c r="AU192" s="143" t="s">
        <v>79</v>
      </c>
      <c r="AV192" s="9" t="s">
        <v>81</v>
      </c>
      <c r="AW192" s="9" t="s">
        <v>33</v>
      </c>
      <c r="AX192" s="9" t="s">
        <v>72</v>
      </c>
      <c r="AY192" s="143" t="s">
        <v>144</v>
      </c>
    </row>
    <row r="193" spans="2:65" s="10" customFormat="1" ht="11.25">
      <c r="B193" s="149"/>
      <c r="D193" s="123" t="s">
        <v>360</v>
      </c>
      <c r="E193" s="150" t="s">
        <v>19</v>
      </c>
      <c r="F193" s="151" t="s">
        <v>362</v>
      </c>
      <c r="H193" s="152">
        <v>3689.3440000000001</v>
      </c>
      <c r="I193" s="153"/>
      <c r="L193" s="149"/>
      <c r="M193" s="154"/>
      <c r="T193" s="155"/>
      <c r="AT193" s="150" t="s">
        <v>360</v>
      </c>
      <c r="AU193" s="150" t="s">
        <v>79</v>
      </c>
      <c r="AV193" s="10" t="s">
        <v>143</v>
      </c>
      <c r="AW193" s="10" t="s">
        <v>33</v>
      </c>
      <c r="AX193" s="10" t="s">
        <v>79</v>
      </c>
      <c r="AY193" s="150" t="s">
        <v>144</v>
      </c>
    </row>
    <row r="194" spans="2:65" s="1" customFormat="1" ht="37.9" customHeight="1">
      <c r="B194" s="31"/>
      <c r="C194" s="110" t="s">
        <v>285</v>
      </c>
      <c r="D194" s="110" t="s">
        <v>139</v>
      </c>
      <c r="E194" s="111" t="s">
        <v>1151</v>
      </c>
      <c r="F194" s="112" t="s">
        <v>1152</v>
      </c>
      <c r="G194" s="113" t="s">
        <v>365</v>
      </c>
      <c r="H194" s="114">
        <v>8.5500000000000007</v>
      </c>
      <c r="I194" s="115"/>
      <c r="J194" s="116">
        <f>ROUND(I194*H194,2)</f>
        <v>0</v>
      </c>
      <c r="K194" s="112" t="s">
        <v>154</v>
      </c>
      <c r="L194" s="31"/>
      <c r="M194" s="117" t="s">
        <v>19</v>
      </c>
      <c r="N194" s="118" t="s">
        <v>43</v>
      </c>
      <c r="P194" s="119">
        <f>O194*H194</f>
        <v>0</v>
      </c>
      <c r="Q194" s="119">
        <v>0</v>
      </c>
      <c r="R194" s="119">
        <f>Q194*H194</f>
        <v>0</v>
      </c>
      <c r="S194" s="119">
        <v>0</v>
      </c>
      <c r="T194" s="120">
        <f>S194*H194</f>
        <v>0</v>
      </c>
      <c r="AR194" s="121" t="s">
        <v>1025</v>
      </c>
      <c r="AT194" s="121" t="s">
        <v>139</v>
      </c>
      <c r="AU194" s="121" t="s">
        <v>79</v>
      </c>
      <c r="AY194" s="16" t="s">
        <v>144</v>
      </c>
      <c r="BE194" s="122">
        <f>IF(N194="základní",J194,0)</f>
        <v>0</v>
      </c>
      <c r="BF194" s="122">
        <f>IF(N194="snížená",J194,0)</f>
        <v>0</v>
      </c>
      <c r="BG194" s="122">
        <f>IF(N194="zákl. přenesená",J194,0)</f>
        <v>0</v>
      </c>
      <c r="BH194" s="122">
        <f>IF(N194="sníž. přenesená",J194,0)</f>
        <v>0</v>
      </c>
      <c r="BI194" s="122">
        <f>IF(N194="nulová",J194,0)</f>
        <v>0</v>
      </c>
      <c r="BJ194" s="16" t="s">
        <v>79</v>
      </c>
      <c r="BK194" s="122">
        <f>ROUND(I194*H194,2)</f>
        <v>0</v>
      </c>
      <c r="BL194" s="16" t="s">
        <v>1025</v>
      </c>
      <c r="BM194" s="121" t="s">
        <v>298</v>
      </c>
    </row>
    <row r="195" spans="2:65" s="9" customFormat="1" ht="11.25">
      <c r="B195" s="142"/>
      <c r="D195" s="123" t="s">
        <v>360</v>
      </c>
      <c r="E195" s="143" t="s">
        <v>19</v>
      </c>
      <c r="F195" s="144" t="s">
        <v>1153</v>
      </c>
      <c r="H195" s="145">
        <v>8.5500000000000007</v>
      </c>
      <c r="I195" s="146"/>
      <c r="L195" s="142"/>
      <c r="M195" s="147"/>
      <c r="T195" s="148"/>
      <c r="AT195" s="143" t="s">
        <v>360</v>
      </c>
      <c r="AU195" s="143" t="s">
        <v>79</v>
      </c>
      <c r="AV195" s="9" t="s">
        <v>81</v>
      </c>
      <c r="AW195" s="9" t="s">
        <v>33</v>
      </c>
      <c r="AX195" s="9" t="s">
        <v>72</v>
      </c>
      <c r="AY195" s="143" t="s">
        <v>144</v>
      </c>
    </row>
    <row r="196" spans="2:65" s="10" customFormat="1" ht="11.25">
      <c r="B196" s="149"/>
      <c r="D196" s="123" t="s">
        <v>360</v>
      </c>
      <c r="E196" s="150" t="s">
        <v>19</v>
      </c>
      <c r="F196" s="151" t="s">
        <v>362</v>
      </c>
      <c r="H196" s="152">
        <v>8.5500000000000007</v>
      </c>
      <c r="I196" s="153"/>
      <c r="L196" s="149"/>
      <c r="M196" s="162"/>
      <c r="N196" s="163"/>
      <c r="O196" s="163"/>
      <c r="P196" s="163"/>
      <c r="Q196" s="163"/>
      <c r="R196" s="163"/>
      <c r="S196" s="163"/>
      <c r="T196" s="164"/>
      <c r="AT196" s="150" t="s">
        <v>360</v>
      </c>
      <c r="AU196" s="150" t="s">
        <v>79</v>
      </c>
      <c r="AV196" s="10" t="s">
        <v>143</v>
      </c>
      <c r="AW196" s="10" t="s">
        <v>33</v>
      </c>
      <c r="AX196" s="10" t="s">
        <v>79</v>
      </c>
      <c r="AY196" s="150" t="s">
        <v>144</v>
      </c>
    </row>
    <row r="197" spans="2:65" s="1" customFormat="1" ht="6.95" customHeight="1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31"/>
    </row>
  </sheetData>
  <sheetProtection algorithmName="SHA-512" hashValue="MWNRmBDtwY3PGcmPzS6Sw0PK9rO+/R8WNSUrJSq+MH/NqUIhpJhyxjcFeMiBUVON4L4Wgvkk4rUzE+yzA1lAaA==" saltValue="omhC0RCUyOJmIn4EUtcX8j5+BT/D1Qgkyj7Ef8WqVnD4lDatu9p7dRTYmGKFhSCFNc5DF58xvRlC28LGOKKsrQ==" spinCount="100000" sheet="1" objects="1" scenarios="1" formatColumns="0" formatRows="0" autoFilter="0"/>
  <autoFilter ref="C90:K196" xr:uid="{00000000-0009-0000-0000-00000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3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107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850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16.5" hidden="1" customHeight="1">
      <c r="B11" s="31"/>
      <c r="E11" s="198" t="s">
        <v>1154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ROUND(J95,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ROUND((SUM(BE95:BE331)),  2)</f>
        <v>0</v>
      </c>
      <c r="I35" s="92">
        <v>0.21</v>
      </c>
      <c r="J35" s="82">
        <f>ROUND(((SUM(BE95:BE331))*I35),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ROUND((SUM(BF95:BF331)),  2)</f>
        <v>0</v>
      </c>
      <c r="I36" s="92">
        <v>0.15</v>
      </c>
      <c r="J36" s="82">
        <f>ROUND(((SUM(BF95:BF331))*I36),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ROUND((SUM(BG95:BG331)),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ROUND((SUM(BH95:BH331)),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ROUND((SUM(BI95:BI331)),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850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16.5" hidden="1" customHeight="1">
      <c r="B54" s="31"/>
      <c r="E54" s="198" t="str">
        <f>E11</f>
        <v>SO 21-06 - Propustek v ev. km 80,833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J95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852</v>
      </c>
      <c r="E64" s="167"/>
      <c r="F64" s="167"/>
      <c r="G64" s="167"/>
      <c r="H64" s="167"/>
      <c r="I64" s="167"/>
      <c r="J64" s="168">
        <f>J96</f>
        <v>0</v>
      </c>
      <c r="L64" s="165"/>
    </row>
    <row r="65" spans="2:12" s="14" customFormat="1" ht="19.899999999999999" hidden="1" customHeight="1">
      <c r="B65" s="181"/>
      <c r="D65" s="182" t="s">
        <v>1155</v>
      </c>
      <c r="E65" s="183"/>
      <c r="F65" s="183"/>
      <c r="G65" s="183"/>
      <c r="H65" s="183"/>
      <c r="I65" s="183"/>
      <c r="J65" s="184">
        <f>J97</f>
        <v>0</v>
      </c>
      <c r="L65" s="181"/>
    </row>
    <row r="66" spans="2:12" s="14" customFormat="1" ht="19.899999999999999" hidden="1" customHeight="1">
      <c r="B66" s="181"/>
      <c r="D66" s="182" t="s">
        <v>1156</v>
      </c>
      <c r="E66" s="183"/>
      <c r="F66" s="183"/>
      <c r="G66" s="183"/>
      <c r="H66" s="183"/>
      <c r="I66" s="183"/>
      <c r="J66" s="184">
        <f>J183</f>
        <v>0</v>
      </c>
      <c r="L66" s="181"/>
    </row>
    <row r="67" spans="2:12" s="14" customFormat="1" ht="19.899999999999999" hidden="1" customHeight="1">
      <c r="B67" s="181"/>
      <c r="D67" s="182" t="s">
        <v>1157</v>
      </c>
      <c r="E67" s="183"/>
      <c r="F67" s="183"/>
      <c r="G67" s="183"/>
      <c r="H67" s="183"/>
      <c r="I67" s="183"/>
      <c r="J67" s="184">
        <f>J212</f>
        <v>0</v>
      </c>
      <c r="L67" s="181"/>
    </row>
    <row r="68" spans="2:12" s="14" customFormat="1" ht="19.899999999999999" hidden="1" customHeight="1">
      <c r="B68" s="181"/>
      <c r="D68" s="182" t="s">
        <v>1158</v>
      </c>
      <c r="E68" s="183"/>
      <c r="F68" s="183"/>
      <c r="G68" s="183"/>
      <c r="H68" s="183"/>
      <c r="I68" s="183"/>
      <c r="J68" s="184">
        <f>J233</f>
        <v>0</v>
      </c>
      <c r="L68" s="181"/>
    </row>
    <row r="69" spans="2:12" s="14" customFormat="1" ht="19.899999999999999" hidden="1" customHeight="1">
      <c r="B69" s="181"/>
      <c r="D69" s="182" t="s">
        <v>1159</v>
      </c>
      <c r="E69" s="183"/>
      <c r="F69" s="183"/>
      <c r="G69" s="183"/>
      <c r="H69" s="183"/>
      <c r="I69" s="183"/>
      <c r="J69" s="184">
        <f>J244</f>
        <v>0</v>
      </c>
      <c r="L69" s="181"/>
    </row>
    <row r="70" spans="2:12" s="14" customFormat="1" ht="19.899999999999999" hidden="1" customHeight="1">
      <c r="B70" s="181"/>
      <c r="D70" s="182" t="s">
        <v>1160</v>
      </c>
      <c r="E70" s="183"/>
      <c r="F70" s="183"/>
      <c r="G70" s="183"/>
      <c r="H70" s="183"/>
      <c r="I70" s="183"/>
      <c r="J70" s="184">
        <f>J281</f>
        <v>0</v>
      </c>
      <c r="L70" s="181"/>
    </row>
    <row r="71" spans="2:12" s="14" customFormat="1" ht="19.899999999999999" hidden="1" customHeight="1">
      <c r="B71" s="181"/>
      <c r="D71" s="182" t="s">
        <v>1161</v>
      </c>
      <c r="E71" s="183"/>
      <c r="F71" s="183"/>
      <c r="G71" s="183"/>
      <c r="H71" s="183"/>
      <c r="I71" s="183"/>
      <c r="J71" s="184">
        <f>J297</f>
        <v>0</v>
      </c>
      <c r="L71" s="181"/>
    </row>
    <row r="72" spans="2:12" s="12" customFormat="1" ht="24.95" hidden="1" customHeight="1">
      <c r="B72" s="165"/>
      <c r="D72" s="166" t="s">
        <v>1162</v>
      </c>
      <c r="E72" s="167"/>
      <c r="F72" s="167"/>
      <c r="G72" s="167"/>
      <c r="H72" s="167"/>
      <c r="I72" s="167"/>
      <c r="J72" s="168">
        <f>J300</f>
        <v>0</v>
      </c>
      <c r="L72" s="165"/>
    </row>
    <row r="73" spans="2:12" s="14" customFormat="1" ht="19.899999999999999" hidden="1" customHeight="1">
      <c r="B73" s="181"/>
      <c r="D73" s="182" t="s">
        <v>1163</v>
      </c>
      <c r="E73" s="183"/>
      <c r="F73" s="183"/>
      <c r="G73" s="183"/>
      <c r="H73" s="183"/>
      <c r="I73" s="183"/>
      <c r="J73" s="184">
        <f>J301</f>
        <v>0</v>
      </c>
      <c r="L73" s="181"/>
    </row>
    <row r="74" spans="2:12" s="1" customFormat="1" ht="21.75" hidden="1" customHeight="1">
      <c r="B74" s="31"/>
      <c r="L74" s="31"/>
    </row>
    <row r="75" spans="2:12" s="1" customFormat="1" ht="6.95" hidden="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6" spans="2:12" ht="11.25" hidden="1"/>
    <row r="77" spans="2:12" ht="11.25" hidden="1"/>
    <row r="78" spans="2:12" ht="11.25" hidden="1"/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5" customHeight="1">
      <c r="B80" s="31"/>
      <c r="C80" s="20" t="s">
        <v>126</v>
      </c>
      <c r="L80" s="31"/>
    </row>
    <row r="81" spans="2:63" s="1" customFormat="1" ht="6.95" customHeight="1">
      <c r="B81" s="31"/>
      <c r="L81" s="31"/>
    </row>
    <row r="82" spans="2:63" s="1" customFormat="1" ht="12" customHeight="1">
      <c r="B82" s="31"/>
      <c r="C82" s="26" t="s">
        <v>16</v>
      </c>
      <c r="L82" s="31"/>
    </row>
    <row r="83" spans="2:63" s="1" customFormat="1" ht="16.5" customHeight="1">
      <c r="B83" s="31"/>
      <c r="E83" s="234" t="str">
        <f>E7</f>
        <v>Oprava kolejí a výhybek v žst. Teplice nad Metují</v>
      </c>
      <c r="F83" s="235"/>
      <c r="G83" s="235"/>
      <c r="H83" s="235"/>
      <c r="L83" s="31"/>
    </row>
    <row r="84" spans="2:63" ht="12" customHeight="1">
      <c r="B84" s="19"/>
      <c r="C84" s="26" t="s">
        <v>115</v>
      </c>
      <c r="L84" s="19"/>
    </row>
    <row r="85" spans="2:63" s="1" customFormat="1" ht="16.5" customHeight="1">
      <c r="B85" s="31"/>
      <c r="E85" s="234" t="s">
        <v>850</v>
      </c>
      <c r="F85" s="236"/>
      <c r="G85" s="236"/>
      <c r="H85" s="236"/>
      <c r="L85" s="31"/>
    </row>
    <row r="86" spans="2:63" s="1" customFormat="1" ht="12" customHeight="1">
      <c r="B86" s="31"/>
      <c r="C86" s="26" t="s">
        <v>117</v>
      </c>
      <c r="L86" s="31"/>
    </row>
    <row r="87" spans="2:63" s="1" customFormat="1" ht="16.5" customHeight="1">
      <c r="B87" s="31"/>
      <c r="E87" s="198" t="str">
        <f>E11</f>
        <v>SO 21-06 - Propustek v ev. km 80,833</v>
      </c>
      <c r="F87" s="236"/>
      <c r="G87" s="236"/>
      <c r="H87" s="236"/>
      <c r="L87" s="31"/>
    </row>
    <row r="88" spans="2:63" s="1" customFormat="1" ht="6.95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F14</f>
        <v>žst. Teplice nad Metují</v>
      </c>
      <c r="I89" s="26" t="s">
        <v>23</v>
      </c>
      <c r="J89" s="48" t="str">
        <f>IF(J14="","",J14)</f>
        <v>7. 10. 2022</v>
      </c>
      <c r="L89" s="31"/>
    </row>
    <row r="90" spans="2:63" s="1" customFormat="1" ht="6.95" customHeight="1">
      <c r="B90" s="31"/>
      <c r="L90" s="31"/>
    </row>
    <row r="91" spans="2:63" s="1" customFormat="1" ht="15.2" customHeight="1">
      <c r="B91" s="31"/>
      <c r="C91" s="26" t="s">
        <v>25</v>
      </c>
      <c r="F91" s="24" t="str">
        <f>E17</f>
        <v>Správa železnic, s.o.</v>
      </c>
      <c r="I91" s="26" t="s">
        <v>31</v>
      </c>
      <c r="J91" s="29" t="str">
        <f>E23</f>
        <v>Prodin, a.s.</v>
      </c>
      <c r="L91" s="31"/>
    </row>
    <row r="92" spans="2:63" s="1" customFormat="1" ht="15.2" customHeight="1">
      <c r="B92" s="31"/>
      <c r="C92" s="26" t="s">
        <v>29</v>
      </c>
      <c r="F92" s="24" t="str">
        <f>IF(E20="","",E20)</f>
        <v>Vyplň údaj</v>
      </c>
      <c r="I92" s="26" t="s">
        <v>34</v>
      </c>
      <c r="J92" s="29" t="str">
        <f>E26</f>
        <v>ST Hradec Králové</v>
      </c>
      <c r="L92" s="31"/>
    </row>
    <row r="93" spans="2:63" s="1" customFormat="1" ht="10.35" customHeight="1">
      <c r="B93" s="31"/>
      <c r="L93" s="31"/>
    </row>
    <row r="94" spans="2:63" s="8" customFormat="1" ht="29.25" customHeight="1">
      <c r="B94" s="102"/>
      <c r="C94" s="103" t="s">
        <v>127</v>
      </c>
      <c r="D94" s="104" t="s">
        <v>57</v>
      </c>
      <c r="E94" s="104" t="s">
        <v>53</v>
      </c>
      <c r="F94" s="104" t="s">
        <v>54</v>
      </c>
      <c r="G94" s="104" t="s">
        <v>128</v>
      </c>
      <c r="H94" s="104" t="s">
        <v>129</v>
      </c>
      <c r="I94" s="104" t="s">
        <v>130</v>
      </c>
      <c r="J94" s="104" t="s">
        <v>124</v>
      </c>
      <c r="K94" s="105" t="s">
        <v>131</v>
      </c>
      <c r="L94" s="102"/>
      <c r="M94" s="55" t="s">
        <v>19</v>
      </c>
      <c r="N94" s="56" t="s">
        <v>42</v>
      </c>
      <c r="O94" s="56" t="s">
        <v>132</v>
      </c>
      <c r="P94" s="56" t="s">
        <v>133</v>
      </c>
      <c r="Q94" s="56" t="s">
        <v>134</v>
      </c>
      <c r="R94" s="56" t="s">
        <v>135</v>
      </c>
      <c r="S94" s="56" t="s">
        <v>136</v>
      </c>
      <c r="T94" s="57" t="s">
        <v>137</v>
      </c>
    </row>
    <row r="95" spans="2:63" s="1" customFormat="1" ht="22.9" customHeight="1">
      <c r="B95" s="31"/>
      <c r="C95" s="60" t="s">
        <v>138</v>
      </c>
      <c r="J95" s="106">
        <f>BK95</f>
        <v>0</v>
      </c>
      <c r="L95" s="31"/>
      <c r="M95" s="58"/>
      <c r="N95" s="49"/>
      <c r="O95" s="49"/>
      <c r="P95" s="107">
        <f>P96+P300</f>
        <v>0</v>
      </c>
      <c r="Q95" s="49"/>
      <c r="R95" s="107">
        <f>R96+R300</f>
        <v>0</v>
      </c>
      <c r="S95" s="49"/>
      <c r="T95" s="108">
        <f>T96+T300</f>
        <v>0</v>
      </c>
      <c r="AT95" s="16" t="s">
        <v>71</v>
      </c>
      <c r="AU95" s="16" t="s">
        <v>125</v>
      </c>
      <c r="BK95" s="109">
        <f>BK96+BK300</f>
        <v>0</v>
      </c>
    </row>
    <row r="96" spans="2:63" s="13" customFormat="1" ht="25.9" customHeight="1">
      <c r="B96" s="169"/>
      <c r="D96" s="170" t="s">
        <v>71</v>
      </c>
      <c r="E96" s="171" t="s">
        <v>862</v>
      </c>
      <c r="F96" s="171" t="s">
        <v>863</v>
      </c>
      <c r="I96" s="172"/>
      <c r="J96" s="173">
        <f>BK96</f>
        <v>0</v>
      </c>
      <c r="L96" s="169"/>
      <c r="M96" s="174"/>
      <c r="P96" s="175">
        <f>P97+P183+P212+P233+P244+P281+P297</f>
        <v>0</v>
      </c>
      <c r="R96" s="175">
        <f>R97+R183+R212+R233+R244+R281+R297</f>
        <v>0</v>
      </c>
      <c r="T96" s="176">
        <f>T97+T183+T212+T233+T244+T281+T297</f>
        <v>0</v>
      </c>
      <c r="AR96" s="170" t="s">
        <v>79</v>
      </c>
      <c r="AT96" s="177" t="s">
        <v>71</v>
      </c>
      <c r="AU96" s="177" t="s">
        <v>72</v>
      </c>
      <c r="AY96" s="170" t="s">
        <v>144</v>
      </c>
      <c r="BK96" s="178">
        <f>BK97+BK183+BK212+BK233+BK244+BK281+BK297</f>
        <v>0</v>
      </c>
    </row>
    <row r="97" spans="2:65" s="13" customFormat="1" ht="22.9" customHeight="1">
      <c r="B97" s="169"/>
      <c r="D97" s="170" t="s">
        <v>71</v>
      </c>
      <c r="E97" s="185" t="s">
        <v>79</v>
      </c>
      <c r="F97" s="185" t="s">
        <v>1164</v>
      </c>
      <c r="I97" s="172"/>
      <c r="J97" s="186">
        <f>BK97</f>
        <v>0</v>
      </c>
      <c r="L97" s="169"/>
      <c r="M97" s="174"/>
      <c r="P97" s="175">
        <f>SUM(P98:P182)</f>
        <v>0</v>
      </c>
      <c r="R97" s="175">
        <f>SUM(R98:R182)</f>
        <v>0</v>
      </c>
      <c r="T97" s="176">
        <f>SUM(T98:T182)</f>
        <v>0</v>
      </c>
      <c r="AR97" s="170" t="s">
        <v>79</v>
      </c>
      <c r="AT97" s="177" t="s">
        <v>71</v>
      </c>
      <c r="AU97" s="177" t="s">
        <v>79</v>
      </c>
      <c r="AY97" s="170" t="s">
        <v>144</v>
      </c>
      <c r="BK97" s="178">
        <f>SUM(BK98:BK182)</f>
        <v>0</v>
      </c>
    </row>
    <row r="98" spans="2:65" s="1" customFormat="1" ht="37.9" customHeight="1">
      <c r="B98" s="31"/>
      <c r="C98" s="110" t="s">
        <v>79</v>
      </c>
      <c r="D98" s="110" t="s">
        <v>139</v>
      </c>
      <c r="E98" s="111" t="s">
        <v>1165</v>
      </c>
      <c r="F98" s="112" t="s">
        <v>1166</v>
      </c>
      <c r="G98" s="113" t="s">
        <v>449</v>
      </c>
      <c r="H98" s="114">
        <v>80</v>
      </c>
      <c r="I98" s="115"/>
      <c r="J98" s="116">
        <f>ROUND(I98*H98,2)</f>
        <v>0</v>
      </c>
      <c r="K98" s="112" t="s">
        <v>1167</v>
      </c>
      <c r="L98" s="31"/>
      <c r="M98" s="117" t="s">
        <v>19</v>
      </c>
      <c r="N98" s="118" t="s">
        <v>43</v>
      </c>
      <c r="P98" s="119">
        <f>O98*H98</f>
        <v>0</v>
      </c>
      <c r="Q98" s="119">
        <v>0</v>
      </c>
      <c r="R98" s="119">
        <f>Q98*H98</f>
        <v>0</v>
      </c>
      <c r="S98" s="119">
        <v>0</v>
      </c>
      <c r="T98" s="120">
        <f>S98*H98</f>
        <v>0</v>
      </c>
      <c r="AR98" s="121" t="s">
        <v>143</v>
      </c>
      <c r="AT98" s="121" t="s">
        <v>139</v>
      </c>
      <c r="AU98" s="121" t="s">
        <v>81</v>
      </c>
      <c r="AY98" s="16" t="s">
        <v>144</v>
      </c>
      <c r="BE98" s="122">
        <f>IF(N98="základní",J98,0)</f>
        <v>0</v>
      </c>
      <c r="BF98" s="122">
        <f>IF(N98="snížená",J98,0)</f>
        <v>0</v>
      </c>
      <c r="BG98" s="122">
        <f>IF(N98="zákl. přenesená",J98,0)</f>
        <v>0</v>
      </c>
      <c r="BH98" s="122">
        <f>IF(N98="sníž. přenesená",J98,0)</f>
        <v>0</v>
      </c>
      <c r="BI98" s="122">
        <f>IF(N98="nulová",J98,0)</f>
        <v>0</v>
      </c>
      <c r="BJ98" s="16" t="s">
        <v>79</v>
      </c>
      <c r="BK98" s="122">
        <f>ROUND(I98*H98,2)</f>
        <v>0</v>
      </c>
      <c r="BL98" s="16" t="s">
        <v>143</v>
      </c>
      <c r="BM98" s="121" t="s">
        <v>81</v>
      </c>
    </row>
    <row r="99" spans="2:65" s="1" customFormat="1" ht="11.25">
      <c r="B99" s="31"/>
      <c r="D99" s="190" t="s">
        <v>1168</v>
      </c>
      <c r="F99" s="191" t="s">
        <v>1169</v>
      </c>
      <c r="I99" s="125"/>
      <c r="L99" s="31"/>
      <c r="M99" s="126"/>
      <c r="T99" s="52"/>
      <c r="AT99" s="16" t="s">
        <v>1168</v>
      </c>
      <c r="AU99" s="16" t="s">
        <v>81</v>
      </c>
    </row>
    <row r="100" spans="2:65" s="11" customFormat="1" ht="11.25">
      <c r="B100" s="156"/>
      <c r="D100" s="123" t="s">
        <v>360</v>
      </c>
      <c r="E100" s="157" t="s">
        <v>19</v>
      </c>
      <c r="F100" s="158" t="s">
        <v>1170</v>
      </c>
      <c r="H100" s="157" t="s">
        <v>19</v>
      </c>
      <c r="I100" s="159"/>
      <c r="L100" s="156"/>
      <c r="M100" s="160"/>
      <c r="T100" s="161"/>
      <c r="AT100" s="157" t="s">
        <v>360</v>
      </c>
      <c r="AU100" s="157" t="s">
        <v>81</v>
      </c>
      <c r="AV100" s="11" t="s">
        <v>79</v>
      </c>
      <c r="AW100" s="11" t="s">
        <v>33</v>
      </c>
      <c r="AX100" s="11" t="s">
        <v>72</v>
      </c>
      <c r="AY100" s="157" t="s">
        <v>144</v>
      </c>
    </row>
    <row r="101" spans="2:65" s="9" customFormat="1" ht="11.25">
      <c r="B101" s="142"/>
      <c r="D101" s="123" t="s">
        <v>360</v>
      </c>
      <c r="E101" s="143" t="s">
        <v>19</v>
      </c>
      <c r="F101" s="144" t="s">
        <v>1171</v>
      </c>
      <c r="H101" s="145">
        <v>80</v>
      </c>
      <c r="I101" s="146"/>
      <c r="L101" s="142"/>
      <c r="M101" s="147"/>
      <c r="T101" s="148"/>
      <c r="AT101" s="143" t="s">
        <v>360</v>
      </c>
      <c r="AU101" s="143" t="s">
        <v>81</v>
      </c>
      <c r="AV101" s="9" t="s">
        <v>81</v>
      </c>
      <c r="AW101" s="9" t="s">
        <v>33</v>
      </c>
      <c r="AX101" s="9" t="s">
        <v>72</v>
      </c>
      <c r="AY101" s="143" t="s">
        <v>144</v>
      </c>
    </row>
    <row r="102" spans="2:65" s="10" customFormat="1" ht="11.25">
      <c r="B102" s="149"/>
      <c r="D102" s="123" t="s">
        <v>360</v>
      </c>
      <c r="E102" s="150" t="s">
        <v>19</v>
      </c>
      <c r="F102" s="151" t="s">
        <v>362</v>
      </c>
      <c r="H102" s="152">
        <v>80</v>
      </c>
      <c r="I102" s="153"/>
      <c r="L102" s="149"/>
      <c r="M102" s="154"/>
      <c r="T102" s="155"/>
      <c r="AT102" s="150" t="s">
        <v>360</v>
      </c>
      <c r="AU102" s="150" t="s">
        <v>81</v>
      </c>
      <c r="AV102" s="10" t="s">
        <v>143</v>
      </c>
      <c r="AW102" s="10" t="s">
        <v>33</v>
      </c>
      <c r="AX102" s="10" t="s">
        <v>79</v>
      </c>
      <c r="AY102" s="150" t="s">
        <v>144</v>
      </c>
    </row>
    <row r="103" spans="2:65" s="1" customFormat="1" ht="24.2" customHeight="1">
      <c r="B103" s="31"/>
      <c r="C103" s="110" t="s">
        <v>81</v>
      </c>
      <c r="D103" s="110" t="s">
        <v>139</v>
      </c>
      <c r="E103" s="111" t="s">
        <v>1172</v>
      </c>
      <c r="F103" s="112" t="s">
        <v>1173</v>
      </c>
      <c r="G103" s="113" t="s">
        <v>449</v>
      </c>
      <c r="H103" s="114">
        <v>80</v>
      </c>
      <c r="I103" s="115"/>
      <c r="J103" s="116">
        <f>ROUND(I103*H103,2)</f>
        <v>0</v>
      </c>
      <c r="K103" s="112" t="s">
        <v>1167</v>
      </c>
      <c r="L103" s="31"/>
      <c r="M103" s="117" t="s">
        <v>19</v>
      </c>
      <c r="N103" s="118" t="s">
        <v>43</v>
      </c>
      <c r="P103" s="119">
        <f>O103*H103</f>
        <v>0</v>
      </c>
      <c r="Q103" s="119">
        <v>0</v>
      </c>
      <c r="R103" s="119">
        <f>Q103*H103</f>
        <v>0</v>
      </c>
      <c r="S103" s="119">
        <v>0</v>
      </c>
      <c r="T103" s="120">
        <f>S103*H103</f>
        <v>0</v>
      </c>
      <c r="AR103" s="121" t="s">
        <v>143</v>
      </c>
      <c r="AT103" s="121" t="s">
        <v>139</v>
      </c>
      <c r="AU103" s="121" t="s">
        <v>81</v>
      </c>
      <c r="AY103" s="16" t="s">
        <v>144</v>
      </c>
      <c r="BE103" s="122">
        <f>IF(N103="základní",J103,0)</f>
        <v>0</v>
      </c>
      <c r="BF103" s="122">
        <f>IF(N103="snížená",J103,0)</f>
        <v>0</v>
      </c>
      <c r="BG103" s="122">
        <f>IF(N103="zákl. přenesená",J103,0)</f>
        <v>0</v>
      </c>
      <c r="BH103" s="122">
        <f>IF(N103="sníž. přenesená",J103,0)</f>
        <v>0</v>
      </c>
      <c r="BI103" s="122">
        <f>IF(N103="nulová",J103,0)</f>
        <v>0</v>
      </c>
      <c r="BJ103" s="16" t="s">
        <v>79</v>
      </c>
      <c r="BK103" s="122">
        <f>ROUND(I103*H103,2)</f>
        <v>0</v>
      </c>
      <c r="BL103" s="16" t="s">
        <v>143</v>
      </c>
      <c r="BM103" s="121" t="s">
        <v>164</v>
      </c>
    </row>
    <row r="104" spans="2:65" s="1" customFormat="1" ht="11.25">
      <c r="B104" s="31"/>
      <c r="D104" s="190" t="s">
        <v>1168</v>
      </c>
      <c r="F104" s="191" t="s">
        <v>1174</v>
      </c>
      <c r="I104" s="125"/>
      <c r="L104" s="31"/>
      <c r="M104" s="126"/>
      <c r="T104" s="52"/>
      <c r="AT104" s="16" t="s">
        <v>1168</v>
      </c>
      <c r="AU104" s="16" t="s">
        <v>81</v>
      </c>
    </row>
    <row r="105" spans="2:65" s="9" customFormat="1" ht="11.25">
      <c r="B105" s="142"/>
      <c r="D105" s="123" t="s">
        <v>360</v>
      </c>
      <c r="E105" s="143" t="s">
        <v>19</v>
      </c>
      <c r="F105" s="144" t="s">
        <v>1175</v>
      </c>
      <c r="H105" s="145">
        <v>80</v>
      </c>
      <c r="I105" s="146"/>
      <c r="L105" s="142"/>
      <c r="M105" s="147"/>
      <c r="T105" s="148"/>
      <c r="AT105" s="143" t="s">
        <v>360</v>
      </c>
      <c r="AU105" s="143" t="s">
        <v>81</v>
      </c>
      <c r="AV105" s="9" t="s">
        <v>81</v>
      </c>
      <c r="AW105" s="9" t="s">
        <v>33</v>
      </c>
      <c r="AX105" s="9" t="s">
        <v>72</v>
      </c>
      <c r="AY105" s="143" t="s">
        <v>144</v>
      </c>
    </row>
    <row r="106" spans="2:65" s="10" customFormat="1" ht="11.25">
      <c r="B106" s="149"/>
      <c r="D106" s="123" t="s">
        <v>360</v>
      </c>
      <c r="E106" s="150" t="s">
        <v>19</v>
      </c>
      <c r="F106" s="151" t="s">
        <v>362</v>
      </c>
      <c r="H106" s="152">
        <v>80</v>
      </c>
      <c r="I106" s="153"/>
      <c r="L106" s="149"/>
      <c r="M106" s="154"/>
      <c r="T106" s="155"/>
      <c r="AT106" s="150" t="s">
        <v>360</v>
      </c>
      <c r="AU106" s="150" t="s">
        <v>81</v>
      </c>
      <c r="AV106" s="10" t="s">
        <v>143</v>
      </c>
      <c r="AW106" s="10" t="s">
        <v>33</v>
      </c>
      <c r="AX106" s="10" t="s">
        <v>79</v>
      </c>
      <c r="AY106" s="150" t="s">
        <v>144</v>
      </c>
    </row>
    <row r="107" spans="2:65" s="1" customFormat="1" ht="37.9" customHeight="1">
      <c r="B107" s="31"/>
      <c r="C107" s="110" t="s">
        <v>150</v>
      </c>
      <c r="D107" s="110" t="s">
        <v>139</v>
      </c>
      <c r="E107" s="111" t="s">
        <v>1176</v>
      </c>
      <c r="F107" s="112" t="s">
        <v>1177</v>
      </c>
      <c r="G107" s="113" t="s">
        <v>457</v>
      </c>
      <c r="H107" s="114">
        <v>28.33</v>
      </c>
      <c r="I107" s="115"/>
      <c r="J107" s="116">
        <f>ROUND(I107*H107,2)</f>
        <v>0</v>
      </c>
      <c r="K107" s="112" t="s">
        <v>1167</v>
      </c>
      <c r="L107" s="31"/>
      <c r="M107" s="117" t="s">
        <v>19</v>
      </c>
      <c r="N107" s="118" t="s">
        <v>43</v>
      </c>
      <c r="P107" s="119">
        <f>O107*H107</f>
        <v>0</v>
      </c>
      <c r="Q107" s="119">
        <v>0</v>
      </c>
      <c r="R107" s="119">
        <f>Q107*H107</f>
        <v>0</v>
      </c>
      <c r="S107" s="119">
        <v>0</v>
      </c>
      <c r="T107" s="120">
        <f>S107*H107</f>
        <v>0</v>
      </c>
      <c r="AR107" s="121" t="s">
        <v>143</v>
      </c>
      <c r="AT107" s="121" t="s">
        <v>139</v>
      </c>
      <c r="AU107" s="121" t="s">
        <v>81</v>
      </c>
      <c r="AY107" s="16" t="s">
        <v>144</v>
      </c>
      <c r="BE107" s="122">
        <f>IF(N107="základní",J107,0)</f>
        <v>0</v>
      </c>
      <c r="BF107" s="122">
        <f>IF(N107="snížená",J107,0)</f>
        <v>0</v>
      </c>
      <c r="BG107" s="122">
        <f>IF(N107="zákl. přenesená",J107,0)</f>
        <v>0</v>
      </c>
      <c r="BH107" s="122">
        <f>IF(N107="sníž. přenesená",J107,0)</f>
        <v>0</v>
      </c>
      <c r="BI107" s="122">
        <f>IF(N107="nulová",J107,0)</f>
        <v>0</v>
      </c>
      <c r="BJ107" s="16" t="s">
        <v>79</v>
      </c>
      <c r="BK107" s="122">
        <f>ROUND(I107*H107,2)</f>
        <v>0</v>
      </c>
      <c r="BL107" s="16" t="s">
        <v>143</v>
      </c>
      <c r="BM107" s="121" t="s">
        <v>143</v>
      </c>
    </row>
    <row r="108" spans="2:65" s="1" customFormat="1" ht="11.25">
      <c r="B108" s="31"/>
      <c r="D108" s="190" t="s">
        <v>1168</v>
      </c>
      <c r="F108" s="191" t="s">
        <v>1178</v>
      </c>
      <c r="I108" s="125"/>
      <c r="L108" s="31"/>
      <c r="M108" s="126"/>
      <c r="T108" s="52"/>
      <c r="AT108" s="16" t="s">
        <v>1168</v>
      </c>
      <c r="AU108" s="16" t="s">
        <v>81</v>
      </c>
    </row>
    <row r="109" spans="2:65" s="11" customFormat="1" ht="11.25">
      <c r="B109" s="156"/>
      <c r="D109" s="123" t="s">
        <v>360</v>
      </c>
      <c r="E109" s="157" t="s">
        <v>19</v>
      </c>
      <c r="F109" s="158" t="s">
        <v>1179</v>
      </c>
      <c r="H109" s="157" t="s">
        <v>19</v>
      </c>
      <c r="I109" s="159"/>
      <c r="L109" s="156"/>
      <c r="M109" s="160"/>
      <c r="T109" s="161"/>
      <c r="AT109" s="157" t="s">
        <v>360</v>
      </c>
      <c r="AU109" s="157" t="s">
        <v>81</v>
      </c>
      <c r="AV109" s="11" t="s">
        <v>79</v>
      </c>
      <c r="AW109" s="11" t="s">
        <v>33</v>
      </c>
      <c r="AX109" s="11" t="s">
        <v>72</v>
      </c>
      <c r="AY109" s="157" t="s">
        <v>144</v>
      </c>
    </row>
    <row r="110" spans="2:65" s="9" customFormat="1" ht="11.25">
      <c r="B110" s="142"/>
      <c r="D110" s="123" t="s">
        <v>360</v>
      </c>
      <c r="E110" s="143" t="s">
        <v>19</v>
      </c>
      <c r="F110" s="144" t="s">
        <v>1180</v>
      </c>
      <c r="H110" s="145">
        <v>41.25</v>
      </c>
      <c r="I110" s="146"/>
      <c r="L110" s="142"/>
      <c r="M110" s="147"/>
      <c r="T110" s="148"/>
      <c r="AT110" s="143" t="s">
        <v>360</v>
      </c>
      <c r="AU110" s="143" t="s">
        <v>81</v>
      </c>
      <c r="AV110" s="9" t="s">
        <v>81</v>
      </c>
      <c r="AW110" s="9" t="s">
        <v>33</v>
      </c>
      <c r="AX110" s="9" t="s">
        <v>72</v>
      </c>
      <c r="AY110" s="143" t="s">
        <v>144</v>
      </c>
    </row>
    <row r="111" spans="2:65" s="9" customFormat="1" ht="22.5">
      <c r="B111" s="142"/>
      <c r="D111" s="123" t="s">
        <v>360</v>
      </c>
      <c r="E111" s="143" t="s">
        <v>19</v>
      </c>
      <c r="F111" s="144" t="s">
        <v>1181</v>
      </c>
      <c r="H111" s="145">
        <v>-12.92</v>
      </c>
      <c r="I111" s="146"/>
      <c r="L111" s="142"/>
      <c r="M111" s="147"/>
      <c r="T111" s="148"/>
      <c r="AT111" s="143" t="s">
        <v>360</v>
      </c>
      <c r="AU111" s="143" t="s">
        <v>81</v>
      </c>
      <c r="AV111" s="9" t="s">
        <v>81</v>
      </c>
      <c r="AW111" s="9" t="s">
        <v>33</v>
      </c>
      <c r="AX111" s="9" t="s">
        <v>72</v>
      </c>
      <c r="AY111" s="143" t="s">
        <v>144</v>
      </c>
    </row>
    <row r="112" spans="2:65" s="10" customFormat="1" ht="11.25">
      <c r="B112" s="149"/>
      <c r="D112" s="123" t="s">
        <v>360</v>
      </c>
      <c r="E112" s="150" t="s">
        <v>19</v>
      </c>
      <c r="F112" s="151" t="s">
        <v>362</v>
      </c>
      <c r="H112" s="152">
        <v>28.33</v>
      </c>
      <c r="I112" s="153"/>
      <c r="L112" s="149"/>
      <c r="M112" s="154"/>
      <c r="T112" s="155"/>
      <c r="AT112" s="150" t="s">
        <v>360</v>
      </c>
      <c r="AU112" s="150" t="s">
        <v>81</v>
      </c>
      <c r="AV112" s="10" t="s">
        <v>143</v>
      </c>
      <c r="AW112" s="10" t="s">
        <v>33</v>
      </c>
      <c r="AX112" s="10" t="s">
        <v>79</v>
      </c>
      <c r="AY112" s="150" t="s">
        <v>144</v>
      </c>
    </row>
    <row r="113" spans="2:65" s="1" customFormat="1" ht="37.9" customHeight="1">
      <c r="B113" s="31"/>
      <c r="C113" s="110" t="s">
        <v>143</v>
      </c>
      <c r="D113" s="110" t="s">
        <v>139</v>
      </c>
      <c r="E113" s="111" t="s">
        <v>1182</v>
      </c>
      <c r="F113" s="112" t="s">
        <v>1183</v>
      </c>
      <c r="G113" s="113" t="s">
        <v>457</v>
      </c>
      <c r="H113" s="114">
        <v>28.33</v>
      </c>
      <c r="I113" s="115"/>
      <c r="J113" s="116">
        <f>ROUND(I113*H113,2)</f>
        <v>0</v>
      </c>
      <c r="K113" s="112" t="s">
        <v>1167</v>
      </c>
      <c r="L113" s="31"/>
      <c r="M113" s="117" t="s">
        <v>19</v>
      </c>
      <c r="N113" s="118" t="s">
        <v>43</v>
      </c>
      <c r="P113" s="119">
        <f>O113*H113</f>
        <v>0</v>
      </c>
      <c r="Q113" s="119">
        <v>0</v>
      </c>
      <c r="R113" s="119">
        <f>Q113*H113</f>
        <v>0</v>
      </c>
      <c r="S113" s="119">
        <v>0</v>
      </c>
      <c r="T113" s="120">
        <f>S113*H113</f>
        <v>0</v>
      </c>
      <c r="AR113" s="121" t="s">
        <v>143</v>
      </c>
      <c r="AT113" s="121" t="s">
        <v>139</v>
      </c>
      <c r="AU113" s="121" t="s">
        <v>81</v>
      </c>
      <c r="AY113" s="16" t="s">
        <v>144</v>
      </c>
      <c r="BE113" s="122">
        <f>IF(N113="základní",J113,0)</f>
        <v>0</v>
      </c>
      <c r="BF113" s="122">
        <f>IF(N113="snížená",J113,0)</f>
        <v>0</v>
      </c>
      <c r="BG113" s="122">
        <f>IF(N113="zákl. přenesená",J113,0)</f>
        <v>0</v>
      </c>
      <c r="BH113" s="122">
        <f>IF(N113="sníž. přenesená",J113,0)</f>
        <v>0</v>
      </c>
      <c r="BI113" s="122">
        <f>IF(N113="nulová",J113,0)</f>
        <v>0</v>
      </c>
      <c r="BJ113" s="16" t="s">
        <v>79</v>
      </c>
      <c r="BK113" s="122">
        <f>ROUND(I113*H113,2)</f>
        <v>0</v>
      </c>
      <c r="BL113" s="16" t="s">
        <v>143</v>
      </c>
      <c r="BM113" s="121" t="s">
        <v>155</v>
      </c>
    </row>
    <row r="114" spans="2:65" s="1" customFormat="1" ht="11.25">
      <c r="B114" s="31"/>
      <c r="D114" s="190" t="s">
        <v>1168</v>
      </c>
      <c r="F114" s="191" t="s">
        <v>1184</v>
      </c>
      <c r="I114" s="125"/>
      <c r="L114" s="31"/>
      <c r="M114" s="126"/>
      <c r="T114" s="52"/>
      <c r="AT114" s="16" t="s">
        <v>1168</v>
      </c>
      <c r="AU114" s="16" t="s">
        <v>81</v>
      </c>
    </row>
    <row r="115" spans="2:65" s="9" customFormat="1" ht="11.25">
      <c r="B115" s="142"/>
      <c r="D115" s="123" t="s">
        <v>360</v>
      </c>
      <c r="E115" s="143" t="s">
        <v>19</v>
      </c>
      <c r="F115" s="144" t="s">
        <v>1185</v>
      </c>
      <c r="H115" s="145">
        <v>28.33</v>
      </c>
      <c r="I115" s="146"/>
      <c r="L115" s="142"/>
      <c r="M115" s="147"/>
      <c r="T115" s="148"/>
      <c r="AT115" s="143" t="s">
        <v>360</v>
      </c>
      <c r="AU115" s="143" t="s">
        <v>81</v>
      </c>
      <c r="AV115" s="9" t="s">
        <v>81</v>
      </c>
      <c r="AW115" s="9" t="s">
        <v>33</v>
      </c>
      <c r="AX115" s="9" t="s">
        <v>72</v>
      </c>
      <c r="AY115" s="143" t="s">
        <v>144</v>
      </c>
    </row>
    <row r="116" spans="2:65" s="10" customFormat="1" ht="11.25">
      <c r="B116" s="149"/>
      <c r="D116" s="123" t="s">
        <v>360</v>
      </c>
      <c r="E116" s="150" t="s">
        <v>19</v>
      </c>
      <c r="F116" s="151" t="s">
        <v>362</v>
      </c>
      <c r="H116" s="152">
        <v>28.33</v>
      </c>
      <c r="I116" s="153"/>
      <c r="L116" s="149"/>
      <c r="M116" s="154"/>
      <c r="T116" s="155"/>
      <c r="AT116" s="150" t="s">
        <v>360</v>
      </c>
      <c r="AU116" s="150" t="s">
        <v>81</v>
      </c>
      <c r="AV116" s="10" t="s">
        <v>143</v>
      </c>
      <c r="AW116" s="10" t="s">
        <v>33</v>
      </c>
      <c r="AX116" s="10" t="s">
        <v>79</v>
      </c>
      <c r="AY116" s="150" t="s">
        <v>144</v>
      </c>
    </row>
    <row r="117" spans="2:65" s="1" customFormat="1" ht="33" customHeight="1">
      <c r="B117" s="31"/>
      <c r="C117" s="110" t="s">
        <v>161</v>
      </c>
      <c r="D117" s="110" t="s">
        <v>139</v>
      </c>
      <c r="E117" s="111" t="s">
        <v>1186</v>
      </c>
      <c r="F117" s="112" t="s">
        <v>1187</v>
      </c>
      <c r="G117" s="113" t="s">
        <v>457</v>
      </c>
      <c r="H117" s="114">
        <v>0.63</v>
      </c>
      <c r="I117" s="115"/>
      <c r="J117" s="116">
        <f>ROUND(I117*H117,2)</f>
        <v>0</v>
      </c>
      <c r="K117" s="112" t="s">
        <v>1167</v>
      </c>
      <c r="L117" s="31"/>
      <c r="M117" s="117" t="s">
        <v>19</v>
      </c>
      <c r="N117" s="118" t="s">
        <v>43</v>
      </c>
      <c r="P117" s="119">
        <f>O117*H117</f>
        <v>0</v>
      </c>
      <c r="Q117" s="119">
        <v>0</v>
      </c>
      <c r="R117" s="119">
        <f>Q117*H117</f>
        <v>0</v>
      </c>
      <c r="S117" s="119">
        <v>0</v>
      </c>
      <c r="T117" s="120">
        <f>S117*H117</f>
        <v>0</v>
      </c>
      <c r="AR117" s="121" t="s">
        <v>143</v>
      </c>
      <c r="AT117" s="121" t="s">
        <v>139</v>
      </c>
      <c r="AU117" s="121" t="s">
        <v>81</v>
      </c>
      <c r="AY117" s="16" t="s">
        <v>144</v>
      </c>
      <c r="BE117" s="122">
        <f>IF(N117="základní",J117,0)</f>
        <v>0</v>
      </c>
      <c r="BF117" s="122">
        <f>IF(N117="snížená",J117,0)</f>
        <v>0</v>
      </c>
      <c r="BG117" s="122">
        <f>IF(N117="zákl. přenesená",J117,0)</f>
        <v>0</v>
      </c>
      <c r="BH117" s="122">
        <f>IF(N117="sníž. přenesená",J117,0)</f>
        <v>0</v>
      </c>
      <c r="BI117" s="122">
        <f>IF(N117="nulová",J117,0)</f>
        <v>0</v>
      </c>
      <c r="BJ117" s="16" t="s">
        <v>79</v>
      </c>
      <c r="BK117" s="122">
        <f>ROUND(I117*H117,2)</f>
        <v>0</v>
      </c>
      <c r="BL117" s="16" t="s">
        <v>143</v>
      </c>
      <c r="BM117" s="121" t="s">
        <v>159</v>
      </c>
    </row>
    <row r="118" spans="2:65" s="1" customFormat="1" ht="11.25">
      <c r="B118" s="31"/>
      <c r="D118" s="190" t="s">
        <v>1168</v>
      </c>
      <c r="F118" s="191" t="s">
        <v>1188</v>
      </c>
      <c r="I118" s="125"/>
      <c r="L118" s="31"/>
      <c r="M118" s="126"/>
      <c r="T118" s="52"/>
      <c r="AT118" s="16" t="s">
        <v>1168</v>
      </c>
      <c r="AU118" s="16" t="s">
        <v>81</v>
      </c>
    </row>
    <row r="119" spans="2:65" s="11" customFormat="1" ht="11.25">
      <c r="B119" s="156"/>
      <c r="D119" s="123" t="s">
        <v>360</v>
      </c>
      <c r="E119" s="157" t="s">
        <v>19</v>
      </c>
      <c r="F119" s="158" t="s">
        <v>1189</v>
      </c>
      <c r="H119" s="157" t="s">
        <v>19</v>
      </c>
      <c r="I119" s="159"/>
      <c r="L119" s="156"/>
      <c r="M119" s="160"/>
      <c r="T119" s="161"/>
      <c r="AT119" s="157" t="s">
        <v>360</v>
      </c>
      <c r="AU119" s="157" t="s">
        <v>81</v>
      </c>
      <c r="AV119" s="11" t="s">
        <v>79</v>
      </c>
      <c r="AW119" s="11" t="s">
        <v>33</v>
      </c>
      <c r="AX119" s="11" t="s">
        <v>72</v>
      </c>
      <c r="AY119" s="157" t="s">
        <v>144</v>
      </c>
    </row>
    <row r="120" spans="2:65" s="9" customFormat="1" ht="11.25">
      <c r="B120" s="142"/>
      <c r="D120" s="123" t="s">
        <v>360</v>
      </c>
      <c r="E120" s="143" t="s">
        <v>19</v>
      </c>
      <c r="F120" s="144" t="s">
        <v>1190</v>
      </c>
      <c r="H120" s="145">
        <v>0.41399999999999998</v>
      </c>
      <c r="I120" s="146"/>
      <c r="L120" s="142"/>
      <c r="M120" s="147"/>
      <c r="T120" s="148"/>
      <c r="AT120" s="143" t="s">
        <v>360</v>
      </c>
      <c r="AU120" s="143" t="s">
        <v>81</v>
      </c>
      <c r="AV120" s="9" t="s">
        <v>81</v>
      </c>
      <c r="AW120" s="9" t="s">
        <v>33</v>
      </c>
      <c r="AX120" s="9" t="s">
        <v>72</v>
      </c>
      <c r="AY120" s="143" t="s">
        <v>144</v>
      </c>
    </row>
    <row r="121" spans="2:65" s="9" customFormat="1" ht="11.25">
      <c r="B121" s="142"/>
      <c r="D121" s="123" t="s">
        <v>360</v>
      </c>
      <c r="E121" s="143" t="s">
        <v>19</v>
      </c>
      <c r="F121" s="144" t="s">
        <v>1191</v>
      </c>
      <c r="H121" s="145">
        <v>0.216</v>
      </c>
      <c r="I121" s="146"/>
      <c r="L121" s="142"/>
      <c r="M121" s="147"/>
      <c r="T121" s="148"/>
      <c r="AT121" s="143" t="s">
        <v>360</v>
      </c>
      <c r="AU121" s="143" t="s">
        <v>81</v>
      </c>
      <c r="AV121" s="9" t="s">
        <v>81</v>
      </c>
      <c r="AW121" s="9" t="s">
        <v>33</v>
      </c>
      <c r="AX121" s="9" t="s">
        <v>72</v>
      </c>
      <c r="AY121" s="143" t="s">
        <v>144</v>
      </c>
    </row>
    <row r="122" spans="2:65" s="10" customFormat="1" ht="11.25">
      <c r="B122" s="149"/>
      <c r="D122" s="123" t="s">
        <v>360</v>
      </c>
      <c r="E122" s="150" t="s">
        <v>19</v>
      </c>
      <c r="F122" s="151" t="s">
        <v>362</v>
      </c>
      <c r="H122" s="152">
        <v>0.63</v>
      </c>
      <c r="I122" s="153"/>
      <c r="L122" s="149"/>
      <c r="M122" s="154"/>
      <c r="T122" s="155"/>
      <c r="AT122" s="150" t="s">
        <v>360</v>
      </c>
      <c r="AU122" s="150" t="s">
        <v>81</v>
      </c>
      <c r="AV122" s="10" t="s">
        <v>143</v>
      </c>
      <c r="AW122" s="10" t="s">
        <v>33</v>
      </c>
      <c r="AX122" s="10" t="s">
        <v>79</v>
      </c>
      <c r="AY122" s="150" t="s">
        <v>144</v>
      </c>
    </row>
    <row r="123" spans="2:65" s="1" customFormat="1" ht="24.2" customHeight="1">
      <c r="B123" s="31"/>
      <c r="C123" s="110" t="s">
        <v>155</v>
      </c>
      <c r="D123" s="110" t="s">
        <v>139</v>
      </c>
      <c r="E123" s="111" t="s">
        <v>1192</v>
      </c>
      <c r="F123" s="112" t="s">
        <v>1193</v>
      </c>
      <c r="G123" s="113" t="s">
        <v>365</v>
      </c>
      <c r="H123" s="114">
        <v>160</v>
      </c>
      <c r="I123" s="115"/>
      <c r="J123" s="116">
        <f>ROUND(I123*H123,2)</f>
        <v>0</v>
      </c>
      <c r="K123" s="112" t="s">
        <v>1167</v>
      </c>
      <c r="L123" s="31"/>
      <c r="M123" s="117" t="s">
        <v>19</v>
      </c>
      <c r="N123" s="118" t="s">
        <v>43</v>
      </c>
      <c r="P123" s="119">
        <f>O123*H123</f>
        <v>0</v>
      </c>
      <c r="Q123" s="119">
        <v>0</v>
      </c>
      <c r="R123" s="119">
        <f>Q123*H123</f>
        <v>0</v>
      </c>
      <c r="S123" s="119">
        <v>0</v>
      </c>
      <c r="T123" s="120">
        <f>S123*H123</f>
        <v>0</v>
      </c>
      <c r="AR123" s="121" t="s">
        <v>143</v>
      </c>
      <c r="AT123" s="121" t="s">
        <v>139</v>
      </c>
      <c r="AU123" s="121" t="s">
        <v>81</v>
      </c>
      <c r="AY123" s="16" t="s">
        <v>144</v>
      </c>
      <c r="BE123" s="122">
        <f>IF(N123="základní",J123,0)</f>
        <v>0</v>
      </c>
      <c r="BF123" s="122">
        <f>IF(N123="snížená",J123,0)</f>
        <v>0</v>
      </c>
      <c r="BG123" s="122">
        <f>IF(N123="zákl. přenesená",J123,0)</f>
        <v>0</v>
      </c>
      <c r="BH123" s="122">
        <f>IF(N123="sníž. přenesená",J123,0)</f>
        <v>0</v>
      </c>
      <c r="BI123" s="122">
        <f>IF(N123="nulová",J123,0)</f>
        <v>0</v>
      </c>
      <c r="BJ123" s="16" t="s">
        <v>79</v>
      </c>
      <c r="BK123" s="122">
        <f>ROUND(I123*H123,2)</f>
        <v>0</v>
      </c>
      <c r="BL123" s="16" t="s">
        <v>143</v>
      </c>
      <c r="BM123" s="121" t="s">
        <v>173</v>
      </c>
    </row>
    <row r="124" spans="2:65" s="1" customFormat="1" ht="11.25">
      <c r="B124" s="31"/>
      <c r="D124" s="190" t="s">
        <v>1168</v>
      </c>
      <c r="F124" s="191" t="s">
        <v>1194</v>
      </c>
      <c r="I124" s="125"/>
      <c r="L124" s="31"/>
      <c r="M124" s="126"/>
      <c r="T124" s="52"/>
      <c r="AT124" s="16" t="s">
        <v>1168</v>
      </c>
      <c r="AU124" s="16" t="s">
        <v>81</v>
      </c>
    </row>
    <row r="125" spans="2:65" s="11" customFormat="1" ht="11.25">
      <c r="B125" s="156"/>
      <c r="D125" s="123" t="s">
        <v>360</v>
      </c>
      <c r="E125" s="157" t="s">
        <v>19</v>
      </c>
      <c r="F125" s="158" t="s">
        <v>1195</v>
      </c>
      <c r="H125" s="157" t="s">
        <v>19</v>
      </c>
      <c r="I125" s="159"/>
      <c r="L125" s="156"/>
      <c r="M125" s="160"/>
      <c r="T125" s="161"/>
      <c r="AT125" s="157" t="s">
        <v>360</v>
      </c>
      <c r="AU125" s="157" t="s">
        <v>81</v>
      </c>
      <c r="AV125" s="11" t="s">
        <v>79</v>
      </c>
      <c r="AW125" s="11" t="s">
        <v>33</v>
      </c>
      <c r="AX125" s="11" t="s">
        <v>72</v>
      </c>
      <c r="AY125" s="157" t="s">
        <v>144</v>
      </c>
    </row>
    <row r="126" spans="2:65" s="9" customFormat="1" ht="22.5">
      <c r="B126" s="142"/>
      <c r="D126" s="123" t="s">
        <v>360</v>
      </c>
      <c r="E126" s="143" t="s">
        <v>19</v>
      </c>
      <c r="F126" s="144" t="s">
        <v>1196</v>
      </c>
      <c r="H126" s="145">
        <v>160</v>
      </c>
      <c r="I126" s="146"/>
      <c r="L126" s="142"/>
      <c r="M126" s="147"/>
      <c r="T126" s="148"/>
      <c r="AT126" s="143" t="s">
        <v>360</v>
      </c>
      <c r="AU126" s="143" t="s">
        <v>81</v>
      </c>
      <c r="AV126" s="9" t="s">
        <v>81</v>
      </c>
      <c r="AW126" s="9" t="s">
        <v>33</v>
      </c>
      <c r="AX126" s="9" t="s">
        <v>72</v>
      </c>
      <c r="AY126" s="143" t="s">
        <v>144</v>
      </c>
    </row>
    <row r="127" spans="2:65" s="10" customFormat="1" ht="11.25">
      <c r="B127" s="149"/>
      <c r="D127" s="123" t="s">
        <v>360</v>
      </c>
      <c r="E127" s="150" t="s">
        <v>19</v>
      </c>
      <c r="F127" s="151" t="s">
        <v>362</v>
      </c>
      <c r="H127" s="152">
        <v>160</v>
      </c>
      <c r="I127" s="153"/>
      <c r="L127" s="149"/>
      <c r="M127" s="154"/>
      <c r="T127" s="155"/>
      <c r="AT127" s="150" t="s">
        <v>360</v>
      </c>
      <c r="AU127" s="150" t="s">
        <v>81</v>
      </c>
      <c r="AV127" s="10" t="s">
        <v>143</v>
      </c>
      <c r="AW127" s="10" t="s">
        <v>33</v>
      </c>
      <c r="AX127" s="10" t="s">
        <v>79</v>
      </c>
      <c r="AY127" s="150" t="s">
        <v>144</v>
      </c>
    </row>
    <row r="128" spans="2:65" s="1" customFormat="1" ht="33" customHeight="1">
      <c r="B128" s="31"/>
      <c r="C128" s="110" t="s">
        <v>170</v>
      </c>
      <c r="D128" s="110" t="s">
        <v>139</v>
      </c>
      <c r="E128" s="111" t="s">
        <v>1197</v>
      </c>
      <c r="F128" s="112" t="s">
        <v>1198</v>
      </c>
      <c r="G128" s="113" t="s">
        <v>457</v>
      </c>
      <c r="H128" s="114">
        <v>28.96</v>
      </c>
      <c r="I128" s="115"/>
      <c r="J128" s="116">
        <f>ROUND(I128*H128,2)</f>
        <v>0</v>
      </c>
      <c r="K128" s="112" t="s">
        <v>1167</v>
      </c>
      <c r="L128" s="31"/>
      <c r="M128" s="117" t="s">
        <v>19</v>
      </c>
      <c r="N128" s="118" t="s">
        <v>43</v>
      </c>
      <c r="P128" s="119">
        <f>O128*H128</f>
        <v>0</v>
      </c>
      <c r="Q128" s="119">
        <v>0</v>
      </c>
      <c r="R128" s="119">
        <f>Q128*H128</f>
        <v>0</v>
      </c>
      <c r="S128" s="119">
        <v>0</v>
      </c>
      <c r="T128" s="120">
        <f>S128*H128</f>
        <v>0</v>
      </c>
      <c r="AR128" s="121" t="s">
        <v>143</v>
      </c>
      <c r="AT128" s="121" t="s">
        <v>139</v>
      </c>
      <c r="AU128" s="121" t="s">
        <v>81</v>
      </c>
      <c r="AY128" s="16" t="s">
        <v>144</v>
      </c>
      <c r="BE128" s="122">
        <f>IF(N128="základní",J128,0)</f>
        <v>0</v>
      </c>
      <c r="BF128" s="122">
        <f>IF(N128="snížená",J128,0)</f>
        <v>0</v>
      </c>
      <c r="BG128" s="122">
        <f>IF(N128="zákl. přenesená",J128,0)</f>
        <v>0</v>
      </c>
      <c r="BH128" s="122">
        <f>IF(N128="sníž. přenesená",J128,0)</f>
        <v>0</v>
      </c>
      <c r="BI128" s="122">
        <f>IF(N128="nulová",J128,0)</f>
        <v>0</v>
      </c>
      <c r="BJ128" s="16" t="s">
        <v>79</v>
      </c>
      <c r="BK128" s="122">
        <f>ROUND(I128*H128,2)</f>
        <v>0</v>
      </c>
      <c r="BL128" s="16" t="s">
        <v>143</v>
      </c>
      <c r="BM128" s="121" t="s">
        <v>177</v>
      </c>
    </row>
    <row r="129" spans="2:65" s="1" customFormat="1" ht="11.25">
      <c r="B129" s="31"/>
      <c r="D129" s="190" t="s">
        <v>1168</v>
      </c>
      <c r="F129" s="191" t="s">
        <v>1199</v>
      </c>
      <c r="I129" s="125"/>
      <c r="L129" s="31"/>
      <c r="M129" s="126"/>
      <c r="T129" s="52"/>
      <c r="AT129" s="16" t="s">
        <v>1168</v>
      </c>
      <c r="AU129" s="16" t="s">
        <v>81</v>
      </c>
    </row>
    <row r="130" spans="2:65" s="9" customFormat="1" ht="11.25">
      <c r="B130" s="142"/>
      <c r="D130" s="123" t="s">
        <v>360</v>
      </c>
      <c r="E130" s="143" t="s">
        <v>19</v>
      </c>
      <c r="F130" s="144" t="s">
        <v>1200</v>
      </c>
      <c r="H130" s="145">
        <v>28.33</v>
      </c>
      <c r="I130" s="146"/>
      <c r="L130" s="142"/>
      <c r="M130" s="147"/>
      <c r="T130" s="148"/>
      <c r="AT130" s="143" t="s">
        <v>360</v>
      </c>
      <c r="AU130" s="143" t="s">
        <v>81</v>
      </c>
      <c r="AV130" s="9" t="s">
        <v>81</v>
      </c>
      <c r="AW130" s="9" t="s">
        <v>33</v>
      </c>
      <c r="AX130" s="9" t="s">
        <v>72</v>
      </c>
      <c r="AY130" s="143" t="s">
        <v>144</v>
      </c>
    </row>
    <row r="131" spans="2:65" s="9" customFormat="1" ht="11.25">
      <c r="B131" s="142"/>
      <c r="D131" s="123" t="s">
        <v>360</v>
      </c>
      <c r="E131" s="143" t="s">
        <v>19</v>
      </c>
      <c r="F131" s="144" t="s">
        <v>1201</v>
      </c>
      <c r="H131" s="145">
        <v>0.63</v>
      </c>
      <c r="I131" s="146"/>
      <c r="L131" s="142"/>
      <c r="M131" s="147"/>
      <c r="T131" s="148"/>
      <c r="AT131" s="143" t="s">
        <v>360</v>
      </c>
      <c r="AU131" s="143" t="s">
        <v>81</v>
      </c>
      <c r="AV131" s="9" t="s">
        <v>81</v>
      </c>
      <c r="AW131" s="9" t="s">
        <v>33</v>
      </c>
      <c r="AX131" s="9" t="s">
        <v>72</v>
      </c>
      <c r="AY131" s="143" t="s">
        <v>144</v>
      </c>
    </row>
    <row r="132" spans="2:65" s="10" customFormat="1" ht="11.25">
      <c r="B132" s="149"/>
      <c r="D132" s="123" t="s">
        <v>360</v>
      </c>
      <c r="E132" s="150" t="s">
        <v>19</v>
      </c>
      <c r="F132" s="151" t="s">
        <v>362</v>
      </c>
      <c r="H132" s="152">
        <v>28.959999999999997</v>
      </c>
      <c r="I132" s="153"/>
      <c r="L132" s="149"/>
      <c r="M132" s="154"/>
      <c r="T132" s="155"/>
      <c r="AT132" s="150" t="s">
        <v>360</v>
      </c>
      <c r="AU132" s="150" t="s">
        <v>81</v>
      </c>
      <c r="AV132" s="10" t="s">
        <v>143</v>
      </c>
      <c r="AW132" s="10" t="s">
        <v>33</v>
      </c>
      <c r="AX132" s="10" t="s">
        <v>79</v>
      </c>
      <c r="AY132" s="150" t="s">
        <v>144</v>
      </c>
    </row>
    <row r="133" spans="2:65" s="1" customFormat="1" ht="37.9" customHeight="1">
      <c r="B133" s="31"/>
      <c r="C133" s="110" t="s">
        <v>159</v>
      </c>
      <c r="D133" s="110" t="s">
        <v>139</v>
      </c>
      <c r="E133" s="111" t="s">
        <v>1202</v>
      </c>
      <c r="F133" s="112" t="s">
        <v>1203</v>
      </c>
      <c r="G133" s="113" t="s">
        <v>457</v>
      </c>
      <c r="H133" s="114">
        <v>289.60000000000002</v>
      </c>
      <c r="I133" s="115"/>
      <c r="J133" s="116">
        <f>ROUND(I133*H133,2)</f>
        <v>0</v>
      </c>
      <c r="K133" s="112" t="s">
        <v>1167</v>
      </c>
      <c r="L133" s="31"/>
      <c r="M133" s="117" t="s">
        <v>19</v>
      </c>
      <c r="N133" s="118" t="s">
        <v>43</v>
      </c>
      <c r="P133" s="119">
        <f>O133*H133</f>
        <v>0</v>
      </c>
      <c r="Q133" s="119">
        <v>0</v>
      </c>
      <c r="R133" s="119">
        <f>Q133*H133</f>
        <v>0</v>
      </c>
      <c r="S133" s="119">
        <v>0</v>
      </c>
      <c r="T133" s="120">
        <f>S133*H133</f>
        <v>0</v>
      </c>
      <c r="AR133" s="121" t="s">
        <v>143</v>
      </c>
      <c r="AT133" s="121" t="s">
        <v>139</v>
      </c>
      <c r="AU133" s="121" t="s">
        <v>81</v>
      </c>
      <c r="AY133" s="16" t="s">
        <v>144</v>
      </c>
      <c r="BE133" s="122">
        <f>IF(N133="základní",J133,0)</f>
        <v>0</v>
      </c>
      <c r="BF133" s="122">
        <f>IF(N133="snížená",J133,0)</f>
        <v>0</v>
      </c>
      <c r="BG133" s="122">
        <f>IF(N133="zákl. přenesená",J133,0)</f>
        <v>0</v>
      </c>
      <c r="BH133" s="122">
        <f>IF(N133="sníž. přenesená",J133,0)</f>
        <v>0</v>
      </c>
      <c r="BI133" s="122">
        <f>IF(N133="nulová",J133,0)</f>
        <v>0</v>
      </c>
      <c r="BJ133" s="16" t="s">
        <v>79</v>
      </c>
      <c r="BK133" s="122">
        <f>ROUND(I133*H133,2)</f>
        <v>0</v>
      </c>
      <c r="BL133" s="16" t="s">
        <v>143</v>
      </c>
      <c r="BM133" s="121" t="s">
        <v>182</v>
      </c>
    </row>
    <row r="134" spans="2:65" s="1" customFormat="1" ht="11.25">
      <c r="B134" s="31"/>
      <c r="D134" s="190" t="s">
        <v>1168</v>
      </c>
      <c r="F134" s="191" t="s">
        <v>1204</v>
      </c>
      <c r="I134" s="125"/>
      <c r="L134" s="31"/>
      <c r="M134" s="126"/>
      <c r="T134" s="52"/>
      <c r="AT134" s="16" t="s">
        <v>1168</v>
      </c>
      <c r="AU134" s="16" t="s">
        <v>81</v>
      </c>
    </row>
    <row r="135" spans="2:65" s="11" customFormat="1" ht="11.25">
      <c r="B135" s="156"/>
      <c r="D135" s="123" t="s">
        <v>360</v>
      </c>
      <c r="E135" s="157" t="s">
        <v>19</v>
      </c>
      <c r="F135" s="158" t="s">
        <v>1205</v>
      </c>
      <c r="H135" s="157" t="s">
        <v>19</v>
      </c>
      <c r="I135" s="159"/>
      <c r="L135" s="156"/>
      <c r="M135" s="160"/>
      <c r="T135" s="161"/>
      <c r="AT135" s="157" t="s">
        <v>360</v>
      </c>
      <c r="AU135" s="157" t="s">
        <v>81</v>
      </c>
      <c r="AV135" s="11" t="s">
        <v>79</v>
      </c>
      <c r="AW135" s="11" t="s">
        <v>33</v>
      </c>
      <c r="AX135" s="11" t="s">
        <v>72</v>
      </c>
      <c r="AY135" s="157" t="s">
        <v>144</v>
      </c>
    </row>
    <row r="136" spans="2:65" s="9" customFormat="1" ht="11.25">
      <c r="B136" s="142"/>
      <c r="D136" s="123" t="s">
        <v>360</v>
      </c>
      <c r="E136" s="143" t="s">
        <v>19</v>
      </c>
      <c r="F136" s="144" t="s">
        <v>1206</v>
      </c>
      <c r="H136" s="145">
        <v>289.60000000000002</v>
      </c>
      <c r="I136" s="146"/>
      <c r="L136" s="142"/>
      <c r="M136" s="147"/>
      <c r="T136" s="148"/>
      <c r="AT136" s="143" t="s">
        <v>360</v>
      </c>
      <c r="AU136" s="143" t="s">
        <v>81</v>
      </c>
      <c r="AV136" s="9" t="s">
        <v>81</v>
      </c>
      <c r="AW136" s="9" t="s">
        <v>33</v>
      </c>
      <c r="AX136" s="9" t="s">
        <v>72</v>
      </c>
      <c r="AY136" s="143" t="s">
        <v>144</v>
      </c>
    </row>
    <row r="137" spans="2:65" s="10" customFormat="1" ht="11.25">
      <c r="B137" s="149"/>
      <c r="D137" s="123" t="s">
        <v>360</v>
      </c>
      <c r="E137" s="150" t="s">
        <v>19</v>
      </c>
      <c r="F137" s="151" t="s">
        <v>362</v>
      </c>
      <c r="H137" s="152">
        <v>289.60000000000002</v>
      </c>
      <c r="I137" s="153"/>
      <c r="L137" s="149"/>
      <c r="M137" s="154"/>
      <c r="T137" s="155"/>
      <c r="AT137" s="150" t="s">
        <v>360</v>
      </c>
      <c r="AU137" s="150" t="s">
        <v>81</v>
      </c>
      <c r="AV137" s="10" t="s">
        <v>143</v>
      </c>
      <c r="AW137" s="10" t="s">
        <v>33</v>
      </c>
      <c r="AX137" s="10" t="s">
        <v>79</v>
      </c>
      <c r="AY137" s="150" t="s">
        <v>144</v>
      </c>
    </row>
    <row r="138" spans="2:65" s="1" customFormat="1" ht="24.2" customHeight="1">
      <c r="B138" s="31"/>
      <c r="C138" s="110" t="s">
        <v>179</v>
      </c>
      <c r="D138" s="110" t="s">
        <v>139</v>
      </c>
      <c r="E138" s="111" t="s">
        <v>1207</v>
      </c>
      <c r="F138" s="112" t="s">
        <v>1208</v>
      </c>
      <c r="G138" s="113" t="s">
        <v>457</v>
      </c>
      <c r="H138" s="114">
        <v>28.96</v>
      </c>
      <c r="I138" s="115"/>
      <c r="J138" s="116">
        <f>ROUND(I138*H138,2)</f>
        <v>0</v>
      </c>
      <c r="K138" s="112" t="s">
        <v>1167</v>
      </c>
      <c r="L138" s="31"/>
      <c r="M138" s="117" t="s">
        <v>19</v>
      </c>
      <c r="N138" s="118" t="s">
        <v>43</v>
      </c>
      <c r="P138" s="119">
        <f>O138*H138</f>
        <v>0</v>
      </c>
      <c r="Q138" s="119">
        <v>0</v>
      </c>
      <c r="R138" s="119">
        <f>Q138*H138</f>
        <v>0</v>
      </c>
      <c r="S138" s="119">
        <v>0</v>
      </c>
      <c r="T138" s="120">
        <f>S138*H138</f>
        <v>0</v>
      </c>
      <c r="AR138" s="121" t="s">
        <v>143</v>
      </c>
      <c r="AT138" s="121" t="s">
        <v>139</v>
      </c>
      <c r="AU138" s="121" t="s">
        <v>81</v>
      </c>
      <c r="AY138" s="16" t="s">
        <v>144</v>
      </c>
      <c r="BE138" s="122">
        <f>IF(N138="základní",J138,0)</f>
        <v>0</v>
      </c>
      <c r="BF138" s="122">
        <f>IF(N138="snížená",J138,0)</f>
        <v>0</v>
      </c>
      <c r="BG138" s="122">
        <f>IF(N138="zákl. přenesená",J138,0)</f>
        <v>0</v>
      </c>
      <c r="BH138" s="122">
        <f>IF(N138="sníž. přenesená",J138,0)</f>
        <v>0</v>
      </c>
      <c r="BI138" s="122">
        <f>IF(N138="nulová",J138,0)</f>
        <v>0</v>
      </c>
      <c r="BJ138" s="16" t="s">
        <v>79</v>
      </c>
      <c r="BK138" s="122">
        <f>ROUND(I138*H138,2)</f>
        <v>0</v>
      </c>
      <c r="BL138" s="16" t="s">
        <v>143</v>
      </c>
      <c r="BM138" s="121" t="s">
        <v>186</v>
      </c>
    </row>
    <row r="139" spans="2:65" s="1" customFormat="1" ht="11.25">
      <c r="B139" s="31"/>
      <c r="D139" s="190" t="s">
        <v>1168</v>
      </c>
      <c r="F139" s="191" t="s">
        <v>1209</v>
      </c>
      <c r="I139" s="125"/>
      <c r="L139" s="31"/>
      <c r="M139" s="126"/>
      <c r="T139" s="52"/>
      <c r="AT139" s="16" t="s">
        <v>1168</v>
      </c>
      <c r="AU139" s="16" t="s">
        <v>81</v>
      </c>
    </row>
    <row r="140" spans="2:65" s="11" customFormat="1" ht="11.25">
      <c r="B140" s="156"/>
      <c r="D140" s="123" t="s">
        <v>360</v>
      </c>
      <c r="E140" s="157" t="s">
        <v>19</v>
      </c>
      <c r="F140" s="158" t="s">
        <v>1210</v>
      </c>
      <c r="H140" s="157" t="s">
        <v>19</v>
      </c>
      <c r="I140" s="159"/>
      <c r="L140" s="156"/>
      <c r="M140" s="160"/>
      <c r="T140" s="161"/>
      <c r="AT140" s="157" t="s">
        <v>360</v>
      </c>
      <c r="AU140" s="157" t="s">
        <v>81</v>
      </c>
      <c r="AV140" s="11" t="s">
        <v>79</v>
      </c>
      <c r="AW140" s="11" t="s">
        <v>33</v>
      </c>
      <c r="AX140" s="11" t="s">
        <v>72</v>
      </c>
      <c r="AY140" s="157" t="s">
        <v>144</v>
      </c>
    </row>
    <row r="141" spans="2:65" s="11" customFormat="1" ht="11.25">
      <c r="B141" s="156"/>
      <c r="D141" s="123" t="s">
        <v>360</v>
      </c>
      <c r="E141" s="157" t="s">
        <v>19</v>
      </c>
      <c r="F141" s="158" t="s">
        <v>1195</v>
      </c>
      <c r="H141" s="157" t="s">
        <v>19</v>
      </c>
      <c r="I141" s="159"/>
      <c r="L141" s="156"/>
      <c r="M141" s="160"/>
      <c r="T141" s="161"/>
      <c r="AT141" s="157" t="s">
        <v>360</v>
      </c>
      <c r="AU141" s="157" t="s">
        <v>81</v>
      </c>
      <c r="AV141" s="11" t="s">
        <v>79</v>
      </c>
      <c r="AW141" s="11" t="s">
        <v>33</v>
      </c>
      <c r="AX141" s="11" t="s">
        <v>72</v>
      </c>
      <c r="AY141" s="157" t="s">
        <v>144</v>
      </c>
    </row>
    <row r="142" spans="2:65" s="9" customFormat="1" ht="11.25">
      <c r="B142" s="142"/>
      <c r="D142" s="123" t="s">
        <v>360</v>
      </c>
      <c r="E142" s="143" t="s">
        <v>19</v>
      </c>
      <c r="F142" s="144" t="s">
        <v>1211</v>
      </c>
      <c r="H142" s="145">
        <v>28.96</v>
      </c>
      <c r="I142" s="146"/>
      <c r="L142" s="142"/>
      <c r="M142" s="147"/>
      <c r="T142" s="148"/>
      <c r="AT142" s="143" t="s">
        <v>360</v>
      </c>
      <c r="AU142" s="143" t="s">
        <v>81</v>
      </c>
      <c r="AV142" s="9" t="s">
        <v>81</v>
      </c>
      <c r="AW142" s="9" t="s">
        <v>33</v>
      </c>
      <c r="AX142" s="9" t="s">
        <v>72</v>
      </c>
      <c r="AY142" s="143" t="s">
        <v>144</v>
      </c>
    </row>
    <row r="143" spans="2:65" s="10" customFormat="1" ht="11.25">
      <c r="B143" s="149"/>
      <c r="D143" s="123" t="s">
        <v>360</v>
      </c>
      <c r="E143" s="150" t="s">
        <v>19</v>
      </c>
      <c r="F143" s="151" t="s">
        <v>362</v>
      </c>
      <c r="H143" s="152">
        <v>28.96</v>
      </c>
      <c r="I143" s="153"/>
      <c r="L143" s="149"/>
      <c r="M143" s="154"/>
      <c r="T143" s="155"/>
      <c r="AT143" s="150" t="s">
        <v>360</v>
      </c>
      <c r="AU143" s="150" t="s">
        <v>81</v>
      </c>
      <c r="AV143" s="10" t="s">
        <v>143</v>
      </c>
      <c r="AW143" s="10" t="s">
        <v>33</v>
      </c>
      <c r="AX143" s="10" t="s">
        <v>79</v>
      </c>
      <c r="AY143" s="150" t="s">
        <v>144</v>
      </c>
    </row>
    <row r="144" spans="2:65" s="1" customFormat="1" ht="24.2" customHeight="1">
      <c r="B144" s="31"/>
      <c r="C144" s="110" t="s">
        <v>164</v>
      </c>
      <c r="D144" s="110" t="s">
        <v>139</v>
      </c>
      <c r="E144" s="111" t="s">
        <v>1212</v>
      </c>
      <c r="F144" s="112" t="s">
        <v>1213</v>
      </c>
      <c r="G144" s="113" t="s">
        <v>365</v>
      </c>
      <c r="H144" s="114">
        <v>57.92</v>
      </c>
      <c r="I144" s="115"/>
      <c r="J144" s="116">
        <f>ROUND(I144*H144,2)</f>
        <v>0</v>
      </c>
      <c r="K144" s="112" t="s">
        <v>1167</v>
      </c>
      <c r="L144" s="31"/>
      <c r="M144" s="117" t="s">
        <v>19</v>
      </c>
      <c r="N144" s="118" t="s">
        <v>43</v>
      </c>
      <c r="P144" s="119">
        <f>O144*H144</f>
        <v>0</v>
      </c>
      <c r="Q144" s="119">
        <v>0</v>
      </c>
      <c r="R144" s="119">
        <f>Q144*H144</f>
        <v>0</v>
      </c>
      <c r="S144" s="119">
        <v>0</v>
      </c>
      <c r="T144" s="120">
        <f>S144*H144</f>
        <v>0</v>
      </c>
      <c r="AR144" s="121" t="s">
        <v>143</v>
      </c>
      <c r="AT144" s="121" t="s">
        <v>139</v>
      </c>
      <c r="AU144" s="121" t="s">
        <v>81</v>
      </c>
      <c r="AY144" s="16" t="s">
        <v>144</v>
      </c>
      <c r="BE144" s="122">
        <f>IF(N144="základní",J144,0)</f>
        <v>0</v>
      </c>
      <c r="BF144" s="122">
        <f>IF(N144="snížená",J144,0)</f>
        <v>0</v>
      </c>
      <c r="BG144" s="122">
        <f>IF(N144="zákl. přenesená",J144,0)</f>
        <v>0</v>
      </c>
      <c r="BH144" s="122">
        <f>IF(N144="sníž. přenesená",J144,0)</f>
        <v>0</v>
      </c>
      <c r="BI144" s="122">
        <f>IF(N144="nulová",J144,0)</f>
        <v>0</v>
      </c>
      <c r="BJ144" s="16" t="s">
        <v>79</v>
      </c>
      <c r="BK144" s="122">
        <f>ROUND(I144*H144,2)</f>
        <v>0</v>
      </c>
      <c r="BL144" s="16" t="s">
        <v>143</v>
      </c>
      <c r="BM144" s="121" t="s">
        <v>191</v>
      </c>
    </row>
    <row r="145" spans="2:65" s="1" customFormat="1" ht="11.25">
      <c r="B145" s="31"/>
      <c r="D145" s="190" t="s">
        <v>1168</v>
      </c>
      <c r="F145" s="191" t="s">
        <v>1214</v>
      </c>
      <c r="I145" s="125"/>
      <c r="L145" s="31"/>
      <c r="M145" s="126"/>
      <c r="T145" s="52"/>
      <c r="AT145" s="16" t="s">
        <v>1168</v>
      </c>
      <c r="AU145" s="16" t="s">
        <v>81</v>
      </c>
    </row>
    <row r="146" spans="2:65" s="9" customFormat="1" ht="11.25">
      <c r="B146" s="142"/>
      <c r="D146" s="123" t="s">
        <v>360</v>
      </c>
      <c r="E146" s="143" t="s">
        <v>19</v>
      </c>
      <c r="F146" s="144" t="s">
        <v>1215</v>
      </c>
      <c r="H146" s="145">
        <v>57.92</v>
      </c>
      <c r="I146" s="146"/>
      <c r="L146" s="142"/>
      <c r="M146" s="147"/>
      <c r="T146" s="148"/>
      <c r="AT146" s="143" t="s">
        <v>360</v>
      </c>
      <c r="AU146" s="143" t="s">
        <v>81</v>
      </c>
      <c r="AV146" s="9" t="s">
        <v>81</v>
      </c>
      <c r="AW146" s="9" t="s">
        <v>33</v>
      </c>
      <c r="AX146" s="9" t="s">
        <v>72</v>
      </c>
      <c r="AY146" s="143" t="s">
        <v>144</v>
      </c>
    </row>
    <row r="147" spans="2:65" s="10" customFormat="1" ht="11.25">
      <c r="B147" s="149"/>
      <c r="D147" s="123" t="s">
        <v>360</v>
      </c>
      <c r="E147" s="150" t="s">
        <v>19</v>
      </c>
      <c r="F147" s="151" t="s">
        <v>362</v>
      </c>
      <c r="H147" s="152">
        <v>57.92</v>
      </c>
      <c r="I147" s="153"/>
      <c r="L147" s="149"/>
      <c r="M147" s="154"/>
      <c r="T147" s="155"/>
      <c r="AT147" s="150" t="s">
        <v>360</v>
      </c>
      <c r="AU147" s="150" t="s">
        <v>81</v>
      </c>
      <c r="AV147" s="10" t="s">
        <v>143</v>
      </c>
      <c r="AW147" s="10" t="s">
        <v>33</v>
      </c>
      <c r="AX147" s="10" t="s">
        <v>79</v>
      </c>
      <c r="AY147" s="150" t="s">
        <v>144</v>
      </c>
    </row>
    <row r="148" spans="2:65" s="1" customFormat="1" ht="16.5" customHeight="1">
      <c r="B148" s="31"/>
      <c r="C148" s="110" t="s">
        <v>188</v>
      </c>
      <c r="D148" s="110" t="s">
        <v>139</v>
      </c>
      <c r="E148" s="111" t="s">
        <v>1216</v>
      </c>
      <c r="F148" s="112" t="s">
        <v>1217</v>
      </c>
      <c r="G148" s="113" t="s">
        <v>457</v>
      </c>
      <c r="H148" s="114">
        <v>28.96</v>
      </c>
      <c r="I148" s="115"/>
      <c r="J148" s="116">
        <f>ROUND(I148*H148,2)</f>
        <v>0</v>
      </c>
      <c r="K148" s="112" t="s">
        <v>1167</v>
      </c>
      <c r="L148" s="31"/>
      <c r="M148" s="117" t="s">
        <v>19</v>
      </c>
      <c r="N148" s="118" t="s">
        <v>43</v>
      </c>
      <c r="P148" s="119">
        <f>O148*H148</f>
        <v>0</v>
      </c>
      <c r="Q148" s="119">
        <v>0</v>
      </c>
      <c r="R148" s="119">
        <f>Q148*H148</f>
        <v>0</v>
      </c>
      <c r="S148" s="119">
        <v>0</v>
      </c>
      <c r="T148" s="120">
        <f>S148*H148</f>
        <v>0</v>
      </c>
      <c r="AR148" s="121" t="s">
        <v>143</v>
      </c>
      <c r="AT148" s="121" t="s">
        <v>139</v>
      </c>
      <c r="AU148" s="121" t="s">
        <v>81</v>
      </c>
      <c r="AY148" s="16" t="s">
        <v>144</v>
      </c>
      <c r="BE148" s="122">
        <f>IF(N148="základní",J148,0)</f>
        <v>0</v>
      </c>
      <c r="BF148" s="122">
        <f>IF(N148="snížená",J148,0)</f>
        <v>0</v>
      </c>
      <c r="BG148" s="122">
        <f>IF(N148="zákl. přenesená",J148,0)</f>
        <v>0</v>
      </c>
      <c r="BH148" s="122">
        <f>IF(N148="sníž. přenesená",J148,0)</f>
        <v>0</v>
      </c>
      <c r="BI148" s="122">
        <f>IF(N148="nulová",J148,0)</f>
        <v>0</v>
      </c>
      <c r="BJ148" s="16" t="s">
        <v>79</v>
      </c>
      <c r="BK148" s="122">
        <f>ROUND(I148*H148,2)</f>
        <v>0</v>
      </c>
      <c r="BL148" s="16" t="s">
        <v>143</v>
      </c>
      <c r="BM148" s="121" t="s">
        <v>195</v>
      </c>
    </row>
    <row r="149" spans="2:65" s="1" customFormat="1" ht="11.25">
      <c r="B149" s="31"/>
      <c r="D149" s="190" t="s">
        <v>1168</v>
      </c>
      <c r="F149" s="191" t="s">
        <v>1218</v>
      </c>
      <c r="I149" s="125"/>
      <c r="L149" s="31"/>
      <c r="M149" s="126"/>
      <c r="T149" s="52"/>
      <c r="AT149" s="16" t="s">
        <v>1168</v>
      </c>
      <c r="AU149" s="16" t="s">
        <v>81</v>
      </c>
    </row>
    <row r="150" spans="2:65" s="9" customFormat="1" ht="11.25">
      <c r="B150" s="142"/>
      <c r="D150" s="123" t="s">
        <v>360</v>
      </c>
      <c r="E150" s="143" t="s">
        <v>19</v>
      </c>
      <c r="F150" s="144" t="s">
        <v>1219</v>
      </c>
      <c r="H150" s="145">
        <v>28.96</v>
      </c>
      <c r="I150" s="146"/>
      <c r="L150" s="142"/>
      <c r="M150" s="147"/>
      <c r="T150" s="148"/>
      <c r="AT150" s="143" t="s">
        <v>360</v>
      </c>
      <c r="AU150" s="143" t="s">
        <v>81</v>
      </c>
      <c r="AV150" s="9" t="s">
        <v>81</v>
      </c>
      <c r="AW150" s="9" t="s">
        <v>33</v>
      </c>
      <c r="AX150" s="9" t="s">
        <v>72</v>
      </c>
      <c r="AY150" s="143" t="s">
        <v>144</v>
      </c>
    </row>
    <row r="151" spans="2:65" s="10" customFormat="1" ht="11.25">
      <c r="B151" s="149"/>
      <c r="D151" s="123" t="s">
        <v>360</v>
      </c>
      <c r="E151" s="150" t="s">
        <v>19</v>
      </c>
      <c r="F151" s="151" t="s">
        <v>362</v>
      </c>
      <c r="H151" s="152">
        <v>28.96</v>
      </c>
      <c r="I151" s="153"/>
      <c r="L151" s="149"/>
      <c r="M151" s="154"/>
      <c r="T151" s="155"/>
      <c r="AT151" s="150" t="s">
        <v>360</v>
      </c>
      <c r="AU151" s="150" t="s">
        <v>81</v>
      </c>
      <c r="AV151" s="10" t="s">
        <v>143</v>
      </c>
      <c r="AW151" s="10" t="s">
        <v>33</v>
      </c>
      <c r="AX151" s="10" t="s">
        <v>79</v>
      </c>
      <c r="AY151" s="150" t="s">
        <v>144</v>
      </c>
    </row>
    <row r="152" spans="2:65" s="1" customFormat="1" ht="24.2" customHeight="1">
      <c r="B152" s="31"/>
      <c r="C152" s="110" t="s">
        <v>168</v>
      </c>
      <c r="D152" s="110" t="s">
        <v>139</v>
      </c>
      <c r="E152" s="111" t="s">
        <v>1220</v>
      </c>
      <c r="F152" s="112" t="s">
        <v>1221</v>
      </c>
      <c r="G152" s="113" t="s">
        <v>457</v>
      </c>
      <c r="H152" s="114">
        <v>24.6</v>
      </c>
      <c r="I152" s="115"/>
      <c r="J152" s="116">
        <f>ROUND(I152*H152,2)</f>
        <v>0</v>
      </c>
      <c r="K152" s="112" t="s">
        <v>1167</v>
      </c>
      <c r="L152" s="31"/>
      <c r="M152" s="117" t="s">
        <v>19</v>
      </c>
      <c r="N152" s="118" t="s">
        <v>43</v>
      </c>
      <c r="P152" s="119">
        <f>O152*H152</f>
        <v>0</v>
      </c>
      <c r="Q152" s="119">
        <v>0</v>
      </c>
      <c r="R152" s="119">
        <f>Q152*H152</f>
        <v>0</v>
      </c>
      <c r="S152" s="119">
        <v>0</v>
      </c>
      <c r="T152" s="120">
        <f>S152*H152</f>
        <v>0</v>
      </c>
      <c r="AR152" s="121" t="s">
        <v>143</v>
      </c>
      <c r="AT152" s="121" t="s">
        <v>139</v>
      </c>
      <c r="AU152" s="121" t="s">
        <v>81</v>
      </c>
      <c r="AY152" s="16" t="s">
        <v>144</v>
      </c>
      <c r="BE152" s="122">
        <f>IF(N152="základní",J152,0)</f>
        <v>0</v>
      </c>
      <c r="BF152" s="122">
        <f>IF(N152="snížená",J152,0)</f>
        <v>0</v>
      </c>
      <c r="BG152" s="122">
        <f>IF(N152="zákl. přenesená",J152,0)</f>
        <v>0</v>
      </c>
      <c r="BH152" s="122">
        <f>IF(N152="sníž. přenesená",J152,0)</f>
        <v>0</v>
      </c>
      <c r="BI152" s="122">
        <f>IF(N152="nulová",J152,0)</f>
        <v>0</v>
      </c>
      <c r="BJ152" s="16" t="s">
        <v>79</v>
      </c>
      <c r="BK152" s="122">
        <f>ROUND(I152*H152,2)</f>
        <v>0</v>
      </c>
      <c r="BL152" s="16" t="s">
        <v>143</v>
      </c>
      <c r="BM152" s="121" t="s">
        <v>200</v>
      </c>
    </row>
    <row r="153" spans="2:65" s="1" customFormat="1" ht="11.25">
      <c r="B153" s="31"/>
      <c r="D153" s="190" t="s">
        <v>1168</v>
      </c>
      <c r="F153" s="191" t="s">
        <v>1222</v>
      </c>
      <c r="I153" s="125"/>
      <c r="L153" s="31"/>
      <c r="M153" s="126"/>
      <c r="T153" s="52"/>
      <c r="AT153" s="16" t="s">
        <v>1168</v>
      </c>
      <c r="AU153" s="16" t="s">
        <v>81</v>
      </c>
    </row>
    <row r="154" spans="2:65" s="11" customFormat="1" ht="11.25">
      <c r="B154" s="156"/>
      <c r="D154" s="123" t="s">
        <v>360</v>
      </c>
      <c r="E154" s="157" t="s">
        <v>19</v>
      </c>
      <c r="F154" s="158" t="s">
        <v>1223</v>
      </c>
      <c r="H154" s="157" t="s">
        <v>19</v>
      </c>
      <c r="I154" s="159"/>
      <c r="L154" s="156"/>
      <c r="M154" s="160"/>
      <c r="T154" s="161"/>
      <c r="AT154" s="157" t="s">
        <v>360</v>
      </c>
      <c r="AU154" s="157" t="s">
        <v>81</v>
      </c>
      <c r="AV154" s="11" t="s">
        <v>79</v>
      </c>
      <c r="AW154" s="11" t="s">
        <v>33</v>
      </c>
      <c r="AX154" s="11" t="s">
        <v>72</v>
      </c>
      <c r="AY154" s="157" t="s">
        <v>144</v>
      </c>
    </row>
    <row r="155" spans="2:65" s="9" customFormat="1" ht="11.25">
      <c r="B155" s="142"/>
      <c r="D155" s="123" t="s">
        <v>360</v>
      </c>
      <c r="E155" s="143" t="s">
        <v>19</v>
      </c>
      <c r="F155" s="144" t="s">
        <v>1224</v>
      </c>
      <c r="H155" s="145">
        <v>24.6</v>
      </c>
      <c r="I155" s="146"/>
      <c r="L155" s="142"/>
      <c r="M155" s="147"/>
      <c r="T155" s="148"/>
      <c r="AT155" s="143" t="s">
        <v>360</v>
      </c>
      <c r="AU155" s="143" t="s">
        <v>81</v>
      </c>
      <c r="AV155" s="9" t="s">
        <v>81</v>
      </c>
      <c r="AW155" s="9" t="s">
        <v>33</v>
      </c>
      <c r="AX155" s="9" t="s">
        <v>72</v>
      </c>
      <c r="AY155" s="143" t="s">
        <v>144</v>
      </c>
    </row>
    <row r="156" spans="2:65" s="10" customFormat="1" ht="11.25">
      <c r="B156" s="149"/>
      <c r="D156" s="123" t="s">
        <v>360</v>
      </c>
      <c r="E156" s="150" t="s">
        <v>19</v>
      </c>
      <c r="F156" s="151" t="s">
        <v>362</v>
      </c>
      <c r="H156" s="152">
        <v>24.6</v>
      </c>
      <c r="I156" s="153"/>
      <c r="L156" s="149"/>
      <c r="M156" s="154"/>
      <c r="T156" s="155"/>
      <c r="AT156" s="150" t="s">
        <v>360</v>
      </c>
      <c r="AU156" s="150" t="s">
        <v>81</v>
      </c>
      <c r="AV156" s="10" t="s">
        <v>143</v>
      </c>
      <c r="AW156" s="10" t="s">
        <v>33</v>
      </c>
      <c r="AX156" s="10" t="s">
        <v>79</v>
      </c>
      <c r="AY156" s="150" t="s">
        <v>144</v>
      </c>
    </row>
    <row r="157" spans="2:65" s="1" customFormat="1" ht="16.5" customHeight="1">
      <c r="B157" s="31"/>
      <c r="C157" s="127" t="s">
        <v>197</v>
      </c>
      <c r="D157" s="127" t="s">
        <v>253</v>
      </c>
      <c r="E157" s="128" t="s">
        <v>1225</v>
      </c>
      <c r="F157" s="129" t="s">
        <v>1226</v>
      </c>
      <c r="G157" s="130" t="s">
        <v>365</v>
      </c>
      <c r="H157" s="131">
        <v>51.66</v>
      </c>
      <c r="I157" s="132"/>
      <c r="J157" s="133">
        <f>ROUND(I157*H157,2)</f>
        <v>0</v>
      </c>
      <c r="K157" s="129" t="s">
        <v>1167</v>
      </c>
      <c r="L157" s="134"/>
      <c r="M157" s="135" t="s">
        <v>19</v>
      </c>
      <c r="N157" s="136" t="s">
        <v>43</v>
      </c>
      <c r="P157" s="119">
        <f>O157*H157</f>
        <v>0</v>
      </c>
      <c r="Q157" s="119">
        <v>0</v>
      </c>
      <c r="R157" s="119">
        <f>Q157*H157</f>
        <v>0</v>
      </c>
      <c r="S157" s="119">
        <v>0</v>
      </c>
      <c r="T157" s="120">
        <f>S157*H157</f>
        <v>0</v>
      </c>
      <c r="AR157" s="121" t="s">
        <v>159</v>
      </c>
      <c r="AT157" s="121" t="s">
        <v>253</v>
      </c>
      <c r="AU157" s="121" t="s">
        <v>81</v>
      </c>
      <c r="AY157" s="16" t="s">
        <v>144</v>
      </c>
      <c r="BE157" s="122">
        <f>IF(N157="základní",J157,0)</f>
        <v>0</v>
      </c>
      <c r="BF157" s="122">
        <f>IF(N157="snížená",J157,0)</f>
        <v>0</v>
      </c>
      <c r="BG157" s="122">
        <f>IF(N157="zákl. přenesená",J157,0)</f>
        <v>0</v>
      </c>
      <c r="BH157" s="122">
        <f>IF(N157="sníž. přenesená",J157,0)</f>
        <v>0</v>
      </c>
      <c r="BI157" s="122">
        <f>IF(N157="nulová",J157,0)</f>
        <v>0</v>
      </c>
      <c r="BJ157" s="16" t="s">
        <v>79</v>
      </c>
      <c r="BK157" s="122">
        <f>ROUND(I157*H157,2)</f>
        <v>0</v>
      </c>
      <c r="BL157" s="16" t="s">
        <v>143</v>
      </c>
      <c r="BM157" s="121" t="s">
        <v>204</v>
      </c>
    </row>
    <row r="158" spans="2:65" s="11" customFormat="1" ht="11.25">
      <c r="B158" s="156"/>
      <c r="D158" s="123" t="s">
        <v>360</v>
      </c>
      <c r="E158" s="157" t="s">
        <v>19</v>
      </c>
      <c r="F158" s="158" t="s">
        <v>1227</v>
      </c>
      <c r="H158" s="157" t="s">
        <v>19</v>
      </c>
      <c r="I158" s="159"/>
      <c r="L158" s="156"/>
      <c r="M158" s="160"/>
      <c r="T158" s="161"/>
      <c r="AT158" s="157" t="s">
        <v>360</v>
      </c>
      <c r="AU158" s="157" t="s">
        <v>81</v>
      </c>
      <c r="AV158" s="11" t="s">
        <v>79</v>
      </c>
      <c r="AW158" s="11" t="s">
        <v>33</v>
      </c>
      <c r="AX158" s="11" t="s">
        <v>72</v>
      </c>
      <c r="AY158" s="157" t="s">
        <v>144</v>
      </c>
    </row>
    <row r="159" spans="2:65" s="11" customFormat="1" ht="11.25">
      <c r="B159" s="156"/>
      <c r="D159" s="123" t="s">
        <v>360</v>
      </c>
      <c r="E159" s="157" t="s">
        <v>19</v>
      </c>
      <c r="F159" s="158" t="s">
        <v>1228</v>
      </c>
      <c r="H159" s="157" t="s">
        <v>19</v>
      </c>
      <c r="I159" s="159"/>
      <c r="L159" s="156"/>
      <c r="M159" s="160"/>
      <c r="T159" s="161"/>
      <c r="AT159" s="157" t="s">
        <v>360</v>
      </c>
      <c r="AU159" s="157" t="s">
        <v>81</v>
      </c>
      <c r="AV159" s="11" t="s">
        <v>79</v>
      </c>
      <c r="AW159" s="11" t="s">
        <v>33</v>
      </c>
      <c r="AX159" s="11" t="s">
        <v>72</v>
      </c>
      <c r="AY159" s="157" t="s">
        <v>144</v>
      </c>
    </row>
    <row r="160" spans="2:65" s="9" customFormat="1" ht="11.25">
      <c r="B160" s="142"/>
      <c r="D160" s="123" t="s">
        <v>360</v>
      </c>
      <c r="E160" s="143" t="s">
        <v>19</v>
      </c>
      <c r="F160" s="144" t="s">
        <v>1229</v>
      </c>
      <c r="H160" s="145">
        <v>51.66</v>
      </c>
      <c r="I160" s="146"/>
      <c r="L160" s="142"/>
      <c r="M160" s="147"/>
      <c r="T160" s="148"/>
      <c r="AT160" s="143" t="s">
        <v>360</v>
      </c>
      <c r="AU160" s="143" t="s">
        <v>81</v>
      </c>
      <c r="AV160" s="9" t="s">
        <v>81</v>
      </c>
      <c r="AW160" s="9" t="s">
        <v>33</v>
      </c>
      <c r="AX160" s="9" t="s">
        <v>72</v>
      </c>
      <c r="AY160" s="143" t="s">
        <v>144</v>
      </c>
    </row>
    <row r="161" spans="2:65" s="10" customFormat="1" ht="11.25">
      <c r="B161" s="149"/>
      <c r="D161" s="123" t="s">
        <v>360</v>
      </c>
      <c r="E161" s="150" t="s">
        <v>19</v>
      </c>
      <c r="F161" s="151" t="s">
        <v>362</v>
      </c>
      <c r="H161" s="152">
        <v>51.66</v>
      </c>
      <c r="I161" s="153"/>
      <c r="L161" s="149"/>
      <c r="M161" s="154"/>
      <c r="T161" s="155"/>
      <c r="AT161" s="150" t="s">
        <v>360</v>
      </c>
      <c r="AU161" s="150" t="s">
        <v>81</v>
      </c>
      <c r="AV161" s="10" t="s">
        <v>143</v>
      </c>
      <c r="AW161" s="10" t="s">
        <v>33</v>
      </c>
      <c r="AX161" s="10" t="s">
        <v>79</v>
      </c>
      <c r="AY161" s="150" t="s">
        <v>144</v>
      </c>
    </row>
    <row r="162" spans="2:65" s="1" customFormat="1" ht="24.2" customHeight="1">
      <c r="B162" s="31"/>
      <c r="C162" s="110" t="s">
        <v>173</v>
      </c>
      <c r="D162" s="110" t="s">
        <v>139</v>
      </c>
      <c r="E162" s="111" t="s">
        <v>1230</v>
      </c>
      <c r="F162" s="112" t="s">
        <v>1231</v>
      </c>
      <c r="G162" s="113" t="s">
        <v>449</v>
      </c>
      <c r="H162" s="114">
        <v>80</v>
      </c>
      <c r="I162" s="115"/>
      <c r="J162" s="116">
        <f>ROUND(I162*H162,2)</f>
        <v>0</v>
      </c>
      <c r="K162" s="112" t="s">
        <v>1167</v>
      </c>
      <c r="L162" s="31"/>
      <c r="M162" s="117" t="s">
        <v>19</v>
      </c>
      <c r="N162" s="118" t="s">
        <v>43</v>
      </c>
      <c r="P162" s="119">
        <f>O162*H162</f>
        <v>0</v>
      </c>
      <c r="Q162" s="119">
        <v>0</v>
      </c>
      <c r="R162" s="119">
        <f>Q162*H162</f>
        <v>0</v>
      </c>
      <c r="S162" s="119">
        <v>0</v>
      </c>
      <c r="T162" s="120">
        <f>S162*H162</f>
        <v>0</v>
      </c>
      <c r="AR162" s="121" t="s">
        <v>143</v>
      </c>
      <c r="AT162" s="121" t="s">
        <v>139</v>
      </c>
      <c r="AU162" s="121" t="s">
        <v>81</v>
      </c>
      <c r="AY162" s="16" t="s">
        <v>144</v>
      </c>
      <c r="BE162" s="122">
        <f>IF(N162="základní",J162,0)</f>
        <v>0</v>
      </c>
      <c r="BF162" s="122">
        <f>IF(N162="snížená",J162,0)</f>
        <v>0</v>
      </c>
      <c r="BG162" s="122">
        <f>IF(N162="zákl. přenesená",J162,0)</f>
        <v>0</v>
      </c>
      <c r="BH162" s="122">
        <f>IF(N162="sníž. přenesená",J162,0)</f>
        <v>0</v>
      </c>
      <c r="BI162" s="122">
        <f>IF(N162="nulová",J162,0)</f>
        <v>0</v>
      </c>
      <c r="BJ162" s="16" t="s">
        <v>79</v>
      </c>
      <c r="BK162" s="122">
        <f>ROUND(I162*H162,2)</f>
        <v>0</v>
      </c>
      <c r="BL162" s="16" t="s">
        <v>143</v>
      </c>
      <c r="BM162" s="121" t="s">
        <v>208</v>
      </c>
    </row>
    <row r="163" spans="2:65" s="1" customFormat="1" ht="11.25">
      <c r="B163" s="31"/>
      <c r="D163" s="190" t="s">
        <v>1168</v>
      </c>
      <c r="F163" s="191" t="s">
        <v>1232</v>
      </c>
      <c r="I163" s="125"/>
      <c r="L163" s="31"/>
      <c r="M163" s="126"/>
      <c r="T163" s="52"/>
      <c r="AT163" s="16" t="s">
        <v>1168</v>
      </c>
      <c r="AU163" s="16" t="s">
        <v>81</v>
      </c>
    </row>
    <row r="164" spans="2:65" s="11" customFormat="1" ht="11.25">
      <c r="B164" s="156"/>
      <c r="D164" s="123" t="s">
        <v>360</v>
      </c>
      <c r="E164" s="157" t="s">
        <v>19</v>
      </c>
      <c r="F164" s="158" t="s">
        <v>1170</v>
      </c>
      <c r="H164" s="157" t="s">
        <v>19</v>
      </c>
      <c r="I164" s="159"/>
      <c r="L164" s="156"/>
      <c r="M164" s="160"/>
      <c r="T164" s="161"/>
      <c r="AT164" s="157" t="s">
        <v>360</v>
      </c>
      <c r="AU164" s="157" t="s">
        <v>81</v>
      </c>
      <c r="AV164" s="11" t="s">
        <v>79</v>
      </c>
      <c r="AW164" s="11" t="s">
        <v>33</v>
      </c>
      <c r="AX164" s="11" t="s">
        <v>72</v>
      </c>
      <c r="AY164" s="157" t="s">
        <v>144</v>
      </c>
    </row>
    <row r="165" spans="2:65" s="9" customFormat="1" ht="11.25">
      <c r="B165" s="142"/>
      <c r="D165" s="123" t="s">
        <v>360</v>
      </c>
      <c r="E165" s="143" t="s">
        <v>19</v>
      </c>
      <c r="F165" s="144" t="s">
        <v>1233</v>
      </c>
      <c r="H165" s="145">
        <v>80</v>
      </c>
      <c r="I165" s="146"/>
      <c r="L165" s="142"/>
      <c r="M165" s="147"/>
      <c r="T165" s="148"/>
      <c r="AT165" s="143" t="s">
        <v>360</v>
      </c>
      <c r="AU165" s="143" t="s">
        <v>81</v>
      </c>
      <c r="AV165" s="9" t="s">
        <v>81</v>
      </c>
      <c r="AW165" s="9" t="s">
        <v>33</v>
      </c>
      <c r="AX165" s="9" t="s">
        <v>72</v>
      </c>
      <c r="AY165" s="143" t="s">
        <v>144</v>
      </c>
    </row>
    <row r="166" spans="2:65" s="10" customFormat="1" ht="11.25">
      <c r="B166" s="149"/>
      <c r="D166" s="123" t="s">
        <v>360</v>
      </c>
      <c r="E166" s="150" t="s">
        <v>19</v>
      </c>
      <c r="F166" s="151" t="s">
        <v>362</v>
      </c>
      <c r="H166" s="152">
        <v>80</v>
      </c>
      <c r="I166" s="153"/>
      <c r="L166" s="149"/>
      <c r="M166" s="154"/>
      <c r="T166" s="155"/>
      <c r="AT166" s="150" t="s">
        <v>360</v>
      </c>
      <c r="AU166" s="150" t="s">
        <v>81</v>
      </c>
      <c r="AV166" s="10" t="s">
        <v>143</v>
      </c>
      <c r="AW166" s="10" t="s">
        <v>33</v>
      </c>
      <c r="AX166" s="10" t="s">
        <v>79</v>
      </c>
      <c r="AY166" s="150" t="s">
        <v>144</v>
      </c>
    </row>
    <row r="167" spans="2:65" s="1" customFormat="1" ht="16.5" customHeight="1">
      <c r="B167" s="31"/>
      <c r="C167" s="127" t="s">
        <v>8</v>
      </c>
      <c r="D167" s="127" t="s">
        <v>253</v>
      </c>
      <c r="E167" s="128" t="s">
        <v>1234</v>
      </c>
      <c r="F167" s="129" t="s">
        <v>1235</v>
      </c>
      <c r="G167" s="130" t="s">
        <v>365</v>
      </c>
      <c r="H167" s="131">
        <v>15.2</v>
      </c>
      <c r="I167" s="132"/>
      <c r="J167" s="133">
        <f>ROUND(I167*H167,2)</f>
        <v>0</v>
      </c>
      <c r="K167" s="129" t="s">
        <v>1167</v>
      </c>
      <c r="L167" s="134"/>
      <c r="M167" s="135" t="s">
        <v>19</v>
      </c>
      <c r="N167" s="136" t="s">
        <v>43</v>
      </c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AR167" s="121" t="s">
        <v>159</v>
      </c>
      <c r="AT167" s="121" t="s">
        <v>253</v>
      </c>
      <c r="AU167" s="121" t="s">
        <v>81</v>
      </c>
      <c r="AY167" s="16" t="s">
        <v>144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6" t="s">
        <v>79</v>
      </c>
      <c r="BK167" s="122">
        <f>ROUND(I167*H167,2)</f>
        <v>0</v>
      </c>
      <c r="BL167" s="16" t="s">
        <v>143</v>
      </c>
      <c r="BM167" s="121" t="s">
        <v>212</v>
      </c>
    </row>
    <row r="168" spans="2:65" s="11" customFormat="1" ht="11.25">
      <c r="B168" s="156"/>
      <c r="D168" s="123" t="s">
        <v>360</v>
      </c>
      <c r="E168" s="157" t="s">
        <v>19</v>
      </c>
      <c r="F168" s="158" t="s">
        <v>1170</v>
      </c>
      <c r="H168" s="157" t="s">
        <v>19</v>
      </c>
      <c r="I168" s="159"/>
      <c r="L168" s="156"/>
      <c r="M168" s="160"/>
      <c r="T168" s="161"/>
      <c r="AT168" s="157" t="s">
        <v>360</v>
      </c>
      <c r="AU168" s="157" t="s">
        <v>81</v>
      </c>
      <c r="AV168" s="11" t="s">
        <v>79</v>
      </c>
      <c r="AW168" s="11" t="s">
        <v>33</v>
      </c>
      <c r="AX168" s="11" t="s">
        <v>72</v>
      </c>
      <c r="AY168" s="157" t="s">
        <v>144</v>
      </c>
    </row>
    <row r="169" spans="2:65" s="9" customFormat="1" ht="11.25">
      <c r="B169" s="142"/>
      <c r="D169" s="123" t="s">
        <v>360</v>
      </c>
      <c r="E169" s="143" t="s">
        <v>19</v>
      </c>
      <c r="F169" s="144" t="s">
        <v>1236</v>
      </c>
      <c r="H169" s="145">
        <v>15.2</v>
      </c>
      <c r="I169" s="146"/>
      <c r="L169" s="142"/>
      <c r="M169" s="147"/>
      <c r="T169" s="148"/>
      <c r="AT169" s="143" t="s">
        <v>360</v>
      </c>
      <c r="AU169" s="143" t="s">
        <v>81</v>
      </c>
      <c r="AV169" s="9" t="s">
        <v>81</v>
      </c>
      <c r="AW169" s="9" t="s">
        <v>33</v>
      </c>
      <c r="AX169" s="9" t="s">
        <v>72</v>
      </c>
      <c r="AY169" s="143" t="s">
        <v>144</v>
      </c>
    </row>
    <row r="170" spans="2:65" s="10" customFormat="1" ht="11.25">
      <c r="B170" s="149"/>
      <c r="D170" s="123" t="s">
        <v>360</v>
      </c>
      <c r="E170" s="150" t="s">
        <v>19</v>
      </c>
      <c r="F170" s="151" t="s">
        <v>362</v>
      </c>
      <c r="H170" s="152">
        <v>15.2</v>
      </c>
      <c r="I170" s="153"/>
      <c r="L170" s="149"/>
      <c r="M170" s="154"/>
      <c r="T170" s="155"/>
      <c r="AT170" s="150" t="s">
        <v>360</v>
      </c>
      <c r="AU170" s="150" t="s">
        <v>81</v>
      </c>
      <c r="AV170" s="10" t="s">
        <v>143</v>
      </c>
      <c r="AW170" s="10" t="s">
        <v>33</v>
      </c>
      <c r="AX170" s="10" t="s">
        <v>79</v>
      </c>
      <c r="AY170" s="150" t="s">
        <v>144</v>
      </c>
    </row>
    <row r="171" spans="2:65" s="1" customFormat="1" ht="16.5" customHeight="1">
      <c r="B171" s="31"/>
      <c r="C171" s="110" t="s">
        <v>177</v>
      </c>
      <c r="D171" s="110" t="s">
        <v>139</v>
      </c>
      <c r="E171" s="111" t="s">
        <v>1237</v>
      </c>
      <c r="F171" s="112" t="s">
        <v>1238</v>
      </c>
      <c r="G171" s="113" t="s">
        <v>449</v>
      </c>
      <c r="H171" s="114">
        <v>80</v>
      </c>
      <c r="I171" s="115"/>
      <c r="J171" s="116">
        <f>ROUND(I171*H171,2)</f>
        <v>0</v>
      </c>
      <c r="K171" s="112" t="s">
        <v>1167</v>
      </c>
      <c r="L171" s="31"/>
      <c r="M171" s="117" t="s">
        <v>19</v>
      </c>
      <c r="N171" s="118" t="s">
        <v>43</v>
      </c>
      <c r="P171" s="119">
        <f>O171*H171</f>
        <v>0</v>
      </c>
      <c r="Q171" s="119">
        <v>0</v>
      </c>
      <c r="R171" s="119">
        <f>Q171*H171</f>
        <v>0</v>
      </c>
      <c r="S171" s="119">
        <v>0</v>
      </c>
      <c r="T171" s="120">
        <f>S171*H171</f>
        <v>0</v>
      </c>
      <c r="AR171" s="121" t="s">
        <v>143</v>
      </c>
      <c r="AT171" s="121" t="s">
        <v>139</v>
      </c>
      <c r="AU171" s="121" t="s">
        <v>81</v>
      </c>
      <c r="AY171" s="16" t="s">
        <v>144</v>
      </c>
      <c r="BE171" s="122">
        <f>IF(N171="základní",J171,0)</f>
        <v>0</v>
      </c>
      <c r="BF171" s="122">
        <f>IF(N171="snížená",J171,0)</f>
        <v>0</v>
      </c>
      <c r="BG171" s="122">
        <f>IF(N171="zákl. přenesená",J171,0)</f>
        <v>0</v>
      </c>
      <c r="BH171" s="122">
        <f>IF(N171="sníž. přenesená",J171,0)</f>
        <v>0</v>
      </c>
      <c r="BI171" s="122">
        <f>IF(N171="nulová",J171,0)</f>
        <v>0</v>
      </c>
      <c r="BJ171" s="16" t="s">
        <v>79</v>
      </c>
      <c r="BK171" s="122">
        <f>ROUND(I171*H171,2)</f>
        <v>0</v>
      </c>
      <c r="BL171" s="16" t="s">
        <v>143</v>
      </c>
      <c r="BM171" s="121" t="s">
        <v>216</v>
      </c>
    </row>
    <row r="172" spans="2:65" s="1" customFormat="1" ht="11.25">
      <c r="B172" s="31"/>
      <c r="D172" s="190" t="s">
        <v>1168</v>
      </c>
      <c r="F172" s="191" t="s">
        <v>1239</v>
      </c>
      <c r="I172" s="125"/>
      <c r="L172" s="31"/>
      <c r="M172" s="126"/>
      <c r="T172" s="52"/>
      <c r="AT172" s="16" t="s">
        <v>1168</v>
      </c>
      <c r="AU172" s="16" t="s">
        <v>81</v>
      </c>
    </row>
    <row r="173" spans="2:65" s="9" customFormat="1" ht="11.25">
      <c r="B173" s="142"/>
      <c r="D173" s="123" t="s">
        <v>360</v>
      </c>
      <c r="E173" s="143" t="s">
        <v>19</v>
      </c>
      <c r="F173" s="144" t="s">
        <v>1240</v>
      </c>
      <c r="H173" s="145">
        <v>80</v>
      </c>
      <c r="I173" s="146"/>
      <c r="L173" s="142"/>
      <c r="M173" s="147"/>
      <c r="T173" s="148"/>
      <c r="AT173" s="143" t="s">
        <v>360</v>
      </c>
      <c r="AU173" s="143" t="s">
        <v>81</v>
      </c>
      <c r="AV173" s="9" t="s">
        <v>81</v>
      </c>
      <c r="AW173" s="9" t="s">
        <v>33</v>
      </c>
      <c r="AX173" s="9" t="s">
        <v>72</v>
      </c>
      <c r="AY173" s="143" t="s">
        <v>144</v>
      </c>
    </row>
    <row r="174" spans="2:65" s="10" customFormat="1" ht="11.25">
      <c r="B174" s="149"/>
      <c r="D174" s="123" t="s">
        <v>360</v>
      </c>
      <c r="E174" s="150" t="s">
        <v>19</v>
      </c>
      <c r="F174" s="151" t="s">
        <v>362</v>
      </c>
      <c r="H174" s="152">
        <v>80</v>
      </c>
      <c r="I174" s="153"/>
      <c r="L174" s="149"/>
      <c r="M174" s="154"/>
      <c r="T174" s="155"/>
      <c r="AT174" s="150" t="s">
        <v>360</v>
      </c>
      <c r="AU174" s="150" t="s">
        <v>81</v>
      </c>
      <c r="AV174" s="10" t="s">
        <v>143</v>
      </c>
      <c r="AW174" s="10" t="s">
        <v>33</v>
      </c>
      <c r="AX174" s="10" t="s">
        <v>79</v>
      </c>
      <c r="AY174" s="150" t="s">
        <v>144</v>
      </c>
    </row>
    <row r="175" spans="2:65" s="1" customFormat="1" ht="16.5" customHeight="1">
      <c r="B175" s="31"/>
      <c r="C175" s="110" t="s">
        <v>213</v>
      </c>
      <c r="D175" s="110" t="s">
        <v>139</v>
      </c>
      <c r="E175" s="111" t="s">
        <v>1241</v>
      </c>
      <c r="F175" s="112" t="s">
        <v>1242</v>
      </c>
      <c r="G175" s="113" t="s">
        <v>449</v>
      </c>
      <c r="H175" s="114">
        <v>80</v>
      </c>
      <c r="I175" s="115"/>
      <c r="J175" s="116">
        <f>ROUND(I175*H175,2)</f>
        <v>0</v>
      </c>
      <c r="K175" s="112" t="s">
        <v>1167</v>
      </c>
      <c r="L175" s="31"/>
      <c r="M175" s="117" t="s">
        <v>19</v>
      </c>
      <c r="N175" s="118" t="s">
        <v>43</v>
      </c>
      <c r="P175" s="119">
        <f>O175*H175</f>
        <v>0</v>
      </c>
      <c r="Q175" s="119">
        <v>0</v>
      </c>
      <c r="R175" s="119">
        <f>Q175*H175</f>
        <v>0</v>
      </c>
      <c r="S175" s="119">
        <v>0</v>
      </c>
      <c r="T175" s="120">
        <f>S175*H175</f>
        <v>0</v>
      </c>
      <c r="AR175" s="121" t="s">
        <v>143</v>
      </c>
      <c r="AT175" s="121" t="s">
        <v>139</v>
      </c>
      <c r="AU175" s="121" t="s">
        <v>81</v>
      </c>
      <c r="AY175" s="16" t="s">
        <v>144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6" t="s">
        <v>79</v>
      </c>
      <c r="BK175" s="122">
        <f>ROUND(I175*H175,2)</f>
        <v>0</v>
      </c>
      <c r="BL175" s="16" t="s">
        <v>143</v>
      </c>
      <c r="BM175" s="121" t="s">
        <v>220</v>
      </c>
    </row>
    <row r="176" spans="2:65" s="1" customFormat="1" ht="11.25">
      <c r="B176" s="31"/>
      <c r="D176" s="190" t="s">
        <v>1168</v>
      </c>
      <c r="F176" s="191" t="s">
        <v>1243</v>
      </c>
      <c r="I176" s="125"/>
      <c r="L176" s="31"/>
      <c r="M176" s="126"/>
      <c r="T176" s="52"/>
      <c r="AT176" s="16" t="s">
        <v>1168</v>
      </c>
      <c r="AU176" s="16" t="s">
        <v>81</v>
      </c>
    </row>
    <row r="177" spans="2:65" s="11" customFormat="1" ht="11.25">
      <c r="B177" s="156"/>
      <c r="D177" s="123" t="s">
        <v>360</v>
      </c>
      <c r="E177" s="157" t="s">
        <v>19</v>
      </c>
      <c r="F177" s="158" t="s">
        <v>1170</v>
      </c>
      <c r="H177" s="157" t="s">
        <v>19</v>
      </c>
      <c r="I177" s="159"/>
      <c r="L177" s="156"/>
      <c r="M177" s="160"/>
      <c r="T177" s="161"/>
      <c r="AT177" s="157" t="s">
        <v>360</v>
      </c>
      <c r="AU177" s="157" t="s">
        <v>81</v>
      </c>
      <c r="AV177" s="11" t="s">
        <v>79</v>
      </c>
      <c r="AW177" s="11" t="s">
        <v>33</v>
      </c>
      <c r="AX177" s="11" t="s">
        <v>72</v>
      </c>
      <c r="AY177" s="157" t="s">
        <v>144</v>
      </c>
    </row>
    <row r="178" spans="2:65" s="9" customFormat="1" ht="11.25">
      <c r="B178" s="142"/>
      <c r="D178" s="123" t="s">
        <v>360</v>
      </c>
      <c r="E178" s="143" t="s">
        <v>19</v>
      </c>
      <c r="F178" s="144" t="s">
        <v>1244</v>
      </c>
      <c r="H178" s="145">
        <v>80</v>
      </c>
      <c r="I178" s="146"/>
      <c r="L178" s="142"/>
      <c r="M178" s="147"/>
      <c r="T178" s="148"/>
      <c r="AT178" s="143" t="s">
        <v>360</v>
      </c>
      <c r="AU178" s="143" t="s">
        <v>81</v>
      </c>
      <c r="AV178" s="9" t="s">
        <v>81</v>
      </c>
      <c r="AW178" s="9" t="s">
        <v>33</v>
      </c>
      <c r="AX178" s="9" t="s">
        <v>72</v>
      </c>
      <c r="AY178" s="143" t="s">
        <v>144</v>
      </c>
    </row>
    <row r="179" spans="2:65" s="10" customFormat="1" ht="11.25">
      <c r="B179" s="149"/>
      <c r="D179" s="123" t="s">
        <v>360</v>
      </c>
      <c r="E179" s="150" t="s">
        <v>19</v>
      </c>
      <c r="F179" s="151" t="s">
        <v>362</v>
      </c>
      <c r="H179" s="152">
        <v>80</v>
      </c>
      <c r="I179" s="153"/>
      <c r="L179" s="149"/>
      <c r="M179" s="154"/>
      <c r="T179" s="155"/>
      <c r="AT179" s="150" t="s">
        <v>360</v>
      </c>
      <c r="AU179" s="150" t="s">
        <v>81</v>
      </c>
      <c r="AV179" s="10" t="s">
        <v>143</v>
      </c>
      <c r="AW179" s="10" t="s">
        <v>33</v>
      </c>
      <c r="AX179" s="10" t="s">
        <v>79</v>
      </c>
      <c r="AY179" s="150" t="s">
        <v>144</v>
      </c>
    </row>
    <row r="180" spans="2:65" s="1" customFormat="1" ht="16.5" customHeight="1">
      <c r="B180" s="31"/>
      <c r="C180" s="127" t="s">
        <v>182</v>
      </c>
      <c r="D180" s="127" t="s">
        <v>253</v>
      </c>
      <c r="E180" s="128" t="s">
        <v>1245</v>
      </c>
      <c r="F180" s="129" t="s">
        <v>1246</v>
      </c>
      <c r="G180" s="130" t="s">
        <v>781</v>
      </c>
      <c r="H180" s="131">
        <v>2</v>
      </c>
      <c r="I180" s="132"/>
      <c r="J180" s="133">
        <f>ROUND(I180*H180,2)</f>
        <v>0</v>
      </c>
      <c r="K180" s="129" t="s">
        <v>1167</v>
      </c>
      <c r="L180" s="134"/>
      <c r="M180" s="135" t="s">
        <v>19</v>
      </c>
      <c r="N180" s="136" t="s">
        <v>43</v>
      </c>
      <c r="P180" s="119">
        <f>O180*H180</f>
        <v>0</v>
      </c>
      <c r="Q180" s="119">
        <v>0</v>
      </c>
      <c r="R180" s="119">
        <f>Q180*H180</f>
        <v>0</v>
      </c>
      <c r="S180" s="119">
        <v>0</v>
      </c>
      <c r="T180" s="120">
        <f>S180*H180</f>
        <v>0</v>
      </c>
      <c r="AR180" s="121" t="s">
        <v>159</v>
      </c>
      <c r="AT180" s="121" t="s">
        <v>253</v>
      </c>
      <c r="AU180" s="121" t="s">
        <v>81</v>
      </c>
      <c r="AY180" s="16" t="s">
        <v>144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16" t="s">
        <v>79</v>
      </c>
      <c r="BK180" s="122">
        <f>ROUND(I180*H180,2)</f>
        <v>0</v>
      </c>
      <c r="BL180" s="16" t="s">
        <v>143</v>
      </c>
      <c r="BM180" s="121" t="s">
        <v>225</v>
      </c>
    </row>
    <row r="181" spans="2:65" s="9" customFormat="1" ht="11.25">
      <c r="B181" s="142"/>
      <c r="D181" s="123" t="s">
        <v>360</v>
      </c>
      <c r="E181" s="143" t="s">
        <v>19</v>
      </c>
      <c r="F181" s="144" t="s">
        <v>1247</v>
      </c>
      <c r="H181" s="145">
        <v>2</v>
      </c>
      <c r="I181" s="146"/>
      <c r="L181" s="142"/>
      <c r="M181" s="147"/>
      <c r="T181" s="148"/>
      <c r="AT181" s="143" t="s">
        <v>360</v>
      </c>
      <c r="AU181" s="143" t="s">
        <v>81</v>
      </c>
      <c r="AV181" s="9" t="s">
        <v>81</v>
      </c>
      <c r="AW181" s="9" t="s">
        <v>33</v>
      </c>
      <c r="AX181" s="9" t="s">
        <v>72</v>
      </c>
      <c r="AY181" s="143" t="s">
        <v>144</v>
      </c>
    </row>
    <row r="182" spans="2:65" s="10" customFormat="1" ht="11.25">
      <c r="B182" s="149"/>
      <c r="D182" s="123" t="s">
        <v>360</v>
      </c>
      <c r="E182" s="150" t="s">
        <v>19</v>
      </c>
      <c r="F182" s="151" t="s">
        <v>362</v>
      </c>
      <c r="H182" s="152">
        <v>2</v>
      </c>
      <c r="I182" s="153"/>
      <c r="L182" s="149"/>
      <c r="M182" s="154"/>
      <c r="T182" s="155"/>
      <c r="AT182" s="150" t="s">
        <v>360</v>
      </c>
      <c r="AU182" s="150" t="s">
        <v>81</v>
      </c>
      <c r="AV182" s="10" t="s">
        <v>143</v>
      </c>
      <c r="AW182" s="10" t="s">
        <v>33</v>
      </c>
      <c r="AX182" s="10" t="s">
        <v>79</v>
      </c>
      <c r="AY182" s="150" t="s">
        <v>144</v>
      </c>
    </row>
    <row r="183" spans="2:65" s="13" customFormat="1" ht="22.9" customHeight="1">
      <c r="B183" s="169"/>
      <c r="D183" s="170" t="s">
        <v>71</v>
      </c>
      <c r="E183" s="185" t="s">
        <v>81</v>
      </c>
      <c r="F183" s="185" t="s">
        <v>1248</v>
      </c>
      <c r="I183" s="172"/>
      <c r="J183" s="186">
        <f>BK183</f>
        <v>0</v>
      </c>
      <c r="L183" s="169"/>
      <c r="M183" s="174"/>
      <c r="P183" s="175">
        <f>SUM(P184:P211)</f>
        <v>0</v>
      </c>
      <c r="R183" s="175">
        <f>SUM(R184:R211)</f>
        <v>0</v>
      </c>
      <c r="T183" s="176">
        <f>SUM(T184:T211)</f>
        <v>0</v>
      </c>
      <c r="AR183" s="170" t="s">
        <v>79</v>
      </c>
      <c r="AT183" s="177" t="s">
        <v>71</v>
      </c>
      <c r="AU183" s="177" t="s">
        <v>79</v>
      </c>
      <c r="AY183" s="170" t="s">
        <v>144</v>
      </c>
      <c r="BK183" s="178">
        <f>SUM(BK184:BK211)</f>
        <v>0</v>
      </c>
    </row>
    <row r="184" spans="2:65" s="1" customFormat="1" ht="21.75" customHeight="1">
      <c r="B184" s="31"/>
      <c r="C184" s="110" t="s">
        <v>222</v>
      </c>
      <c r="D184" s="110" t="s">
        <v>139</v>
      </c>
      <c r="E184" s="111" t="s">
        <v>1249</v>
      </c>
      <c r="F184" s="112" t="s">
        <v>1250</v>
      </c>
      <c r="G184" s="113" t="s">
        <v>457</v>
      </c>
      <c r="H184" s="114">
        <v>1.89</v>
      </c>
      <c r="I184" s="115"/>
      <c r="J184" s="116">
        <f>ROUND(I184*H184,2)</f>
        <v>0</v>
      </c>
      <c r="K184" s="112" t="s">
        <v>1167</v>
      </c>
      <c r="L184" s="31"/>
      <c r="M184" s="117" t="s">
        <v>19</v>
      </c>
      <c r="N184" s="118" t="s">
        <v>43</v>
      </c>
      <c r="P184" s="119">
        <f>O184*H184</f>
        <v>0</v>
      </c>
      <c r="Q184" s="119">
        <v>0</v>
      </c>
      <c r="R184" s="119">
        <f>Q184*H184</f>
        <v>0</v>
      </c>
      <c r="S184" s="119">
        <v>0</v>
      </c>
      <c r="T184" s="120">
        <f>S184*H184</f>
        <v>0</v>
      </c>
      <c r="AR184" s="121" t="s">
        <v>143</v>
      </c>
      <c r="AT184" s="121" t="s">
        <v>139</v>
      </c>
      <c r="AU184" s="121" t="s">
        <v>81</v>
      </c>
      <c r="AY184" s="16" t="s">
        <v>144</v>
      </c>
      <c r="BE184" s="122">
        <f>IF(N184="základní",J184,0)</f>
        <v>0</v>
      </c>
      <c r="BF184" s="122">
        <f>IF(N184="snížená",J184,0)</f>
        <v>0</v>
      </c>
      <c r="BG184" s="122">
        <f>IF(N184="zákl. přenesená",J184,0)</f>
        <v>0</v>
      </c>
      <c r="BH184" s="122">
        <f>IF(N184="sníž. přenesená",J184,0)</f>
        <v>0</v>
      </c>
      <c r="BI184" s="122">
        <f>IF(N184="nulová",J184,0)</f>
        <v>0</v>
      </c>
      <c r="BJ184" s="16" t="s">
        <v>79</v>
      </c>
      <c r="BK184" s="122">
        <f>ROUND(I184*H184,2)</f>
        <v>0</v>
      </c>
      <c r="BL184" s="16" t="s">
        <v>143</v>
      </c>
      <c r="BM184" s="121" t="s">
        <v>229</v>
      </c>
    </row>
    <row r="185" spans="2:65" s="1" customFormat="1" ht="11.25">
      <c r="B185" s="31"/>
      <c r="D185" s="190" t="s">
        <v>1168</v>
      </c>
      <c r="F185" s="191" t="s">
        <v>1251</v>
      </c>
      <c r="I185" s="125"/>
      <c r="L185" s="31"/>
      <c r="M185" s="126"/>
      <c r="T185" s="52"/>
      <c r="AT185" s="16" t="s">
        <v>1168</v>
      </c>
      <c r="AU185" s="16" t="s">
        <v>81</v>
      </c>
    </row>
    <row r="186" spans="2:65" s="11" customFormat="1" ht="11.25">
      <c r="B186" s="156"/>
      <c r="D186" s="123" t="s">
        <v>360</v>
      </c>
      <c r="E186" s="157" t="s">
        <v>19</v>
      </c>
      <c r="F186" s="158" t="s">
        <v>1252</v>
      </c>
      <c r="H186" s="157" t="s">
        <v>19</v>
      </c>
      <c r="I186" s="159"/>
      <c r="L186" s="156"/>
      <c r="M186" s="160"/>
      <c r="T186" s="161"/>
      <c r="AT186" s="157" t="s">
        <v>360</v>
      </c>
      <c r="AU186" s="157" t="s">
        <v>81</v>
      </c>
      <c r="AV186" s="11" t="s">
        <v>79</v>
      </c>
      <c r="AW186" s="11" t="s">
        <v>33</v>
      </c>
      <c r="AX186" s="11" t="s">
        <v>72</v>
      </c>
      <c r="AY186" s="157" t="s">
        <v>144</v>
      </c>
    </row>
    <row r="187" spans="2:65" s="9" customFormat="1" ht="11.25">
      <c r="B187" s="142"/>
      <c r="D187" s="123" t="s">
        <v>360</v>
      </c>
      <c r="E187" s="143" t="s">
        <v>19</v>
      </c>
      <c r="F187" s="144" t="s">
        <v>1253</v>
      </c>
      <c r="H187" s="145">
        <v>1.89</v>
      </c>
      <c r="I187" s="146"/>
      <c r="L187" s="142"/>
      <c r="M187" s="147"/>
      <c r="T187" s="148"/>
      <c r="AT187" s="143" t="s">
        <v>360</v>
      </c>
      <c r="AU187" s="143" t="s">
        <v>81</v>
      </c>
      <c r="AV187" s="9" t="s">
        <v>81</v>
      </c>
      <c r="AW187" s="9" t="s">
        <v>33</v>
      </c>
      <c r="AX187" s="9" t="s">
        <v>72</v>
      </c>
      <c r="AY187" s="143" t="s">
        <v>144</v>
      </c>
    </row>
    <row r="188" spans="2:65" s="10" customFormat="1" ht="11.25">
      <c r="B188" s="149"/>
      <c r="D188" s="123" t="s">
        <v>360</v>
      </c>
      <c r="E188" s="150" t="s">
        <v>19</v>
      </c>
      <c r="F188" s="151" t="s">
        <v>362</v>
      </c>
      <c r="H188" s="152">
        <v>1.89</v>
      </c>
      <c r="I188" s="153"/>
      <c r="L188" s="149"/>
      <c r="M188" s="154"/>
      <c r="T188" s="155"/>
      <c r="AT188" s="150" t="s">
        <v>360</v>
      </c>
      <c r="AU188" s="150" t="s">
        <v>81</v>
      </c>
      <c r="AV188" s="10" t="s">
        <v>143</v>
      </c>
      <c r="AW188" s="10" t="s">
        <v>33</v>
      </c>
      <c r="AX188" s="10" t="s">
        <v>79</v>
      </c>
      <c r="AY188" s="150" t="s">
        <v>144</v>
      </c>
    </row>
    <row r="189" spans="2:65" s="1" customFormat="1" ht="33" customHeight="1">
      <c r="B189" s="31"/>
      <c r="C189" s="110" t="s">
        <v>186</v>
      </c>
      <c r="D189" s="110" t="s">
        <v>139</v>
      </c>
      <c r="E189" s="111" t="s">
        <v>1254</v>
      </c>
      <c r="F189" s="112" t="s">
        <v>1255</v>
      </c>
      <c r="G189" s="113" t="s">
        <v>457</v>
      </c>
      <c r="H189" s="114">
        <v>1.89</v>
      </c>
      <c r="I189" s="115"/>
      <c r="J189" s="116">
        <f>ROUND(I189*H189,2)</f>
        <v>0</v>
      </c>
      <c r="K189" s="112" t="s">
        <v>1167</v>
      </c>
      <c r="L189" s="31"/>
      <c r="M189" s="117" t="s">
        <v>19</v>
      </c>
      <c r="N189" s="118" t="s">
        <v>43</v>
      </c>
      <c r="P189" s="119">
        <f>O189*H189</f>
        <v>0</v>
      </c>
      <c r="Q189" s="119">
        <v>0</v>
      </c>
      <c r="R189" s="119">
        <f>Q189*H189</f>
        <v>0</v>
      </c>
      <c r="S189" s="119">
        <v>0</v>
      </c>
      <c r="T189" s="120">
        <f>S189*H189</f>
        <v>0</v>
      </c>
      <c r="AR189" s="121" t="s">
        <v>143</v>
      </c>
      <c r="AT189" s="121" t="s">
        <v>139</v>
      </c>
      <c r="AU189" s="121" t="s">
        <v>81</v>
      </c>
      <c r="AY189" s="16" t="s">
        <v>144</v>
      </c>
      <c r="BE189" s="122">
        <f>IF(N189="základní",J189,0)</f>
        <v>0</v>
      </c>
      <c r="BF189" s="122">
        <f>IF(N189="snížená",J189,0)</f>
        <v>0</v>
      </c>
      <c r="BG189" s="122">
        <f>IF(N189="zákl. přenesená",J189,0)</f>
        <v>0</v>
      </c>
      <c r="BH189" s="122">
        <f>IF(N189="sníž. přenesená",J189,0)</f>
        <v>0</v>
      </c>
      <c r="BI189" s="122">
        <f>IF(N189="nulová",J189,0)</f>
        <v>0</v>
      </c>
      <c r="BJ189" s="16" t="s">
        <v>79</v>
      </c>
      <c r="BK189" s="122">
        <f>ROUND(I189*H189,2)</f>
        <v>0</v>
      </c>
      <c r="BL189" s="16" t="s">
        <v>143</v>
      </c>
      <c r="BM189" s="121" t="s">
        <v>233</v>
      </c>
    </row>
    <row r="190" spans="2:65" s="1" customFormat="1" ht="11.25">
      <c r="B190" s="31"/>
      <c r="D190" s="190" t="s">
        <v>1168</v>
      </c>
      <c r="F190" s="191" t="s">
        <v>1256</v>
      </c>
      <c r="I190" s="125"/>
      <c r="L190" s="31"/>
      <c r="M190" s="126"/>
      <c r="T190" s="52"/>
      <c r="AT190" s="16" t="s">
        <v>1168</v>
      </c>
      <c r="AU190" s="16" t="s">
        <v>81</v>
      </c>
    </row>
    <row r="191" spans="2:65" s="1" customFormat="1" ht="16.5" customHeight="1">
      <c r="B191" s="31"/>
      <c r="C191" s="110" t="s">
        <v>7</v>
      </c>
      <c r="D191" s="110" t="s">
        <v>139</v>
      </c>
      <c r="E191" s="111" t="s">
        <v>1257</v>
      </c>
      <c r="F191" s="112" t="s">
        <v>1258</v>
      </c>
      <c r="G191" s="113" t="s">
        <v>449</v>
      </c>
      <c r="H191" s="114">
        <v>5.56</v>
      </c>
      <c r="I191" s="115"/>
      <c r="J191" s="116">
        <f>ROUND(I191*H191,2)</f>
        <v>0</v>
      </c>
      <c r="K191" s="112" t="s">
        <v>1167</v>
      </c>
      <c r="L191" s="31"/>
      <c r="M191" s="117" t="s">
        <v>19</v>
      </c>
      <c r="N191" s="118" t="s">
        <v>43</v>
      </c>
      <c r="P191" s="119">
        <f>O191*H191</f>
        <v>0</v>
      </c>
      <c r="Q191" s="119">
        <v>0</v>
      </c>
      <c r="R191" s="119">
        <f>Q191*H191</f>
        <v>0</v>
      </c>
      <c r="S191" s="119">
        <v>0</v>
      </c>
      <c r="T191" s="120">
        <f>S191*H191</f>
        <v>0</v>
      </c>
      <c r="AR191" s="121" t="s">
        <v>143</v>
      </c>
      <c r="AT191" s="121" t="s">
        <v>139</v>
      </c>
      <c r="AU191" s="121" t="s">
        <v>81</v>
      </c>
      <c r="AY191" s="16" t="s">
        <v>144</v>
      </c>
      <c r="BE191" s="122">
        <f>IF(N191="základní",J191,0)</f>
        <v>0</v>
      </c>
      <c r="BF191" s="122">
        <f>IF(N191="snížená",J191,0)</f>
        <v>0</v>
      </c>
      <c r="BG191" s="122">
        <f>IF(N191="zákl. přenesená",J191,0)</f>
        <v>0</v>
      </c>
      <c r="BH191" s="122">
        <f>IF(N191="sníž. přenesená",J191,0)</f>
        <v>0</v>
      </c>
      <c r="BI191" s="122">
        <f>IF(N191="nulová",J191,0)</f>
        <v>0</v>
      </c>
      <c r="BJ191" s="16" t="s">
        <v>79</v>
      </c>
      <c r="BK191" s="122">
        <f>ROUND(I191*H191,2)</f>
        <v>0</v>
      </c>
      <c r="BL191" s="16" t="s">
        <v>143</v>
      </c>
      <c r="BM191" s="121" t="s">
        <v>237</v>
      </c>
    </row>
    <row r="192" spans="2:65" s="1" customFormat="1" ht="11.25">
      <c r="B192" s="31"/>
      <c r="D192" s="190" t="s">
        <v>1168</v>
      </c>
      <c r="F192" s="191" t="s">
        <v>1259</v>
      </c>
      <c r="I192" s="125"/>
      <c r="L192" s="31"/>
      <c r="M192" s="126"/>
      <c r="T192" s="52"/>
      <c r="AT192" s="16" t="s">
        <v>1168</v>
      </c>
      <c r="AU192" s="16" t="s">
        <v>81</v>
      </c>
    </row>
    <row r="193" spans="2:65" s="11" customFormat="1" ht="11.25">
      <c r="B193" s="156"/>
      <c r="D193" s="123" t="s">
        <v>360</v>
      </c>
      <c r="E193" s="157" t="s">
        <v>19</v>
      </c>
      <c r="F193" s="158" t="s">
        <v>1260</v>
      </c>
      <c r="H193" s="157" t="s">
        <v>19</v>
      </c>
      <c r="I193" s="159"/>
      <c r="L193" s="156"/>
      <c r="M193" s="160"/>
      <c r="T193" s="161"/>
      <c r="AT193" s="157" t="s">
        <v>360</v>
      </c>
      <c r="AU193" s="157" t="s">
        <v>81</v>
      </c>
      <c r="AV193" s="11" t="s">
        <v>79</v>
      </c>
      <c r="AW193" s="11" t="s">
        <v>33</v>
      </c>
      <c r="AX193" s="11" t="s">
        <v>72</v>
      </c>
      <c r="AY193" s="157" t="s">
        <v>144</v>
      </c>
    </row>
    <row r="194" spans="2:65" s="9" customFormat="1" ht="11.25">
      <c r="B194" s="142"/>
      <c r="D194" s="123" t="s">
        <v>360</v>
      </c>
      <c r="E194" s="143" t="s">
        <v>19</v>
      </c>
      <c r="F194" s="144" t="s">
        <v>1261</v>
      </c>
      <c r="H194" s="145">
        <v>4</v>
      </c>
      <c r="I194" s="146"/>
      <c r="L194" s="142"/>
      <c r="M194" s="147"/>
      <c r="T194" s="148"/>
      <c r="AT194" s="143" t="s">
        <v>360</v>
      </c>
      <c r="AU194" s="143" t="s">
        <v>81</v>
      </c>
      <c r="AV194" s="9" t="s">
        <v>81</v>
      </c>
      <c r="AW194" s="9" t="s">
        <v>33</v>
      </c>
      <c r="AX194" s="9" t="s">
        <v>72</v>
      </c>
      <c r="AY194" s="143" t="s">
        <v>144</v>
      </c>
    </row>
    <row r="195" spans="2:65" s="11" customFormat="1" ht="11.25">
      <c r="B195" s="156"/>
      <c r="D195" s="123" t="s">
        <v>360</v>
      </c>
      <c r="E195" s="157" t="s">
        <v>19</v>
      </c>
      <c r="F195" s="158" t="s">
        <v>1262</v>
      </c>
      <c r="H195" s="157" t="s">
        <v>19</v>
      </c>
      <c r="I195" s="159"/>
      <c r="L195" s="156"/>
      <c r="M195" s="160"/>
      <c r="T195" s="161"/>
      <c r="AT195" s="157" t="s">
        <v>360</v>
      </c>
      <c r="AU195" s="157" t="s">
        <v>81</v>
      </c>
      <c r="AV195" s="11" t="s">
        <v>79</v>
      </c>
      <c r="AW195" s="11" t="s">
        <v>33</v>
      </c>
      <c r="AX195" s="11" t="s">
        <v>72</v>
      </c>
      <c r="AY195" s="157" t="s">
        <v>144</v>
      </c>
    </row>
    <row r="196" spans="2:65" s="9" customFormat="1" ht="11.25">
      <c r="B196" s="142"/>
      <c r="D196" s="123" t="s">
        <v>360</v>
      </c>
      <c r="E196" s="143" t="s">
        <v>19</v>
      </c>
      <c r="F196" s="144" t="s">
        <v>1263</v>
      </c>
      <c r="H196" s="145">
        <v>1.56</v>
      </c>
      <c r="I196" s="146"/>
      <c r="L196" s="142"/>
      <c r="M196" s="147"/>
      <c r="T196" s="148"/>
      <c r="AT196" s="143" t="s">
        <v>360</v>
      </c>
      <c r="AU196" s="143" t="s">
        <v>81</v>
      </c>
      <c r="AV196" s="9" t="s">
        <v>81</v>
      </c>
      <c r="AW196" s="9" t="s">
        <v>33</v>
      </c>
      <c r="AX196" s="9" t="s">
        <v>72</v>
      </c>
      <c r="AY196" s="143" t="s">
        <v>144</v>
      </c>
    </row>
    <row r="197" spans="2:65" s="10" customFormat="1" ht="11.25">
      <c r="B197" s="149"/>
      <c r="D197" s="123" t="s">
        <v>360</v>
      </c>
      <c r="E197" s="150" t="s">
        <v>19</v>
      </c>
      <c r="F197" s="151" t="s">
        <v>362</v>
      </c>
      <c r="H197" s="152">
        <v>5.5600000000000005</v>
      </c>
      <c r="I197" s="153"/>
      <c r="L197" s="149"/>
      <c r="M197" s="154"/>
      <c r="T197" s="155"/>
      <c r="AT197" s="150" t="s">
        <v>360</v>
      </c>
      <c r="AU197" s="150" t="s">
        <v>81</v>
      </c>
      <c r="AV197" s="10" t="s">
        <v>143</v>
      </c>
      <c r="AW197" s="10" t="s">
        <v>33</v>
      </c>
      <c r="AX197" s="10" t="s">
        <v>79</v>
      </c>
      <c r="AY197" s="150" t="s">
        <v>144</v>
      </c>
    </row>
    <row r="198" spans="2:65" s="1" customFormat="1" ht="16.5" customHeight="1">
      <c r="B198" s="31"/>
      <c r="C198" s="110" t="s">
        <v>191</v>
      </c>
      <c r="D198" s="110" t="s">
        <v>139</v>
      </c>
      <c r="E198" s="111" t="s">
        <v>1264</v>
      </c>
      <c r="F198" s="112" t="s">
        <v>1265</v>
      </c>
      <c r="G198" s="113" t="s">
        <v>449</v>
      </c>
      <c r="H198" s="114">
        <v>5.56</v>
      </c>
      <c r="I198" s="115"/>
      <c r="J198" s="116">
        <f>ROUND(I198*H198,2)</f>
        <v>0</v>
      </c>
      <c r="K198" s="112" t="s">
        <v>1167</v>
      </c>
      <c r="L198" s="31"/>
      <c r="M198" s="117" t="s">
        <v>19</v>
      </c>
      <c r="N198" s="118" t="s">
        <v>43</v>
      </c>
      <c r="P198" s="119">
        <f>O198*H198</f>
        <v>0</v>
      </c>
      <c r="Q198" s="119">
        <v>0</v>
      </c>
      <c r="R198" s="119">
        <f>Q198*H198</f>
        <v>0</v>
      </c>
      <c r="S198" s="119">
        <v>0</v>
      </c>
      <c r="T198" s="120">
        <f>S198*H198</f>
        <v>0</v>
      </c>
      <c r="AR198" s="121" t="s">
        <v>143</v>
      </c>
      <c r="AT198" s="121" t="s">
        <v>139</v>
      </c>
      <c r="AU198" s="121" t="s">
        <v>81</v>
      </c>
      <c r="AY198" s="16" t="s">
        <v>144</v>
      </c>
      <c r="BE198" s="122">
        <f>IF(N198="základní",J198,0)</f>
        <v>0</v>
      </c>
      <c r="BF198" s="122">
        <f>IF(N198="snížená",J198,0)</f>
        <v>0</v>
      </c>
      <c r="BG198" s="122">
        <f>IF(N198="zákl. přenesená",J198,0)</f>
        <v>0</v>
      </c>
      <c r="BH198" s="122">
        <f>IF(N198="sníž. přenesená",J198,0)</f>
        <v>0</v>
      </c>
      <c r="BI198" s="122">
        <f>IF(N198="nulová",J198,0)</f>
        <v>0</v>
      </c>
      <c r="BJ198" s="16" t="s">
        <v>79</v>
      </c>
      <c r="BK198" s="122">
        <f>ROUND(I198*H198,2)</f>
        <v>0</v>
      </c>
      <c r="BL198" s="16" t="s">
        <v>143</v>
      </c>
      <c r="BM198" s="121" t="s">
        <v>242</v>
      </c>
    </row>
    <row r="199" spans="2:65" s="1" customFormat="1" ht="11.25">
      <c r="B199" s="31"/>
      <c r="D199" s="190" t="s">
        <v>1168</v>
      </c>
      <c r="F199" s="191" t="s">
        <v>1266</v>
      </c>
      <c r="I199" s="125"/>
      <c r="L199" s="31"/>
      <c r="M199" s="126"/>
      <c r="T199" s="52"/>
      <c r="AT199" s="16" t="s">
        <v>1168</v>
      </c>
      <c r="AU199" s="16" t="s">
        <v>81</v>
      </c>
    </row>
    <row r="200" spans="2:65" s="1" customFormat="1" ht="21.75" customHeight="1">
      <c r="B200" s="31"/>
      <c r="C200" s="110" t="s">
        <v>239</v>
      </c>
      <c r="D200" s="110" t="s">
        <v>139</v>
      </c>
      <c r="E200" s="111" t="s">
        <v>1267</v>
      </c>
      <c r="F200" s="112" t="s">
        <v>1268</v>
      </c>
      <c r="G200" s="113" t="s">
        <v>365</v>
      </c>
      <c r="H200" s="114">
        <v>7.1999999999999995E-2</v>
      </c>
      <c r="I200" s="115"/>
      <c r="J200" s="116">
        <f>ROUND(I200*H200,2)</f>
        <v>0</v>
      </c>
      <c r="K200" s="112" t="s">
        <v>1167</v>
      </c>
      <c r="L200" s="31"/>
      <c r="M200" s="117" t="s">
        <v>19</v>
      </c>
      <c r="N200" s="118" t="s">
        <v>43</v>
      </c>
      <c r="P200" s="119">
        <f>O200*H200</f>
        <v>0</v>
      </c>
      <c r="Q200" s="119">
        <v>0</v>
      </c>
      <c r="R200" s="119">
        <f>Q200*H200</f>
        <v>0</v>
      </c>
      <c r="S200" s="119">
        <v>0</v>
      </c>
      <c r="T200" s="120">
        <f>S200*H200</f>
        <v>0</v>
      </c>
      <c r="AR200" s="121" t="s">
        <v>143</v>
      </c>
      <c r="AT200" s="121" t="s">
        <v>139</v>
      </c>
      <c r="AU200" s="121" t="s">
        <v>81</v>
      </c>
      <c r="AY200" s="16" t="s">
        <v>144</v>
      </c>
      <c r="BE200" s="122">
        <f>IF(N200="základní",J200,0)</f>
        <v>0</v>
      </c>
      <c r="BF200" s="122">
        <f>IF(N200="snížená",J200,0)</f>
        <v>0</v>
      </c>
      <c r="BG200" s="122">
        <f>IF(N200="zákl. přenesená",J200,0)</f>
        <v>0</v>
      </c>
      <c r="BH200" s="122">
        <f>IF(N200="sníž. přenesená",J200,0)</f>
        <v>0</v>
      </c>
      <c r="BI200" s="122">
        <f>IF(N200="nulová",J200,0)</f>
        <v>0</v>
      </c>
      <c r="BJ200" s="16" t="s">
        <v>79</v>
      </c>
      <c r="BK200" s="122">
        <f>ROUND(I200*H200,2)</f>
        <v>0</v>
      </c>
      <c r="BL200" s="16" t="s">
        <v>143</v>
      </c>
      <c r="BM200" s="121" t="s">
        <v>246</v>
      </c>
    </row>
    <row r="201" spans="2:65" s="1" customFormat="1" ht="11.25">
      <c r="B201" s="31"/>
      <c r="D201" s="190" t="s">
        <v>1168</v>
      </c>
      <c r="F201" s="191" t="s">
        <v>1269</v>
      </c>
      <c r="I201" s="125"/>
      <c r="L201" s="31"/>
      <c r="M201" s="126"/>
      <c r="T201" s="52"/>
      <c r="AT201" s="16" t="s">
        <v>1168</v>
      </c>
      <c r="AU201" s="16" t="s">
        <v>81</v>
      </c>
    </row>
    <row r="202" spans="2:65" s="9" customFormat="1" ht="22.5">
      <c r="B202" s="142"/>
      <c r="D202" s="123" t="s">
        <v>360</v>
      </c>
      <c r="E202" s="143" t="s">
        <v>19</v>
      </c>
      <c r="F202" s="144" t="s">
        <v>1270</v>
      </c>
      <c r="H202" s="145">
        <v>7.1999999999999995E-2</v>
      </c>
      <c r="I202" s="146"/>
      <c r="L202" s="142"/>
      <c r="M202" s="147"/>
      <c r="T202" s="148"/>
      <c r="AT202" s="143" t="s">
        <v>360</v>
      </c>
      <c r="AU202" s="143" t="s">
        <v>81</v>
      </c>
      <c r="AV202" s="9" t="s">
        <v>81</v>
      </c>
      <c r="AW202" s="9" t="s">
        <v>33</v>
      </c>
      <c r="AX202" s="9" t="s">
        <v>72</v>
      </c>
      <c r="AY202" s="143" t="s">
        <v>144</v>
      </c>
    </row>
    <row r="203" spans="2:65" s="10" customFormat="1" ht="11.25">
      <c r="B203" s="149"/>
      <c r="D203" s="123" t="s">
        <v>360</v>
      </c>
      <c r="E203" s="150" t="s">
        <v>19</v>
      </c>
      <c r="F203" s="151" t="s">
        <v>362</v>
      </c>
      <c r="H203" s="152">
        <v>7.1999999999999995E-2</v>
      </c>
      <c r="I203" s="153"/>
      <c r="L203" s="149"/>
      <c r="M203" s="154"/>
      <c r="T203" s="155"/>
      <c r="AT203" s="150" t="s">
        <v>360</v>
      </c>
      <c r="AU203" s="150" t="s">
        <v>81</v>
      </c>
      <c r="AV203" s="10" t="s">
        <v>143</v>
      </c>
      <c r="AW203" s="10" t="s">
        <v>33</v>
      </c>
      <c r="AX203" s="10" t="s">
        <v>79</v>
      </c>
      <c r="AY203" s="150" t="s">
        <v>144</v>
      </c>
    </row>
    <row r="204" spans="2:65" s="1" customFormat="1" ht="24.2" customHeight="1">
      <c r="B204" s="31"/>
      <c r="C204" s="110" t="s">
        <v>195</v>
      </c>
      <c r="D204" s="110" t="s">
        <v>139</v>
      </c>
      <c r="E204" s="111" t="s">
        <v>1271</v>
      </c>
      <c r="F204" s="112" t="s">
        <v>1272</v>
      </c>
      <c r="G204" s="113" t="s">
        <v>457</v>
      </c>
      <c r="H204" s="114">
        <v>0.87</v>
      </c>
      <c r="I204" s="115"/>
      <c r="J204" s="116">
        <f>ROUND(I204*H204,2)</f>
        <v>0</v>
      </c>
      <c r="K204" s="112" t="s">
        <v>1167</v>
      </c>
      <c r="L204" s="31"/>
      <c r="M204" s="117" t="s">
        <v>19</v>
      </c>
      <c r="N204" s="118" t="s">
        <v>43</v>
      </c>
      <c r="P204" s="119">
        <f>O204*H204</f>
        <v>0</v>
      </c>
      <c r="Q204" s="119">
        <v>0</v>
      </c>
      <c r="R204" s="119">
        <f>Q204*H204</f>
        <v>0</v>
      </c>
      <c r="S204" s="119">
        <v>0</v>
      </c>
      <c r="T204" s="120">
        <f>S204*H204</f>
        <v>0</v>
      </c>
      <c r="AR204" s="121" t="s">
        <v>143</v>
      </c>
      <c r="AT204" s="121" t="s">
        <v>139</v>
      </c>
      <c r="AU204" s="121" t="s">
        <v>81</v>
      </c>
      <c r="AY204" s="16" t="s">
        <v>144</v>
      </c>
      <c r="BE204" s="122">
        <f>IF(N204="základní",J204,0)</f>
        <v>0</v>
      </c>
      <c r="BF204" s="122">
        <f>IF(N204="snížená",J204,0)</f>
        <v>0</v>
      </c>
      <c r="BG204" s="122">
        <f>IF(N204="zákl. přenesená",J204,0)</f>
        <v>0</v>
      </c>
      <c r="BH204" s="122">
        <f>IF(N204="sníž. přenesená",J204,0)</f>
        <v>0</v>
      </c>
      <c r="BI204" s="122">
        <f>IF(N204="nulová",J204,0)</f>
        <v>0</v>
      </c>
      <c r="BJ204" s="16" t="s">
        <v>79</v>
      </c>
      <c r="BK204" s="122">
        <f>ROUND(I204*H204,2)</f>
        <v>0</v>
      </c>
      <c r="BL204" s="16" t="s">
        <v>143</v>
      </c>
      <c r="BM204" s="121" t="s">
        <v>251</v>
      </c>
    </row>
    <row r="205" spans="2:65" s="1" customFormat="1" ht="11.25">
      <c r="B205" s="31"/>
      <c r="D205" s="190" t="s">
        <v>1168</v>
      </c>
      <c r="F205" s="191" t="s">
        <v>1273</v>
      </c>
      <c r="I205" s="125"/>
      <c r="L205" s="31"/>
      <c r="M205" s="126"/>
      <c r="T205" s="52"/>
      <c r="AT205" s="16" t="s">
        <v>1168</v>
      </c>
      <c r="AU205" s="16" t="s">
        <v>81</v>
      </c>
    </row>
    <row r="206" spans="2:65" s="9" customFormat="1" ht="11.25">
      <c r="B206" s="142"/>
      <c r="D206" s="123" t="s">
        <v>360</v>
      </c>
      <c r="E206" s="143" t="s">
        <v>19</v>
      </c>
      <c r="F206" s="144" t="s">
        <v>1274</v>
      </c>
      <c r="H206" s="145">
        <v>0.41399999999999998</v>
      </c>
      <c r="I206" s="146"/>
      <c r="L206" s="142"/>
      <c r="M206" s="147"/>
      <c r="T206" s="148"/>
      <c r="AT206" s="143" t="s">
        <v>360</v>
      </c>
      <c r="AU206" s="143" t="s">
        <v>81</v>
      </c>
      <c r="AV206" s="9" t="s">
        <v>81</v>
      </c>
      <c r="AW206" s="9" t="s">
        <v>33</v>
      </c>
      <c r="AX206" s="9" t="s">
        <v>72</v>
      </c>
      <c r="AY206" s="143" t="s">
        <v>144</v>
      </c>
    </row>
    <row r="207" spans="2:65" s="9" customFormat="1" ht="11.25">
      <c r="B207" s="142"/>
      <c r="D207" s="123" t="s">
        <v>360</v>
      </c>
      <c r="E207" s="143" t="s">
        <v>19</v>
      </c>
      <c r="F207" s="144" t="s">
        <v>1275</v>
      </c>
      <c r="H207" s="145">
        <v>0.216</v>
      </c>
      <c r="I207" s="146"/>
      <c r="L207" s="142"/>
      <c r="M207" s="147"/>
      <c r="T207" s="148"/>
      <c r="AT207" s="143" t="s">
        <v>360</v>
      </c>
      <c r="AU207" s="143" t="s">
        <v>81</v>
      </c>
      <c r="AV207" s="9" t="s">
        <v>81</v>
      </c>
      <c r="AW207" s="9" t="s">
        <v>33</v>
      </c>
      <c r="AX207" s="9" t="s">
        <v>72</v>
      </c>
      <c r="AY207" s="143" t="s">
        <v>144</v>
      </c>
    </row>
    <row r="208" spans="2:65" s="9" customFormat="1" ht="11.25">
      <c r="B208" s="142"/>
      <c r="D208" s="123" t="s">
        <v>360</v>
      </c>
      <c r="E208" s="143" t="s">
        <v>19</v>
      </c>
      <c r="F208" s="144" t="s">
        <v>1276</v>
      </c>
      <c r="H208" s="145">
        <v>0.24</v>
      </c>
      <c r="I208" s="146"/>
      <c r="L208" s="142"/>
      <c r="M208" s="147"/>
      <c r="T208" s="148"/>
      <c r="AT208" s="143" t="s">
        <v>360</v>
      </c>
      <c r="AU208" s="143" t="s">
        <v>81</v>
      </c>
      <c r="AV208" s="9" t="s">
        <v>81</v>
      </c>
      <c r="AW208" s="9" t="s">
        <v>33</v>
      </c>
      <c r="AX208" s="9" t="s">
        <v>72</v>
      </c>
      <c r="AY208" s="143" t="s">
        <v>144</v>
      </c>
    </row>
    <row r="209" spans="2:65" s="10" customFormat="1" ht="11.25">
      <c r="B209" s="149"/>
      <c r="D209" s="123" t="s">
        <v>360</v>
      </c>
      <c r="E209" s="150" t="s">
        <v>19</v>
      </c>
      <c r="F209" s="151" t="s">
        <v>362</v>
      </c>
      <c r="H209" s="152">
        <v>0.87</v>
      </c>
      <c r="I209" s="153"/>
      <c r="L209" s="149"/>
      <c r="M209" s="154"/>
      <c r="T209" s="155"/>
      <c r="AT209" s="150" t="s">
        <v>360</v>
      </c>
      <c r="AU209" s="150" t="s">
        <v>81</v>
      </c>
      <c r="AV209" s="10" t="s">
        <v>143</v>
      </c>
      <c r="AW209" s="10" t="s">
        <v>33</v>
      </c>
      <c r="AX209" s="10" t="s">
        <v>79</v>
      </c>
      <c r="AY209" s="150" t="s">
        <v>144</v>
      </c>
    </row>
    <row r="210" spans="2:65" s="1" customFormat="1" ht="37.9" customHeight="1">
      <c r="B210" s="31"/>
      <c r="C210" s="110" t="s">
        <v>248</v>
      </c>
      <c r="D210" s="110" t="s">
        <v>139</v>
      </c>
      <c r="E210" s="111" t="s">
        <v>1277</v>
      </c>
      <c r="F210" s="112" t="s">
        <v>1278</v>
      </c>
      <c r="G210" s="113" t="s">
        <v>457</v>
      </c>
      <c r="H210" s="114">
        <v>0.87</v>
      </c>
      <c r="I210" s="115"/>
      <c r="J210" s="116">
        <f>ROUND(I210*H210,2)</f>
        <v>0</v>
      </c>
      <c r="K210" s="112" t="s">
        <v>1167</v>
      </c>
      <c r="L210" s="31"/>
      <c r="M210" s="117" t="s">
        <v>19</v>
      </c>
      <c r="N210" s="118" t="s">
        <v>43</v>
      </c>
      <c r="P210" s="119">
        <f>O210*H210</f>
        <v>0</v>
      </c>
      <c r="Q210" s="119">
        <v>0</v>
      </c>
      <c r="R210" s="119">
        <f>Q210*H210</f>
        <v>0</v>
      </c>
      <c r="S210" s="119">
        <v>0</v>
      </c>
      <c r="T210" s="120">
        <f>S210*H210</f>
        <v>0</v>
      </c>
      <c r="AR210" s="121" t="s">
        <v>143</v>
      </c>
      <c r="AT210" s="121" t="s">
        <v>139</v>
      </c>
      <c r="AU210" s="121" t="s">
        <v>81</v>
      </c>
      <c r="AY210" s="16" t="s">
        <v>144</v>
      </c>
      <c r="BE210" s="122">
        <f>IF(N210="základní",J210,0)</f>
        <v>0</v>
      </c>
      <c r="BF210" s="122">
        <f>IF(N210="snížená",J210,0)</f>
        <v>0</v>
      </c>
      <c r="BG210" s="122">
        <f>IF(N210="zákl. přenesená",J210,0)</f>
        <v>0</v>
      </c>
      <c r="BH210" s="122">
        <f>IF(N210="sníž. přenesená",J210,0)</f>
        <v>0</v>
      </c>
      <c r="BI210" s="122">
        <f>IF(N210="nulová",J210,0)</f>
        <v>0</v>
      </c>
      <c r="BJ210" s="16" t="s">
        <v>79</v>
      </c>
      <c r="BK210" s="122">
        <f>ROUND(I210*H210,2)</f>
        <v>0</v>
      </c>
      <c r="BL210" s="16" t="s">
        <v>143</v>
      </c>
      <c r="BM210" s="121" t="s">
        <v>256</v>
      </c>
    </row>
    <row r="211" spans="2:65" s="1" customFormat="1" ht="11.25">
      <c r="B211" s="31"/>
      <c r="D211" s="190" t="s">
        <v>1168</v>
      </c>
      <c r="F211" s="191" t="s">
        <v>1279</v>
      </c>
      <c r="I211" s="125"/>
      <c r="L211" s="31"/>
      <c r="M211" s="126"/>
      <c r="T211" s="52"/>
      <c r="AT211" s="16" t="s">
        <v>1168</v>
      </c>
      <c r="AU211" s="16" t="s">
        <v>81</v>
      </c>
    </row>
    <row r="212" spans="2:65" s="13" customFormat="1" ht="22.9" customHeight="1">
      <c r="B212" s="169"/>
      <c r="D212" s="170" t="s">
        <v>71</v>
      </c>
      <c r="E212" s="185" t="s">
        <v>150</v>
      </c>
      <c r="F212" s="185" t="s">
        <v>1280</v>
      </c>
      <c r="I212" s="172"/>
      <c r="J212" s="186">
        <f>BK212</f>
        <v>0</v>
      </c>
      <c r="L212" s="169"/>
      <c r="M212" s="174"/>
      <c r="P212" s="175">
        <f>SUM(P213:P232)</f>
        <v>0</v>
      </c>
      <c r="R212" s="175">
        <f>SUM(R213:R232)</f>
        <v>0</v>
      </c>
      <c r="T212" s="176">
        <f>SUM(T213:T232)</f>
        <v>0</v>
      </c>
      <c r="AR212" s="170" t="s">
        <v>79</v>
      </c>
      <c r="AT212" s="177" t="s">
        <v>71</v>
      </c>
      <c r="AU212" s="177" t="s">
        <v>79</v>
      </c>
      <c r="AY212" s="170" t="s">
        <v>144</v>
      </c>
      <c r="BK212" s="178">
        <f>SUM(BK213:BK232)</f>
        <v>0</v>
      </c>
    </row>
    <row r="213" spans="2:65" s="1" customFormat="1" ht="16.5" customHeight="1">
      <c r="B213" s="31"/>
      <c r="C213" s="110" t="s">
        <v>200</v>
      </c>
      <c r="D213" s="110" t="s">
        <v>139</v>
      </c>
      <c r="E213" s="111" t="s">
        <v>1281</v>
      </c>
      <c r="F213" s="112" t="s">
        <v>1282</v>
      </c>
      <c r="G213" s="113" t="s">
        <v>457</v>
      </c>
      <c r="H213" s="114">
        <v>5.85</v>
      </c>
      <c r="I213" s="115"/>
      <c r="J213" s="116">
        <f>ROUND(I213*H213,2)</f>
        <v>0</v>
      </c>
      <c r="K213" s="112" t="s">
        <v>1167</v>
      </c>
      <c r="L213" s="31"/>
      <c r="M213" s="117" t="s">
        <v>19</v>
      </c>
      <c r="N213" s="118" t="s">
        <v>43</v>
      </c>
      <c r="P213" s="119">
        <f>O213*H213</f>
        <v>0</v>
      </c>
      <c r="Q213" s="119">
        <v>0</v>
      </c>
      <c r="R213" s="119">
        <f>Q213*H213</f>
        <v>0</v>
      </c>
      <c r="S213" s="119">
        <v>0</v>
      </c>
      <c r="T213" s="120">
        <f>S213*H213</f>
        <v>0</v>
      </c>
      <c r="AR213" s="121" t="s">
        <v>143</v>
      </c>
      <c r="AT213" s="121" t="s">
        <v>139</v>
      </c>
      <c r="AU213" s="121" t="s">
        <v>81</v>
      </c>
      <c r="AY213" s="16" t="s">
        <v>144</v>
      </c>
      <c r="BE213" s="122">
        <f>IF(N213="základní",J213,0)</f>
        <v>0</v>
      </c>
      <c r="BF213" s="122">
        <f>IF(N213="snížená",J213,0)</f>
        <v>0</v>
      </c>
      <c r="BG213" s="122">
        <f>IF(N213="zákl. přenesená",J213,0)</f>
        <v>0</v>
      </c>
      <c r="BH213" s="122">
        <f>IF(N213="sníž. přenesená",J213,0)</f>
        <v>0</v>
      </c>
      <c r="BI213" s="122">
        <f>IF(N213="nulová",J213,0)</f>
        <v>0</v>
      </c>
      <c r="BJ213" s="16" t="s">
        <v>79</v>
      </c>
      <c r="BK213" s="122">
        <f>ROUND(I213*H213,2)</f>
        <v>0</v>
      </c>
      <c r="BL213" s="16" t="s">
        <v>143</v>
      </c>
      <c r="BM213" s="121" t="s">
        <v>261</v>
      </c>
    </row>
    <row r="214" spans="2:65" s="1" customFormat="1" ht="11.25">
      <c r="B214" s="31"/>
      <c r="D214" s="190" t="s">
        <v>1168</v>
      </c>
      <c r="F214" s="191" t="s">
        <v>1283</v>
      </c>
      <c r="I214" s="125"/>
      <c r="L214" s="31"/>
      <c r="M214" s="126"/>
      <c r="T214" s="52"/>
      <c r="AT214" s="16" t="s">
        <v>1168</v>
      </c>
      <c r="AU214" s="16" t="s">
        <v>81</v>
      </c>
    </row>
    <row r="215" spans="2:65" s="11" customFormat="1" ht="11.25">
      <c r="B215" s="156"/>
      <c r="D215" s="123" t="s">
        <v>360</v>
      </c>
      <c r="E215" s="157" t="s">
        <v>19</v>
      </c>
      <c r="F215" s="158" t="s">
        <v>1284</v>
      </c>
      <c r="H215" s="157" t="s">
        <v>19</v>
      </c>
      <c r="I215" s="159"/>
      <c r="L215" s="156"/>
      <c r="M215" s="160"/>
      <c r="T215" s="161"/>
      <c r="AT215" s="157" t="s">
        <v>360</v>
      </c>
      <c r="AU215" s="157" t="s">
        <v>81</v>
      </c>
      <c r="AV215" s="11" t="s">
        <v>79</v>
      </c>
      <c r="AW215" s="11" t="s">
        <v>33</v>
      </c>
      <c r="AX215" s="11" t="s">
        <v>72</v>
      </c>
      <c r="AY215" s="157" t="s">
        <v>144</v>
      </c>
    </row>
    <row r="216" spans="2:65" s="9" customFormat="1" ht="11.25">
      <c r="B216" s="142"/>
      <c r="D216" s="123" t="s">
        <v>360</v>
      </c>
      <c r="E216" s="143" t="s">
        <v>19</v>
      </c>
      <c r="F216" s="144" t="s">
        <v>1285</v>
      </c>
      <c r="H216" s="145">
        <v>5.85</v>
      </c>
      <c r="I216" s="146"/>
      <c r="L216" s="142"/>
      <c r="M216" s="147"/>
      <c r="T216" s="148"/>
      <c r="AT216" s="143" t="s">
        <v>360</v>
      </c>
      <c r="AU216" s="143" t="s">
        <v>81</v>
      </c>
      <c r="AV216" s="9" t="s">
        <v>81</v>
      </c>
      <c r="AW216" s="9" t="s">
        <v>33</v>
      </c>
      <c r="AX216" s="9" t="s">
        <v>72</v>
      </c>
      <c r="AY216" s="143" t="s">
        <v>144</v>
      </c>
    </row>
    <row r="217" spans="2:65" s="10" customFormat="1" ht="11.25">
      <c r="B217" s="149"/>
      <c r="D217" s="123" t="s">
        <v>360</v>
      </c>
      <c r="E217" s="150" t="s">
        <v>19</v>
      </c>
      <c r="F217" s="151" t="s">
        <v>362</v>
      </c>
      <c r="H217" s="152">
        <v>5.85</v>
      </c>
      <c r="I217" s="153"/>
      <c r="L217" s="149"/>
      <c r="M217" s="154"/>
      <c r="T217" s="155"/>
      <c r="AT217" s="150" t="s">
        <v>360</v>
      </c>
      <c r="AU217" s="150" t="s">
        <v>81</v>
      </c>
      <c r="AV217" s="10" t="s">
        <v>143</v>
      </c>
      <c r="AW217" s="10" t="s">
        <v>33</v>
      </c>
      <c r="AX217" s="10" t="s">
        <v>79</v>
      </c>
      <c r="AY217" s="150" t="s">
        <v>144</v>
      </c>
    </row>
    <row r="218" spans="2:65" s="1" customFormat="1" ht="24.2" customHeight="1">
      <c r="B218" s="31"/>
      <c r="C218" s="110" t="s">
        <v>258</v>
      </c>
      <c r="D218" s="110" t="s">
        <v>139</v>
      </c>
      <c r="E218" s="111" t="s">
        <v>1286</v>
      </c>
      <c r="F218" s="112" t="s">
        <v>1287</v>
      </c>
      <c r="G218" s="113" t="s">
        <v>457</v>
      </c>
      <c r="H218" s="114">
        <v>5.85</v>
      </c>
      <c r="I218" s="115"/>
      <c r="J218" s="116">
        <f>ROUND(I218*H218,2)</f>
        <v>0</v>
      </c>
      <c r="K218" s="112" t="s">
        <v>1167</v>
      </c>
      <c r="L218" s="31"/>
      <c r="M218" s="117" t="s">
        <v>19</v>
      </c>
      <c r="N218" s="118" t="s">
        <v>43</v>
      </c>
      <c r="P218" s="119">
        <f>O218*H218</f>
        <v>0</v>
      </c>
      <c r="Q218" s="119">
        <v>0</v>
      </c>
      <c r="R218" s="119">
        <f>Q218*H218</f>
        <v>0</v>
      </c>
      <c r="S218" s="119">
        <v>0</v>
      </c>
      <c r="T218" s="120">
        <f>S218*H218</f>
        <v>0</v>
      </c>
      <c r="AR218" s="121" t="s">
        <v>143</v>
      </c>
      <c r="AT218" s="121" t="s">
        <v>139</v>
      </c>
      <c r="AU218" s="121" t="s">
        <v>81</v>
      </c>
      <c r="AY218" s="16" t="s">
        <v>144</v>
      </c>
      <c r="BE218" s="122">
        <f>IF(N218="základní",J218,0)</f>
        <v>0</v>
      </c>
      <c r="BF218" s="122">
        <f>IF(N218="snížená",J218,0)</f>
        <v>0</v>
      </c>
      <c r="BG218" s="122">
        <f>IF(N218="zákl. přenesená",J218,0)</f>
        <v>0</v>
      </c>
      <c r="BH218" s="122">
        <f>IF(N218="sníž. přenesená",J218,0)</f>
        <v>0</v>
      </c>
      <c r="BI218" s="122">
        <f>IF(N218="nulová",J218,0)</f>
        <v>0</v>
      </c>
      <c r="BJ218" s="16" t="s">
        <v>79</v>
      </c>
      <c r="BK218" s="122">
        <f>ROUND(I218*H218,2)</f>
        <v>0</v>
      </c>
      <c r="BL218" s="16" t="s">
        <v>143</v>
      </c>
      <c r="BM218" s="121" t="s">
        <v>265</v>
      </c>
    </row>
    <row r="219" spans="2:65" s="1" customFormat="1" ht="11.25">
      <c r="B219" s="31"/>
      <c r="D219" s="190" t="s">
        <v>1168</v>
      </c>
      <c r="F219" s="191" t="s">
        <v>1288</v>
      </c>
      <c r="I219" s="125"/>
      <c r="L219" s="31"/>
      <c r="M219" s="126"/>
      <c r="T219" s="52"/>
      <c r="AT219" s="16" t="s">
        <v>1168</v>
      </c>
      <c r="AU219" s="16" t="s">
        <v>81</v>
      </c>
    </row>
    <row r="220" spans="2:65" s="1" customFormat="1" ht="21.75" customHeight="1">
      <c r="B220" s="31"/>
      <c r="C220" s="110" t="s">
        <v>204</v>
      </c>
      <c r="D220" s="110" t="s">
        <v>139</v>
      </c>
      <c r="E220" s="111" t="s">
        <v>1289</v>
      </c>
      <c r="F220" s="112" t="s">
        <v>1290</v>
      </c>
      <c r="G220" s="113" t="s">
        <v>365</v>
      </c>
      <c r="H220" s="114">
        <v>0.42899999999999999</v>
      </c>
      <c r="I220" s="115"/>
      <c r="J220" s="116">
        <f>ROUND(I220*H220,2)</f>
        <v>0</v>
      </c>
      <c r="K220" s="112" t="s">
        <v>1167</v>
      </c>
      <c r="L220" s="31"/>
      <c r="M220" s="117" t="s">
        <v>19</v>
      </c>
      <c r="N220" s="118" t="s">
        <v>43</v>
      </c>
      <c r="P220" s="119">
        <f>O220*H220</f>
        <v>0</v>
      </c>
      <c r="Q220" s="119">
        <v>0</v>
      </c>
      <c r="R220" s="119">
        <f>Q220*H220</f>
        <v>0</v>
      </c>
      <c r="S220" s="119">
        <v>0</v>
      </c>
      <c r="T220" s="120">
        <f>S220*H220</f>
        <v>0</v>
      </c>
      <c r="AR220" s="121" t="s">
        <v>143</v>
      </c>
      <c r="AT220" s="121" t="s">
        <v>139</v>
      </c>
      <c r="AU220" s="121" t="s">
        <v>81</v>
      </c>
      <c r="AY220" s="16" t="s">
        <v>144</v>
      </c>
      <c r="BE220" s="122">
        <f>IF(N220="základní",J220,0)</f>
        <v>0</v>
      </c>
      <c r="BF220" s="122">
        <f>IF(N220="snížená",J220,0)</f>
        <v>0</v>
      </c>
      <c r="BG220" s="122">
        <f>IF(N220="zákl. přenesená",J220,0)</f>
        <v>0</v>
      </c>
      <c r="BH220" s="122">
        <f>IF(N220="sníž. přenesená",J220,0)</f>
        <v>0</v>
      </c>
      <c r="BI220" s="122">
        <f>IF(N220="nulová",J220,0)</f>
        <v>0</v>
      </c>
      <c r="BJ220" s="16" t="s">
        <v>79</v>
      </c>
      <c r="BK220" s="122">
        <f>ROUND(I220*H220,2)</f>
        <v>0</v>
      </c>
      <c r="BL220" s="16" t="s">
        <v>143</v>
      </c>
      <c r="BM220" s="121" t="s">
        <v>270</v>
      </c>
    </row>
    <row r="221" spans="2:65" s="1" customFormat="1" ht="11.25">
      <c r="B221" s="31"/>
      <c r="D221" s="190" t="s">
        <v>1168</v>
      </c>
      <c r="F221" s="191" t="s">
        <v>1291</v>
      </c>
      <c r="I221" s="125"/>
      <c r="L221" s="31"/>
      <c r="M221" s="126"/>
      <c r="T221" s="52"/>
      <c r="AT221" s="16" t="s">
        <v>1168</v>
      </c>
      <c r="AU221" s="16" t="s">
        <v>81</v>
      </c>
    </row>
    <row r="222" spans="2:65" s="11" customFormat="1" ht="11.25">
      <c r="B222" s="156"/>
      <c r="D222" s="123" t="s">
        <v>360</v>
      </c>
      <c r="E222" s="157" t="s">
        <v>19</v>
      </c>
      <c r="F222" s="158" t="s">
        <v>1284</v>
      </c>
      <c r="H222" s="157" t="s">
        <v>19</v>
      </c>
      <c r="I222" s="159"/>
      <c r="L222" s="156"/>
      <c r="M222" s="160"/>
      <c r="T222" s="161"/>
      <c r="AT222" s="157" t="s">
        <v>360</v>
      </c>
      <c r="AU222" s="157" t="s">
        <v>81</v>
      </c>
      <c r="AV222" s="11" t="s">
        <v>79</v>
      </c>
      <c r="AW222" s="11" t="s">
        <v>33</v>
      </c>
      <c r="AX222" s="11" t="s">
        <v>72</v>
      </c>
      <c r="AY222" s="157" t="s">
        <v>144</v>
      </c>
    </row>
    <row r="223" spans="2:65" s="9" customFormat="1" ht="11.25">
      <c r="B223" s="142"/>
      <c r="D223" s="123" t="s">
        <v>360</v>
      </c>
      <c r="E223" s="143" t="s">
        <v>19</v>
      </c>
      <c r="F223" s="144" t="s">
        <v>1292</v>
      </c>
      <c r="H223" s="145">
        <v>0.42899999999999999</v>
      </c>
      <c r="I223" s="146"/>
      <c r="L223" s="142"/>
      <c r="M223" s="147"/>
      <c r="T223" s="148"/>
      <c r="AT223" s="143" t="s">
        <v>360</v>
      </c>
      <c r="AU223" s="143" t="s">
        <v>81</v>
      </c>
      <c r="AV223" s="9" t="s">
        <v>81</v>
      </c>
      <c r="AW223" s="9" t="s">
        <v>33</v>
      </c>
      <c r="AX223" s="9" t="s">
        <v>72</v>
      </c>
      <c r="AY223" s="143" t="s">
        <v>144</v>
      </c>
    </row>
    <row r="224" spans="2:65" s="10" customFormat="1" ht="11.25">
      <c r="B224" s="149"/>
      <c r="D224" s="123" t="s">
        <v>360</v>
      </c>
      <c r="E224" s="150" t="s">
        <v>19</v>
      </c>
      <c r="F224" s="151" t="s">
        <v>362</v>
      </c>
      <c r="H224" s="152">
        <v>0.42899999999999999</v>
      </c>
      <c r="I224" s="153"/>
      <c r="L224" s="149"/>
      <c r="M224" s="154"/>
      <c r="T224" s="155"/>
      <c r="AT224" s="150" t="s">
        <v>360</v>
      </c>
      <c r="AU224" s="150" t="s">
        <v>81</v>
      </c>
      <c r="AV224" s="10" t="s">
        <v>143</v>
      </c>
      <c r="AW224" s="10" t="s">
        <v>33</v>
      </c>
      <c r="AX224" s="10" t="s">
        <v>79</v>
      </c>
      <c r="AY224" s="150" t="s">
        <v>144</v>
      </c>
    </row>
    <row r="225" spans="2:65" s="1" customFormat="1" ht="33" customHeight="1">
      <c r="B225" s="31"/>
      <c r="C225" s="110" t="s">
        <v>267</v>
      </c>
      <c r="D225" s="110" t="s">
        <v>139</v>
      </c>
      <c r="E225" s="111" t="s">
        <v>1293</v>
      </c>
      <c r="F225" s="112" t="s">
        <v>1294</v>
      </c>
      <c r="G225" s="113" t="s">
        <v>449</v>
      </c>
      <c r="H225" s="114">
        <v>21</v>
      </c>
      <c r="I225" s="115"/>
      <c r="J225" s="116">
        <f>ROUND(I225*H225,2)</f>
        <v>0</v>
      </c>
      <c r="K225" s="112" t="s">
        <v>1295</v>
      </c>
      <c r="L225" s="31"/>
      <c r="M225" s="117" t="s">
        <v>19</v>
      </c>
      <c r="N225" s="118" t="s">
        <v>43</v>
      </c>
      <c r="P225" s="119">
        <f>O225*H225</f>
        <v>0</v>
      </c>
      <c r="Q225" s="119">
        <v>0</v>
      </c>
      <c r="R225" s="119">
        <f>Q225*H225</f>
        <v>0</v>
      </c>
      <c r="S225" s="119">
        <v>0</v>
      </c>
      <c r="T225" s="120">
        <f>S225*H225</f>
        <v>0</v>
      </c>
      <c r="AR225" s="121" t="s">
        <v>143</v>
      </c>
      <c r="AT225" s="121" t="s">
        <v>139</v>
      </c>
      <c r="AU225" s="121" t="s">
        <v>81</v>
      </c>
      <c r="AY225" s="16" t="s">
        <v>144</v>
      </c>
      <c r="BE225" s="122">
        <f>IF(N225="základní",J225,0)</f>
        <v>0</v>
      </c>
      <c r="BF225" s="122">
        <f>IF(N225="snížená",J225,0)</f>
        <v>0</v>
      </c>
      <c r="BG225" s="122">
        <f>IF(N225="zákl. přenesená",J225,0)</f>
        <v>0</v>
      </c>
      <c r="BH225" s="122">
        <f>IF(N225="sníž. přenesená",J225,0)</f>
        <v>0</v>
      </c>
      <c r="BI225" s="122">
        <f>IF(N225="nulová",J225,0)</f>
        <v>0</v>
      </c>
      <c r="BJ225" s="16" t="s">
        <v>79</v>
      </c>
      <c r="BK225" s="122">
        <f>ROUND(I225*H225,2)</f>
        <v>0</v>
      </c>
      <c r="BL225" s="16" t="s">
        <v>143</v>
      </c>
      <c r="BM225" s="121" t="s">
        <v>274</v>
      </c>
    </row>
    <row r="226" spans="2:65" s="1" customFormat="1" ht="11.25">
      <c r="B226" s="31"/>
      <c r="D226" s="190" t="s">
        <v>1168</v>
      </c>
      <c r="F226" s="191" t="s">
        <v>1296</v>
      </c>
      <c r="I226" s="125"/>
      <c r="L226" s="31"/>
      <c r="M226" s="126"/>
      <c r="T226" s="52"/>
      <c r="AT226" s="16" t="s">
        <v>1168</v>
      </c>
      <c r="AU226" s="16" t="s">
        <v>81</v>
      </c>
    </row>
    <row r="227" spans="2:65" s="11" customFormat="1" ht="11.25">
      <c r="B227" s="156"/>
      <c r="D227" s="123" t="s">
        <v>360</v>
      </c>
      <c r="E227" s="157" t="s">
        <v>19</v>
      </c>
      <c r="F227" s="158" t="s">
        <v>1297</v>
      </c>
      <c r="H227" s="157" t="s">
        <v>19</v>
      </c>
      <c r="I227" s="159"/>
      <c r="L227" s="156"/>
      <c r="M227" s="160"/>
      <c r="T227" s="161"/>
      <c r="AT227" s="157" t="s">
        <v>360</v>
      </c>
      <c r="AU227" s="157" t="s">
        <v>81</v>
      </c>
      <c r="AV227" s="11" t="s">
        <v>79</v>
      </c>
      <c r="AW227" s="11" t="s">
        <v>33</v>
      </c>
      <c r="AX227" s="11" t="s">
        <v>72</v>
      </c>
      <c r="AY227" s="157" t="s">
        <v>144</v>
      </c>
    </row>
    <row r="228" spans="2:65" s="11" customFormat="1" ht="11.25">
      <c r="B228" s="156"/>
      <c r="D228" s="123" t="s">
        <v>360</v>
      </c>
      <c r="E228" s="157" t="s">
        <v>19</v>
      </c>
      <c r="F228" s="158" t="s">
        <v>1298</v>
      </c>
      <c r="H228" s="157" t="s">
        <v>19</v>
      </c>
      <c r="I228" s="159"/>
      <c r="L228" s="156"/>
      <c r="M228" s="160"/>
      <c r="T228" s="161"/>
      <c r="AT228" s="157" t="s">
        <v>360</v>
      </c>
      <c r="AU228" s="157" t="s">
        <v>81</v>
      </c>
      <c r="AV228" s="11" t="s">
        <v>79</v>
      </c>
      <c r="AW228" s="11" t="s">
        <v>33</v>
      </c>
      <c r="AX228" s="11" t="s">
        <v>72</v>
      </c>
      <c r="AY228" s="157" t="s">
        <v>144</v>
      </c>
    </row>
    <row r="229" spans="2:65" s="9" customFormat="1" ht="11.25">
      <c r="B229" s="142"/>
      <c r="D229" s="123" t="s">
        <v>360</v>
      </c>
      <c r="E229" s="143" t="s">
        <v>19</v>
      </c>
      <c r="F229" s="144" t="s">
        <v>1299</v>
      </c>
      <c r="H229" s="145">
        <v>5.04</v>
      </c>
      <c r="I229" s="146"/>
      <c r="L229" s="142"/>
      <c r="M229" s="147"/>
      <c r="T229" s="148"/>
      <c r="AT229" s="143" t="s">
        <v>360</v>
      </c>
      <c r="AU229" s="143" t="s">
        <v>81</v>
      </c>
      <c r="AV229" s="9" t="s">
        <v>81</v>
      </c>
      <c r="AW229" s="9" t="s">
        <v>33</v>
      </c>
      <c r="AX229" s="9" t="s">
        <v>72</v>
      </c>
      <c r="AY229" s="143" t="s">
        <v>144</v>
      </c>
    </row>
    <row r="230" spans="2:65" s="9" customFormat="1" ht="11.25">
      <c r="B230" s="142"/>
      <c r="D230" s="123" t="s">
        <v>360</v>
      </c>
      <c r="E230" s="143" t="s">
        <v>19</v>
      </c>
      <c r="F230" s="144" t="s">
        <v>1300</v>
      </c>
      <c r="H230" s="145">
        <v>14.26</v>
      </c>
      <c r="I230" s="146"/>
      <c r="L230" s="142"/>
      <c r="M230" s="147"/>
      <c r="T230" s="148"/>
      <c r="AT230" s="143" t="s">
        <v>360</v>
      </c>
      <c r="AU230" s="143" t="s">
        <v>81</v>
      </c>
      <c r="AV230" s="9" t="s">
        <v>81</v>
      </c>
      <c r="AW230" s="9" t="s">
        <v>33</v>
      </c>
      <c r="AX230" s="9" t="s">
        <v>72</v>
      </c>
      <c r="AY230" s="143" t="s">
        <v>144</v>
      </c>
    </row>
    <row r="231" spans="2:65" s="9" customFormat="1" ht="11.25">
      <c r="B231" s="142"/>
      <c r="D231" s="123" t="s">
        <v>360</v>
      </c>
      <c r="E231" s="143" t="s">
        <v>19</v>
      </c>
      <c r="F231" s="144" t="s">
        <v>1301</v>
      </c>
      <c r="H231" s="145">
        <v>1.7</v>
      </c>
      <c r="I231" s="146"/>
      <c r="L231" s="142"/>
      <c r="M231" s="147"/>
      <c r="T231" s="148"/>
      <c r="AT231" s="143" t="s">
        <v>360</v>
      </c>
      <c r="AU231" s="143" t="s">
        <v>81</v>
      </c>
      <c r="AV231" s="9" t="s">
        <v>81</v>
      </c>
      <c r="AW231" s="9" t="s">
        <v>33</v>
      </c>
      <c r="AX231" s="9" t="s">
        <v>72</v>
      </c>
      <c r="AY231" s="143" t="s">
        <v>144</v>
      </c>
    </row>
    <row r="232" spans="2:65" s="10" customFormat="1" ht="11.25">
      <c r="B232" s="149"/>
      <c r="D232" s="123" t="s">
        <v>360</v>
      </c>
      <c r="E232" s="150" t="s">
        <v>19</v>
      </c>
      <c r="F232" s="151" t="s">
        <v>362</v>
      </c>
      <c r="H232" s="152">
        <v>21</v>
      </c>
      <c r="I232" s="153"/>
      <c r="L232" s="149"/>
      <c r="M232" s="154"/>
      <c r="T232" s="155"/>
      <c r="AT232" s="150" t="s">
        <v>360</v>
      </c>
      <c r="AU232" s="150" t="s">
        <v>81</v>
      </c>
      <c r="AV232" s="10" t="s">
        <v>143</v>
      </c>
      <c r="AW232" s="10" t="s">
        <v>33</v>
      </c>
      <c r="AX232" s="10" t="s">
        <v>79</v>
      </c>
      <c r="AY232" s="150" t="s">
        <v>144</v>
      </c>
    </row>
    <row r="233" spans="2:65" s="13" customFormat="1" ht="22.9" customHeight="1">
      <c r="B233" s="169"/>
      <c r="D233" s="170" t="s">
        <v>71</v>
      </c>
      <c r="E233" s="185" t="s">
        <v>143</v>
      </c>
      <c r="F233" s="185" t="s">
        <v>1302</v>
      </c>
      <c r="I233" s="172"/>
      <c r="J233" s="186">
        <f>BK233</f>
        <v>0</v>
      </c>
      <c r="L233" s="169"/>
      <c r="M233" s="174"/>
      <c r="P233" s="175">
        <f>SUM(P234:P243)</f>
        <v>0</v>
      </c>
      <c r="R233" s="175">
        <f>SUM(R234:R243)</f>
        <v>0</v>
      </c>
      <c r="T233" s="176">
        <f>SUM(T234:T243)</f>
        <v>0</v>
      </c>
      <c r="AR233" s="170" t="s">
        <v>79</v>
      </c>
      <c r="AT233" s="177" t="s">
        <v>71</v>
      </c>
      <c r="AU233" s="177" t="s">
        <v>79</v>
      </c>
      <c r="AY233" s="170" t="s">
        <v>144</v>
      </c>
      <c r="BK233" s="178">
        <f>SUM(BK234:BK243)</f>
        <v>0</v>
      </c>
    </row>
    <row r="234" spans="2:65" s="1" customFormat="1" ht="24.2" customHeight="1">
      <c r="B234" s="31"/>
      <c r="C234" s="110" t="s">
        <v>208</v>
      </c>
      <c r="D234" s="110" t="s">
        <v>139</v>
      </c>
      <c r="E234" s="111" t="s">
        <v>1303</v>
      </c>
      <c r="F234" s="112" t="s">
        <v>1304</v>
      </c>
      <c r="G234" s="113" t="s">
        <v>449</v>
      </c>
      <c r="H234" s="114">
        <v>13.848000000000001</v>
      </c>
      <c r="I234" s="115"/>
      <c r="J234" s="116">
        <f>ROUND(I234*H234,2)</f>
        <v>0</v>
      </c>
      <c r="K234" s="112" t="s">
        <v>1167</v>
      </c>
      <c r="L234" s="31"/>
      <c r="M234" s="117" t="s">
        <v>19</v>
      </c>
      <c r="N234" s="118" t="s">
        <v>43</v>
      </c>
      <c r="P234" s="119">
        <f>O234*H234</f>
        <v>0</v>
      </c>
      <c r="Q234" s="119">
        <v>0</v>
      </c>
      <c r="R234" s="119">
        <f>Q234*H234</f>
        <v>0</v>
      </c>
      <c r="S234" s="119">
        <v>0</v>
      </c>
      <c r="T234" s="120">
        <f>S234*H234</f>
        <v>0</v>
      </c>
      <c r="AR234" s="121" t="s">
        <v>143</v>
      </c>
      <c r="AT234" s="121" t="s">
        <v>139</v>
      </c>
      <c r="AU234" s="121" t="s">
        <v>81</v>
      </c>
      <c r="AY234" s="16" t="s">
        <v>144</v>
      </c>
      <c r="BE234" s="122">
        <f>IF(N234="základní",J234,0)</f>
        <v>0</v>
      </c>
      <c r="BF234" s="122">
        <f>IF(N234="snížená",J234,0)</f>
        <v>0</v>
      </c>
      <c r="BG234" s="122">
        <f>IF(N234="zákl. přenesená",J234,0)</f>
        <v>0</v>
      </c>
      <c r="BH234" s="122">
        <f>IF(N234="sníž. přenesená",J234,0)</f>
        <v>0</v>
      </c>
      <c r="BI234" s="122">
        <f>IF(N234="nulová",J234,0)</f>
        <v>0</v>
      </c>
      <c r="BJ234" s="16" t="s">
        <v>79</v>
      </c>
      <c r="BK234" s="122">
        <f>ROUND(I234*H234,2)</f>
        <v>0</v>
      </c>
      <c r="BL234" s="16" t="s">
        <v>143</v>
      </c>
      <c r="BM234" s="121" t="s">
        <v>279</v>
      </c>
    </row>
    <row r="235" spans="2:65" s="1" customFormat="1" ht="11.25">
      <c r="B235" s="31"/>
      <c r="D235" s="190" t="s">
        <v>1168</v>
      </c>
      <c r="F235" s="191" t="s">
        <v>1305</v>
      </c>
      <c r="I235" s="125"/>
      <c r="L235" s="31"/>
      <c r="M235" s="126"/>
      <c r="T235" s="52"/>
      <c r="AT235" s="16" t="s">
        <v>1168</v>
      </c>
      <c r="AU235" s="16" t="s">
        <v>81</v>
      </c>
    </row>
    <row r="236" spans="2:65" s="9" customFormat="1" ht="11.25">
      <c r="B236" s="142"/>
      <c r="D236" s="123" t="s">
        <v>360</v>
      </c>
      <c r="E236" s="143" t="s">
        <v>19</v>
      </c>
      <c r="F236" s="144" t="s">
        <v>1306</v>
      </c>
      <c r="H236" s="145">
        <v>13.848000000000001</v>
      </c>
      <c r="I236" s="146"/>
      <c r="L236" s="142"/>
      <c r="M236" s="147"/>
      <c r="T236" s="148"/>
      <c r="AT236" s="143" t="s">
        <v>360</v>
      </c>
      <c r="AU236" s="143" t="s">
        <v>81</v>
      </c>
      <c r="AV236" s="9" t="s">
        <v>81</v>
      </c>
      <c r="AW236" s="9" t="s">
        <v>33</v>
      </c>
      <c r="AX236" s="9" t="s">
        <v>72</v>
      </c>
      <c r="AY236" s="143" t="s">
        <v>144</v>
      </c>
    </row>
    <row r="237" spans="2:65" s="10" customFormat="1" ht="11.25">
      <c r="B237" s="149"/>
      <c r="D237" s="123" t="s">
        <v>360</v>
      </c>
      <c r="E237" s="150" t="s">
        <v>19</v>
      </c>
      <c r="F237" s="151" t="s">
        <v>362</v>
      </c>
      <c r="H237" s="152">
        <v>13.848000000000001</v>
      </c>
      <c r="I237" s="153"/>
      <c r="L237" s="149"/>
      <c r="M237" s="154"/>
      <c r="T237" s="155"/>
      <c r="AT237" s="150" t="s">
        <v>360</v>
      </c>
      <c r="AU237" s="150" t="s">
        <v>81</v>
      </c>
      <c r="AV237" s="10" t="s">
        <v>143</v>
      </c>
      <c r="AW237" s="10" t="s">
        <v>33</v>
      </c>
      <c r="AX237" s="10" t="s">
        <v>79</v>
      </c>
      <c r="AY237" s="150" t="s">
        <v>144</v>
      </c>
    </row>
    <row r="238" spans="2:65" s="1" customFormat="1" ht="33" customHeight="1">
      <c r="B238" s="31"/>
      <c r="C238" s="110" t="s">
        <v>276</v>
      </c>
      <c r="D238" s="110" t="s">
        <v>139</v>
      </c>
      <c r="E238" s="111" t="s">
        <v>1307</v>
      </c>
      <c r="F238" s="112" t="s">
        <v>1308</v>
      </c>
      <c r="G238" s="113" t="s">
        <v>449</v>
      </c>
      <c r="H238" s="114">
        <v>13.848000000000001</v>
      </c>
      <c r="I238" s="115"/>
      <c r="J238" s="116">
        <f>ROUND(I238*H238,2)</f>
        <v>0</v>
      </c>
      <c r="K238" s="112" t="s">
        <v>1167</v>
      </c>
      <c r="L238" s="31"/>
      <c r="M238" s="117" t="s">
        <v>19</v>
      </c>
      <c r="N238" s="118" t="s">
        <v>43</v>
      </c>
      <c r="P238" s="119">
        <f>O238*H238</f>
        <v>0</v>
      </c>
      <c r="Q238" s="119">
        <v>0</v>
      </c>
      <c r="R238" s="119">
        <f>Q238*H238</f>
        <v>0</v>
      </c>
      <c r="S238" s="119">
        <v>0</v>
      </c>
      <c r="T238" s="120">
        <f>S238*H238</f>
        <v>0</v>
      </c>
      <c r="AR238" s="121" t="s">
        <v>143</v>
      </c>
      <c r="AT238" s="121" t="s">
        <v>139</v>
      </c>
      <c r="AU238" s="121" t="s">
        <v>81</v>
      </c>
      <c r="AY238" s="16" t="s">
        <v>144</v>
      </c>
      <c r="BE238" s="122">
        <f>IF(N238="základní",J238,0)</f>
        <v>0</v>
      </c>
      <c r="BF238" s="122">
        <f>IF(N238="snížená",J238,0)</f>
        <v>0</v>
      </c>
      <c r="BG238" s="122">
        <f>IF(N238="zákl. přenesená",J238,0)</f>
        <v>0</v>
      </c>
      <c r="BH238" s="122">
        <f>IF(N238="sníž. přenesená",J238,0)</f>
        <v>0</v>
      </c>
      <c r="BI238" s="122">
        <f>IF(N238="nulová",J238,0)</f>
        <v>0</v>
      </c>
      <c r="BJ238" s="16" t="s">
        <v>79</v>
      </c>
      <c r="BK238" s="122">
        <f>ROUND(I238*H238,2)</f>
        <v>0</v>
      </c>
      <c r="BL238" s="16" t="s">
        <v>143</v>
      </c>
      <c r="BM238" s="121" t="s">
        <v>283</v>
      </c>
    </row>
    <row r="239" spans="2:65" s="1" customFormat="1" ht="11.25">
      <c r="B239" s="31"/>
      <c r="D239" s="190" t="s">
        <v>1168</v>
      </c>
      <c r="F239" s="191" t="s">
        <v>1309</v>
      </c>
      <c r="I239" s="125"/>
      <c r="L239" s="31"/>
      <c r="M239" s="126"/>
      <c r="T239" s="52"/>
      <c r="AT239" s="16" t="s">
        <v>1168</v>
      </c>
      <c r="AU239" s="16" t="s">
        <v>81</v>
      </c>
    </row>
    <row r="240" spans="2:65" s="11" customFormat="1" ht="11.25">
      <c r="B240" s="156"/>
      <c r="D240" s="123" t="s">
        <v>360</v>
      </c>
      <c r="E240" s="157" t="s">
        <v>19</v>
      </c>
      <c r="F240" s="158" t="s">
        <v>1310</v>
      </c>
      <c r="H240" s="157" t="s">
        <v>19</v>
      </c>
      <c r="I240" s="159"/>
      <c r="L240" s="156"/>
      <c r="M240" s="160"/>
      <c r="T240" s="161"/>
      <c r="AT240" s="157" t="s">
        <v>360</v>
      </c>
      <c r="AU240" s="157" t="s">
        <v>81</v>
      </c>
      <c r="AV240" s="11" t="s">
        <v>79</v>
      </c>
      <c r="AW240" s="11" t="s">
        <v>33</v>
      </c>
      <c r="AX240" s="11" t="s">
        <v>72</v>
      </c>
      <c r="AY240" s="157" t="s">
        <v>144</v>
      </c>
    </row>
    <row r="241" spans="2:65" s="9" customFormat="1" ht="22.5">
      <c r="B241" s="142"/>
      <c r="D241" s="123" t="s">
        <v>360</v>
      </c>
      <c r="E241" s="143" t="s">
        <v>19</v>
      </c>
      <c r="F241" s="144" t="s">
        <v>1311</v>
      </c>
      <c r="H241" s="145">
        <v>7.6079999999999997</v>
      </c>
      <c r="I241" s="146"/>
      <c r="L241" s="142"/>
      <c r="M241" s="147"/>
      <c r="T241" s="148"/>
      <c r="AT241" s="143" t="s">
        <v>360</v>
      </c>
      <c r="AU241" s="143" t="s">
        <v>81</v>
      </c>
      <c r="AV241" s="9" t="s">
        <v>81</v>
      </c>
      <c r="AW241" s="9" t="s">
        <v>33</v>
      </c>
      <c r="AX241" s="9" t="s">
        <v>72</v>
      </c>
      <c r="AY241" s="143" t="s">
        <v>144</v>
      </c>
    </row>
    <row r="242" spans="2:65" s="9" customFormat="1" ht="22.5">
      <c r="B242" s="142"/>
      <c r="D242" s="123" t="s">
        <v>360</v>
      </c>
      <c r="E242" s="143" t="s">
        <v>19</v>
      </c>
      <c r="F242" s="144" t="s">
        <v>1312</v>
      </c>
      <c r="H242" s="145">
        <v>6.24</v>
      </c>
      <c r="I242" s="146"/>
      <c r="L242" s="142"/>
      <c r="M242" s="147"/>
      <c r="T242" s="148"/>
      <c r="AT242" s="143" t="s">
        <v>360</v>
      </c>
      <c r="AU242" s="143" t="s">
        <v>81</v>
      </c>
      <c r="AV242" s="9" t="s">
        <v>81</v>
      </c>
      <c r="AW242" s="9" t="s">
        <v>33</v>
      </c>
      <c r="AX242" s="9" t="s">
        <v>72</v>
      </c>
      <c r="AY242" s="143" t="s">
        <v>144</v>
      </c>
    </row>
    <row r="243" spans="2:65" s="10" customFormat="1" ht="11.25">
      <c r="B243" s="149"/>
      <c r="D243" s="123" t="s">
        <v>360</v>
      </c>
      <c r="E243" s="150" t="s">
        <v>19</v>
      </c>
      <c r="F243" s="151" t="s">
        <v>362</v>
      </c>
      <c r="H243" s="152">
        <v>13.847999999999999</v>
      </c>
      <c r="I243" s="153"/>
      <c r="L243" s="149"/>
      <c r="M243" s="154"/>
      <c r="T243" s="155"/>
      <c r="AT243" s="150" t="s">
        <v>360</v>
      </c>
      <c r="AU243" s="150" t="s">
        <v>81</v>
      </c>
      <c r="AV243" s="10" t="s">
        <v>143</v>
      </c>
      <c r="AW243" s="10" t="s">
        <v>33</v>
      </c>
      <c r="AX243" s="10" t="s">
        <v>79</v>
      </c>
      <c r="AY243" s="150" t="s">
        <v>144</v>
      </c>
    </row>
    <row r="244" spans="2:65" s="13" customFormat="1" ht="22.9" customHeight="1">
      <c r="B244" s="169"/>
      <c r="D244" s="170" t="s">
        <v>71</v>
      </c>
      <c r="E244" s="185" t="s">
        <v>179</v>
      </c>
      <c r="F244" s="185" t="s">
        <v>1313</v>
      </c>
      <c r="I244" s="172"/>
      <c r="J244" s="186">
        <f>BK244</f>
        <v>0</v>
      </c>
      <c r="L244" s="169"/>
      <c r="M244" s="174"/>
      <c r="P244" s="175">
        <f>SUM(P245:P280)</f>
        <v>0</v>
      </c>
      <c r="R244" s="175">
        <f>SUM(R245:R280)</f>
        <v>0</v>
      </c>
      <c r="T244" s="176">
        <f>SUM(T245:T280)</f>
        <v>0</v>
      </c>
      <c r="AR244" s="170" t="s">
        <v>79</v>
      </c>
      <c r="AT244" s="177" t="s">
        <v>71</v>
      </c>
      <c r="AU244" s="177" t="s">
        <v>79</v>
      </c>
      <c r="AY244" s="170" t="s">
        <v>144</v>
      </c>
      <c r="BK244" s="178">
        <f>SUM(BK245:BK280)</f>
        <v>0</v>
      </c>
    </row>
    <row r="245" spans="2:65" s="1" customFormat="1" ht="24.2" customHeight="1">
      <c r="B245" s="31"/>
      <c r="C245" s="110" t="s">
        <v>212</v>
      </c>
      <c r="D245" s="110" t="s">
        <v>139</v>
      </c>
      <c r="E245" s="111" t="s">
        <v>1314</v>
      </c>
      <c r="F245" s="112" t="s">
        <v>1315</v>
      </c>
      <c r="G245" s="113" t="s">
        <v>142</v>
      </c>
      <c r="H245" s="114">
        <v>7.5</v>
      </c>
      <c r="I245" s="115"/>
      <c r="J245" s="116">
        <f>ROUND(I245*H245,2)</f>
        <v>0</v>
      </c>
      <c r="K245" s="112" t="s">
        <v>1167</v>
      </c>
      <c r="L245" s="31"/>
      <c r="M245" s="117" t="s">
        <v>19</v>
      </c>
      <c r="N245" s="118" t="s">
        <v>43</v>
      </c>
      <c r="P245" s="119">
        <f>O245*H245</f>
        <v>0</v>
      </c>
      <c r="Q245" s="119">
        <v>0</v>
      </c>
      <c r="R245" s="119">
        <f>Q245*H245</f>
        <v>0</v>
      </c>
      <c r="S245" s="119">
        <v>0</v>
      </c>
      <c r="T245" s="120">
        <f>S245*H245</f>
        <v>0</v>
      </c>
      <c r="AR245" s="121" t="s">
        <v>143</v>
      </c>
      <c r="AT245" s="121" t="s">
        <v>139</v>
      </c>
      <c r="AU245" s="121" t="s">
        <v>81</v>
      </c>
      <c r="AY245" s="16" t="s">
        <v>144</v>
      </c>
      <c r="BE245" s="122">
        <f>IF(N245="základní",J245,0)</f>
        <v>0</v>
      </c>
      <c r="BF245" s="122">
        <f>IF(N245="snížená",J245,0)</f>
        <v>0</v>
      </c>
      <c r="BG245" s="122">
        <f>IF(N245="zákl. přenesená",J245,0)</f>
        <v>0</v>
      </c>
      <c r="BH245" s="122">
        <f>IF(N245="sníž. přenesená",J245,0)</f>
        <v>0</v>
      </c>
      <c r="BI245" s="122">
        <f>IF(N245="nulová",J245,0)</f>
        <v>0</v>
      </c>
      <c r="BJ245" s="16" t="s">
        <v>79</v>
      </c>
      <c r="BK245" s="122">
        <f>ROUND(I245*H245,2)</f>
        <v>0</v>
      </c>
      <c r="BL245" s="16" t="s">
        <v>143</v>
      </c>
      <c r="BM245" s="121" t="s">
        <v>289</v>
      </c>
    </row>
    <row r="246" spans="2:65" s="1" customFormat="1" ht="11.25">
      <c r="B246" s="31"/>
      <c r="D246" s="190" t="s">
        <v>1168</v>
      </c>
      <c r="F246" s="191" t="s">
        <v>1316</v>
      </c>
      <c r="I246" s="125"/>
      <c r="L246" s="31"/>
      <c r="M246" s="126"/>
      <c r="T246" s="52"/>
      <c r="AT246" s="16" t="s">
        <v>1168</v>
      </c>
      <c r="AU246" s="16" t="s">
        <v>81</v>
      </c>
    </row>
    <row r="247" spans="2:65" s="11" customFormat="1" ht="11.25">
      <c r="B247" s="156"/>
      <c r="D247" s="123" t="s">
        <v>360</v>
      </c>
      <c r="E247" s="157" t="s">
        <v>19</v>
      </c>
      <c r="F247" s="158" t="s">
        <v>1317</v>
      </c>
      <c r="H247" s="157" t="s">
        <v>19</v>
      </c>
      <c r="I247" s="159"/>
      <c r="L247" s="156"/>
      <c r="M247" s="160"/>
      <c r="T247" s="161"/>
      <c r="AT247" s="157" t="s">
        <v>360</v>
      </c>
      <c r="AU247" s="157" t="s">
        <v>81</v>
      </c>
      <c r="AV247" s="11" t="s">
        <v>79</v>
      </c>
      <c r="AW247" s="11" t="s">
        <v>33</v>
      </c>
      <c r="AX247" s="11" t="s">
        <v>72</v>
      </c>
      <c r="AY247" s="157" t="s">
        <v>144</v>
      </c>
    </row>
    <row r="248" spans="2:65" s="9" customFormat="1" ht="11.25">
      <c r="B248" s="142"/>
      <c r="D248" s="123" t="s">
        <v>360</v>
      </c>
      <c r="E248" s="143" t="s">
        <v>19</v>
      </c>
      <c r="F248" s="144" t="s">
        <v>1318</v>
      </c>
      <c r="H248" s="145">
        <v>7.5</v>
      </c>
      <c r="I248" s="146"/>
      <c r="L248" s="142"/>
      <c r="M248" s="147"/>
      <c r="T248" s="148"/>
      <c r="AT248" s="143" t="s">
        <v>360</v>
      </c>
      <c r="AU248" s="143" t="s">
        <v>81</v>
      </c>
      <c r="AV248" s="9" t="s">
        <v>81</v>
      </c>
      <c r="AW248" s="9" t="s">
        <v>33</v>
      </c>
      <c r="AX248" s="9" t="s">
        <v>72</v>
      </c>
      <c r="AY248" s="143" t="s">
        <v>144</v>
      </c>
    </row>
    <row r="249" spans="2:65" s="10" customFormat="1" ht="11.25">
      <c r="B249" s="149"/>
      <c r="D249" s="123" t="s">
        <v>360</v>
      </c>
      <c r="E249" s="150" t="s">
        <v>19</v>
      </c>
      <c r="F249" s="151" t="s">
        <v>362</v>
      </c>
      <c r="H249" s="152">
        <v>7.5</v>
      </c>
      <c r="I249" s="153"/>
      <c r="L249" s="149"/>
      <c r="M249" s="154"/>
      <c r="T249" s="155"/>
      <c r="AT249" s="150" t="s">
        <v>360</v>
      </c>
      <c r="AU249" s="150" t="s">
        <v>81</v>
      </c>
      <c r="AV249" s="10" t="s">
        <v>143</v>
      </c>
      <c r="AW249" s="10" t="s">
        <v>33</v>
      </c>
      <c r="AX249" s="10" t="s">
        <v>79</v>
      </c>
      <c r="AY249" s="150" t="s">
        <v>144</v>
      </c>
    </row>
    <row r="250" spans="2:65" s="1" customFormat="1" ht="16.5" customHeight="1">
      <c r="B250" s="31"/>
      <c r="C250" s="127" t="s">
        <v>285</v>
      </c>
      <c r="D250" s="127" t="s">
        <v>253</v>
      </c>
      <c r="E250" s="128" t="s">
        <v>1319</v>
      </c>
      <c r="F250" s="129" t="s">
        <v>1320</v>
      </c>
      <c r="G250" s="130" t="s">
        <v>142</v>
      </c>
      <c r="H250" s="131">
        <v>6</v>
      </c>
      <c r="I250" s="132"/>
      <c r="J250" s="133">
        <f>ROUND(I250*H250,2)</f>
        <v>0</v>
      </c>
      <c r="K250" s="129" t="s">
        <v>1167</v>
      </c>
      <c r="L250" s="134"/>
      <c r="M250" s="135" t="s">
        <v>19</v>
      </c>
      <c r="N250" s="136" t="s">
        <v>43</v>
      </c>
      <c r="P250" s="119">
        <f>O250*H250</f>
        <v>0</v>
      </c>
      <c r="Q250" s="119">
        <v>0</v>
      </c>
      <c r="R250" s="119">
        <f>Q250*H250</f>
        <v>0</v>
      </c>
      <c r="S250" s="119">
        <v>0</v>
      </c>
      <c r="T250" s="120">
        <f>S250*H250</f>
        <v>0</v>
      </c>
      <c r="AR250" s="121" t="s">
        <v>159</v>
      </c>
      <c r="AT250" s="121" t="s">
        <v>253</v>
      </c>
      <c r="AU250" s="121" t="s">
        <v>81</v>
      </c>
      <c r="AY250" s="16" t="s">
        <v>144</v>
      </c>
      <c r="BE250" s="122">
        <f>IF(N250="základní",J250,0)</f>
        <v>0</v>
      </c>
      <c r="BF250" s="122">
        <f>IF(N250="snížená",J250,0)</f>
        <v>0</v>
      </c>
      <c r="BG250" s="122">
        <f>IF(N250="zákl. přenesená",J250,0)</f>
        <v>0</v>
      </c>
      <c r="BH250" s="122">
        <f>IF(N250="sníž. přenesená",J250,0)</f>
        <v>0</v>
      </c>
      <c r="BI250" s="122">
        <f>IF(N250="nulová",J250,0)</f>
        <v>0</v>
      </c>
      <c r="BJ250" s="16" t="s">
        <v>79</v>
      </c>
      <c r="BK250" s="122">
        <f>ROUND(I250*H250,2)</f>
        <v>0</v>
      </c>
      <c r="BL250" s="16" t="s">
        <v>143</v>
      </c>
      <c r="BM250" s="121" t="s">
        <v>293</v>
      </c>
    </row>
    <row r="251" spans="2:65" s="9" customFormat="1" ht="11.25">
      <c r="B251" s="142"/>
      <c r="D251" s="123" t="s">
        <v>360</v>
      </c>
      <c r="E251" s="143" t="s">
        <v>19</v>
      </c>
      <c r="F251" s="144" t="s">
        <v>1321</v>
      </c>
      <c r="H251" s="145">
        <v>6</v>
      </c>
      <c r="I251" s="146"/>
      <c r="L251" s="142"/>
      <c r="M251" s="147"/>
      <c r="T251" s="148"/>
      <c r="AT251" s="143" t="s">
        <v>360</v>
      </c>
      <c r="AU251" s="143" t="s">
        <v>81</v>
      </c>
      <c r="AV251" s="9" t="s">
        <v>81</v>
      </c>
      <c r="AW251" s="9" t="s">
        <v>33</v>
      </c>
      <c r="AX251" s="9" t="s">
        <v>72</v>
      </c>
      <c r="AY251" s="143" t="s">
        <v>144</v>
      </c>
    </row>
    <row r="252" spans="2:65" s="10" customFormat="1" ht="11.25">
      <c r="B252" s="149"/>
      <c r="D252" s="123" t="s">
        <v>360</v>
      </c>
      <c r="E252" s="150" t="s">
        <v>19</v>
      </c>
      <c r="F252" s="151" t="s">
        <v>362</v>
      </c>
      <c r="H252" s="152">
        <v>6</v>
      </c>
      <c r="I252" s="153"/>
      <c r="L252" s="149"/>
      <c r="M252" s="154"/>
      <c r="T252" s="155"/>
      <c r="AT252" s="150" t="s">
        <v>360</v>
      </c>
      <c r="AU252" s="150" t="s">
        <v>81</v>
      </c>
      <c r="AV252" s="10" t="s">
        <v>143</v>
      </c>
      <c r="AW252" s="10" t="s">
        <v>33</v>
      </c>
      <c r="AX252" s="10" t="s">
        <v>79</v>
      </c>
      <c r="AY252" s="150" t="s">
        <v>144</v>
      </c>
    </row>
    <row r="253" spans="2:65" s="1" customFormat="1" ht="16.5" customHeight="1">
      <c r="B253" s="31"/>
      <c r="C253" s="127" t="s">
        <v>216</v>
      </c>
      <c r="D253" s="127" t="s">
        <v>253</v>
      </c>
      <c r="E253" s="128" t="s">
        <v>1322</v>
      </c>
      <c r="F253" s="129" t="s">
        <v>1323</v>
      </c>
      <c r="G253" s="130" t="s">
        <v>153</v>
      </c>
      <c r="H253" s="131">
        <v>1</v>
      </c>
      <c r="I253" s="132"/>
      <c r="J253" s="133">
        <f>ROUND(I253*H253,2)</f>
        <v>0</v>
      </c>
      <c r="K253" s="129" t="s">
        <v>1295</v>
      </c>
      <c r="L253" s="134"/>
      <c r="M253" s="135" t="s">
        <v>19</v>
      </c>
      <c r="N253" s="136" t="s">
        <v>43</v>
      </c>
      <c r="P253" s="119">
        <f>O253*H253</f>
        <v>0</v>
      </c>
      <c r="Q253" s="119">
        <v>0</v>
      </c>
      <c r="R253" s="119">
        <f>Q253*H253</f>
        <v>0</v>
      </c>
      <c r="S253" s="119">
        <v>0</v>
      </c>
      <c r="T253" s="120">
        <f>S253*H253</f>
        <v>0</v>
      </c>
      <c r="AR253" s="121" t="s">
        <v>159</v>
      </c>
      <c r="AT253" s="121" t="s">
        <v>253</v>
      </c>
      <c r="AU253" s="121" t="s">
        <v>81</v>
      </c>
      <c r="AY253" s="16" t="s">
        <v>144</v>
      </c>
      <c r="BE253" s="122">
        <f>IF(N253="základní",J253,0)</f>
        <v>0</v>
      </c>
      <c r="BF253" s="122">
        <f>IF(N253="snížená",J253,0)</f>
        <v>0</v>
      </c>
      <c r="BG253" s="122">
        <f>IF(N253="zákl. přenesená",J253,0)</f>
        <v>0</v>
      </c>
      <c r="BH253" s="122">
        <f>IF(N253="sníž. přenesená",J253,0)</f>
        <v>0</v>
      </c>
      <c r="BI253" s="122">
        <f>IF(N253="nulová",J253,0)</f>
        <v>0</v>
      </c>
      <c r="BJ253" s="16" t="s">
        <v>79</v>
      </c>
      <c r="BK253" s="122">
        <f>ROUND(I253*H253,2)</f>
        <v>0</v>
      </c>
      <c r="BL253" s="16" t="s">
        <v>143</v>
      </c>
      <c r="BM253" s="121" t="s">
        <v>298</v>
      </c>
    </row>
    <row r="254" spans="2:65" s="11" customFormat="1" ht="11.25">
      <c r="B254" s="156"/>
      <c r="D254" s="123" t="s">
        <v>360</v>
      </c>
      <c r="E254" s="157" t="s">
        <v>19</v>
      </c>
      <c r="F254" s="158" t="s">
        <v>1324</v>
      </c>
      <c r="H254" s="157" t="s">
        <v>19</v>
      </c>
      <c r="I254" s="159"/>
      <c r="L254" s="156"/>
      <c r="M254" s="160"/>
      <c r="T254" s="161"/>
      <c r="AT254" s="157" t="s">
        <v>360</v>
      </c>
      <c r="AU254" s="157" t="s">
        <v>81</v>
      </c>
      <c r="AV254" s="11" t="s">
        <v>79</v>
      </c>
      <c r="AW254" s="11" t="s">
        <v>33</v>
      </c>
      <c r="AX254" s="11" t="s">
        <v>72</v>
      </c>
      <c r="AY254" s="157" t="s">
        <v>144</v>
      </c>
    </row>
    <row r="255" spans="2:65" s="9" customFormat="1" ht="11.25">
      <c r="B255" s="142"/>
      <c r="D255" s="123" t="s">
        <v>360</v>
      </c>
      <c r="E255" s="143" t="s">
        <v>19</v>
      </c>
      <c r="F255" s="144" t="s">
        <v>1325</v>
      </c>
      <c r="H255" s="145">
        <v>1</v>
      </c>
      <c r="I255" s="146"/>
      <c r="L255" s="142"/>
      <c r="M255" s="147"/>
      <c r="T255" s="148"/>
      <c r="AT255" s="143" t="s">
        <v>360</v>
      </c>
      <c r="AU255" s="143" t="s">
        <v>81</v>
      </c>
      <c r="AV255" s="9" t="s">
        <v>81</v>
      </c>
      <c r="AW255" s="9" t="s">
        <v>33</v>
      </c>
      <c r="AX255" s="9" t="s">
        <v>72</v>
      </c>
      <c r="AY255" s="143" t="s">
        <v>144</v>
      </c>
    </row>
    <row r="256" spans="2:65" s="10" customFormat="1" ht="11.25">
      <c r="B256" s="149"/>
      <c r="D256" s="123" t="s">
        <v>360</v>
      </c>
      <c r="E256" s="150" t="s">
        <v>19</v>
      </c>
      <c r="F256" s="151" t="s">
        <v>362</v>
      </c>
      <c r="H256" s="152">
        <v>1</v>
      </c>
      <c r="I256" s="153"/>
      <c r="L256" s="149"/>
      <c r="M256" s="154"/>
      <c r="T256" s="155"/>
      <c r="AT256" s="150" t="s">
        <v>360</v>
      </c>
      <c r="AU256" s="150" t="s">
        <v>81</v>
      </c>
      <c r="AV256" s="10" t="s">
        <v>143</v>
      </c>
      <c r="AW256" s="10" t="s">
        <v>33</v>
      </c>
      <c r="AX256" s="10" t="s">
        <v>79</v>
      </c>
      <c r="AY256" s="150" t="s">
        <v>144</v>
      </c>
    </row>
    <row r="257" spans="2:65" s="1" customFormat="1" ht="24.2" customHeight="1">
      <c r="B257" s="31"/>
      <c r="C257" s="110" t="s">
        <v>295</v>
      </c>
      <c r="D257" s="110" t="s">
        <v>139</v>
      </c>
      <c r="E257" s="111" t="s">
        <v>1326</v>
      </c>
      <c r="F257" s="112" t="s">
        <v>1327</v>
      </c>
      <c r="G257" s="113" t="s">
        <v>142</v>
      </c>
      <c r="H257" s="114">
        <v>8</v>
      </c>
      <c r="I257" s="115"/>
      <c r="J257" s="116">
        <f>ROUND(I257*H257,2)</f>
        <v>0</v>
      </c>
      <c r="K257" s="112" t="s">
        <v>1167</v>
      </c>
      <c r="L257" s="31"/>
      <c r="M257" s="117" t="s">
        <v>19</v>
      </c>
      <c r="N257" s="118" t="s">
        <v>43</v>
      </c>
      <c r="P257" s="119">
        <f>O257*H257</f>
        <v>0</v>
      </c>
      <c r="Q257" s="119">
        <v>0</v>
      </c>
      <c r="R257" s="119">
        <f>Q257*H257</f>
        <v>0</v>
      </c>
      <c r="S257" s="119">
        <v>0</v>
      </c>
      <c r="T257" s="120">
        <f>S257*H257</f>
        <v>0</v>
      </c>
      <c r="AR257" s="121" t="s">
        <v>143</v>
      </c>
      <c r="AT257" s="121" t="s">
        <v>139</v>
      </c>
      <c r="AU257" s="121" t="s">
        <v>81</v>
      </c>
      <c r="AY257" s="16" t="s">
        <v>144</v>
      </c>
      <c r="BE257" s="122">
        <f>IF(N257="základní",J257,0)</f>
        <v>0</v>
      </c>
      <c r="BF257" s="122">
        <f>IF(N257="snížená",J257,0)</f>
        <v>0</v>
      </c>
      <c r="BG257" s="122">
        <f>IF(N257="zákl. přenesená",J257,0)</f>
        <v>0</v>
      </c>
      <c r="BH257" s="122">
        <f>IF(N257="sníž. přenesená",J257,0)</f>
        <v>0</v>
      </c>
      <c r="BI257" s="122">
        <f>IF(N257="nulová",J257,0)</f>
        <v>0</v>
      </c>
      <c r="BJ257" s="16" t="s">
        <v>79</v>
      </c>
      <c r="BK257" s="122">
        <f>ROUND(I257*H257,2)</f>
        <v>0</v>
      </c>
      <c r="BL257" s="16" t="s">
        <v>143</v>
      </c>
      <c r="BM257" s="121" t="s">
        <v>302</v>
      </c>
    </row>
    <row r="258" spans="2:65" s="1" customFormat="1" ht="11.25">
      <c r="B258" s="31"/>
      <c r="D258" s="190" t="s">
        <v>1168</v>
      </c>
      <c r="F258" s="191" t="s">
        <v>1328</v>
      </c>
      <c r="I258" s="125"/>
      <c r="L258" s="31"/>
      <c r="M258" s="126"/>
      <c r="T258" s="52"/>
      <c r="AT258" s="16" t="s">
        <v>1168</v>
      </c>
      <c r="AU258" s="16" t="s">
        <v>81</v>
      </c>
    </row>
    <row r="259" spans="2:65" s="11" customFormat="1" ht="11.25">
      <c r="B259" s="156"/>
      <c r="D259" s="123" t="s">
        <v>360</v>
      </c>
      <c r="E259" s="157" t="s">
        <v>19</v>
      </c>
      <c r="F259" s="158" t="s">
        <v>1329</v>
      </c>
      <c r="H259" s="157" t="s">
        <v>19</v>
      </c>
      <c r="I259" s="159"/>
      <c r="L259" s="156"/>
      <c r="M259" s="160"/>
      <c r="T259" s="161"/>
      <c r="AT259" s="157" t="s">
        <v>360</v>
      </c>
      <c r="AU259" s="157" t="s">
        <v>81</v>
      </c>
      <c r="AV259" s="11" t="s">
        <v>79</v>
      </c>
      <c r="AW259" s="11" t="s">
        <v>33</v>
      </c>
      <c r="AX259" s="11" t="s">
        <v>72</v>
      </c>
      <c r="AY259" s="157" t="s">
        <v>144</v>
      </c>
    </row>
    <row r="260" spans="2:65" s="9" customFormat="1" ht="11.25">
      <c r="B260" s="142"/>
      <c r="D260" s="123" t="s">
        <v>360</v>
      </c>
      <c r="E260" s="143" t="s">
        <v>19</v>
      </c>
      <c r="F260" s="144" t="s">
        <v>1330</v>
      </c>
      <c r="H260" s="145">
        <v>8</v>
      </c>
      <c r="I260" s="146"/>
      <c r="L260" s="142"/>
      <c r="M260" s="147"/>
      <c r="T260" s="148"/>
      <c r="AT260" s="143" t="s">
        <v>360</v>
      </c>
      <c r="AU260" s="143" t="s">
        <v>81</v>
      </c>
      <c r="AV260" s="9" t="s">
        <v>81</v>
      </c>
      <c r="AW260" s="9" t="s">
        <v>33</v>
      </c>
      <c r="AX260" s="9" t="s">
        <v>72</v>
      </c>
      <c r="AY260" s="143" t="s">
        <v>144</v>
      </c>
    </row>
    <row r="261" spans="2:65" s="10" customFormat="1" ht="11.25">
      <c r="B261" s="149"/>
      <c r="D261" s="123" t="s">
        <v>360</v>
      </c>
      <c r="E261" s="150" t="s">
        <v>19</v>
      </c>
      <c r="F261" s="151" t="s">
        <v>362</v>
      </c>
      <c r="H261" s="152">
        <v>8</v>
      </c>
      <c r="I261" s="153"/>
      <c r="L261" s="149"/>
      <c r="M261" s="154"/>
      <c r="T261" s="155"/>
      <c r="AT261" s="150" t="s">
        <v>360</v>
      </c>
      <c r="AU261" s="150" t="s">
        <v>81</v>
      </c>
      <c r="AV261" s="10" t="s">
        <v>143</v>
      </c>
      <c r="AW261" s="10" t="s">
        <v>33</v>
      </c>
      <c r="AX261" s="10" t="s">
        <v>79</v>
      </c>
      <c r="AY261" s="150" t="s">
        <v>144</v>
      </c>
    </row>
    <row r="262" spans="2:65" s="1" customFormat="1" ht="24.2" customHeight="1">
      <c r="B262" s="31"/>
      <c r="C262" s="110" t="s">
        <v>220</v>
      </c>
      <c r="D262" s="110" t="s">
        <v>139</v>
      </c>
      <c r="E262" s="111" t="s">
        <v>1331</v>
      </c>
      <c r="F262" s="112" t="s">
        <v>1332</v>
      </c>
      <c r="G262" s="113" t="s">
        <v>153</v>
      </c>
      <c r="H262" s="114">
        <v>2</v>
      </c>
      <c r="I262" s="115"/>
      <c r="J262" s="116">
        <f>ROUND(I262*H262,2)</f>
        <v>0</v>
      </c>
      <c r="K262" s="112" t="s">
        <v>1167</v>
      </c>
      <c r="L262" s="31"/>
      <c r="M262" s="117" t="s">
        <v>19</v>
      </c>
      <c r="N262" s="118" t="s">
        <v>43</v>
      </c>
      <c r="P262" s="119">
        <f>O262*H262</f>
        <v>0</v>
      </c>
      <c r="Q262" s="119">
        <v>0</v>
      </c>
      <c r="R262" s="119">
        <f>Q262*H262</f>
        <v>0</v>
      </c>
      <c r="S262" s="119">
        <v>0</v>
      </c>
      <c r="T262" s="120">
        <f>S262*H262</f>
        <v>0</v>
      </c>
      <c r="AR262" s="121" t="s">
        <v>143</v>
      </c>
      <c r="AT262" s="121" t="s">
        <v>139</v>
      </c>
      <c r="AU262" s="121" t="s">
        <v>81</v>
      </c>
      <c r="AY262" s="16" t="s">
        <v>144</v>
      </c>
      <c r="BE262" s="122">
        <f>IF(N262="základní",J262,0)</f>
        <v>0</v>
      </c>
      <c r="BF262" s="122">
        <f>IF(N262="snížená",J262,0)</f>
        <v>0</v>
      </c>
      <c r="BG262" s="122">
        <f>IF(N262="zákl. přenesená",J262,0)</f>
        <v>0</v>
      </c>
      <c r="BH262" s="122">
        <f>IF(N262="sníž. přenesená",J262,0)</f>
        <v>0</v>
      </c>
      <c r="BI262" s="122">
        <f>IF(N262="nulová",J262,0)</f>
        <v>0</v>
      </c>
      <c r="BJ262" s="16" t="s">
        <v>79</v>
      </c>
      <c r="BK262" s="122">
        <f>ROUND(I262*H262,2)</f>
        <v>0</v>
      </c>
      <c r="BL262" s="16" t="s">
        <v>143</v>
      </c>
      <c r="BM262" s="121" t="s">
        <v>308</v>
      </c>
    </row>
    <row r="263" spans="2:65" s="1" customFormat="1" ht="11.25">
      <c r="B263" s="31"/>
      <c r="D263" s="190" t="s">
        <v>1168</v>
      </c>
      <c r="F263" s="191" t="s">
        <v>1333</v>
      </c>
      <c r="I263" s="125"/>
      <c r="L263" s="31"/>
      <c r="M263" s="126"/>
      <c r="T263" s="52"/>
      <c r="AT263" s="16" t="s">
        <v>1168</v>
      </c>
      <c r="AU263" s="16" t="s">
        <v>81</v>
      </c>
    </row>
    <row r="264" spans="2:65" s="9" customFormat="1" ht="11.25">
      <c r="B264" s="142"/>
      <c r="D264" s="123" t="s">
        <v>360</v>
      </c>
      <c r="E264" s="143" t="s">
        <v>19</v>
      </c>
      <c r="F264" s="144" t="s">
        <v>1334</v>
      </c>
      <c r="H264" s="145">
        <v>1</v>
      </c>
      <c r="I264" s="146"/>
      <c r="L264" s="142"/>
      <c r="M264" s="147"/>
      <c r="T264" s="148"/>
      <c r="AT264" s="143" t="s">
        <v>360</v>
      </c>
      <c r="AU264" s="143" t="s">
        <v>81</v>
      </c>
      <c r="AV264" s="9" t="s">
        <v>81</v>
      </c>
      <c r="AW264" s="9" t="s">
        <v>33</v>
      </c>
      <c r="AX264" s="9" t="s">
        <v>72</v>
      </c>
      <c r="AY264" s="143" t="s">
        <v>144</v>
      </c>
    </row>
    <row r="265" spans="2:65" s="9" customFormat="1" ht="11.25">
      <c r="B265" s="142"/>
      <c r="D265" s="123" t="s">
        <v>360</v>
      </c>
      <c r="E265" s="143" t="s">
        <v>19</v>
      </c>
      <c r="F265" s="144" t="s">
        <v>1335</v>
      </c>
      <c r="H265" s="145">
        <v>1</v>
      </c>
      <c r="I265" s="146"/>
      <c r="L265" s="142"/>
      <c r="M265" s="147"/>
      <c r="T265" s="148"/>
      <c r="AT265" s="143" t="s">
        <v>360</v>
      </c>
      <c r="AU265" s="143" t="s">
        <v>81</v>
      </c>
      <c r="AV265" s="9" t="s">
        <v>81</v>
      </c>
      <c r="AW265" s="9" t="s">
        <v>33</v>
      </c>
      <c r="AX265" s="9" t="s">
        <v>72</v>
      </c>
      <c r="AY265" s="143" t="s">
        <v>144</v>
      </c>
    </row>
    <row r="266" spans="2:65" s="10" customFormat="1" ht="11.25">
      <c r="B266" s="149"/>
      <c r="D266" s="123" t="s">
        <v>360</v>
      </c>
      <c r="E266" s="150" t="s">
        <v>19</v>
      </c>
      <c r="F266" s="151" t="s">
        <v>362</v>
      </c>
      <c r="H266" s="152">
        <v>2</v>
      </c>
      <c r="I266" s="153"/>
      <c r="L266" s="149"/>
      <c r="M266" s="154"/>
      <c r="T266" s="155"/>
      <c r="AT266" s="150" t="s">
        <v>360</v>
      </c>
      <c r="AU266" s="150" t="s">
        <v>81</v>
      </c>
      <c r="AV266" s="10" t="s">
        <v>143</v>
      </c>
      <c r="AW266" s="10" t="s">
        <v>33</v>
      </c>
      <c r="AX266" s="10" t="s">
        <v>79</v>
      </c>
      <c r="AY266" s="150" t="s">
        <v>144</v>
      </c>
    </row>
    <row r="267" spans="2:65" s="1" customFormat="1" ht="16.5" customHeight="1">
      <c r="B267" s="31"/>
      <c r="C267" s="110" t="s">
        <v>304</v>
      </c>
      <c r="D267" s="110" t="s">
        <v>139</v>
      </c>
      <c r="E267" s="111" t="s">
        <v>1336</v>
      </c>
      <c r="F267" s="112" t="s">
        <v>1337</v>
      </c>
      <c r="G267" s="113" t="s">
        <v>457</v>
      </c>
      <c r="H267" s="114">
        <v>13.167999999999999</v>
      </c>
      <c r="I267" s="115"/>
      <c r="J267" s="116">
        <f>ROUND(I267*H267,2)</f>
        <v>0</v>
      </c>
      <c r="K267" s="112" t="s">
        <v>1167</v>
      </c>
      <c r="L267" s="31"/>
      <c r="M267" s="117" t="s">
        <v>19</v>
      </c>
      <c r="N267" s="118" t="s">
        <v>43</v>
      </c>
      <c r="P267" s="119">
        <f>O267*H267</f>
        <v>0</v>
      </c>
      <c r="Q267" s="119">
        <v>0</v>
      </c>
      <c r="R267" s="119">
        <f>Q267*H267</f>
        <v>0</v>
      </c>
      <c r="S267" s="119">
        <v>0</v>
      </c>
      <c r="T267" s="120">
        <f>S267*H267</f>
        <v>0</v>
      </c>
      <c r="AR267" s="121" t="s">
        <v>143</v>
      </c>
      <c r="AT267" s="121" t="s">
        <v>139</v>
      </c>
      <c r="AU267" s="121" t="s">
        <v>81</v>
      </c>
      <c r="AY267" s="16" t="s">
        <v>144</v>
      </c>
      <c r="BE267" s="122">
        <f>IF(N267="základní",J267,0)</f>
        <v>0</v>
      </c>
      <c r="BF267" s="122">
        <f>IF(N267="snížená",J267,0)</f>
        <v>0</v>
      </c>
      <c r="BG267" s="122">
        <f>IF(N267="zákl. přenesená",J267,0)</f>
        <v>0</v>
      </c>
      <c r="BH267" s="122">
        <f>IF(N267="sníž. přenesená",J267,0)</f>
        <v>0</v>
      </c>
      <c r="BI267" s="122">
        <f>IF(N267="nulová",J267,0)</f>
        <v>0</v>
      </c>
      <c r="BJ267" s="16" t="s">
        <v>79</v>
      </c>
      <c r="BK267" s="122">
        <f>ROUND(I267*H267,2)</f>
        <v>0</v>
      </c>
      <c r="BL267" s="16" t="s">
        <v>143</v>
      </c>
      <c r="BM267" s="121" t="s">
        <v>312</v>
      </c>
    </row>
    <row r="268" spans="2:65" s="1" customFormat="1" ht="11.25">
      <c r="B268" s="31"/>
      <c r="D268" s="190" t="s">
        <v>1168</v>
      </c>
      <c r="F268" s="191" t="s">
        <v>1338</v>
      </c>
      <c r="I268" s="125"/>
      <c r="L268" s="31"/>
      <c r="M268" s="126"/>
      <c r="T268" s="52"/>
      <c r="AT268" s="16" t="s">
        <v>1168</v>
      </c>
      <c r="AU268" s="16" t="s">
        <v>81</v>
      </c>
    </row>
    <row r="269" spans="2:65" s="11" customFormat="1" ht="11.25">
      <c r="B269" s="156"/>
      <c r="D269" s="123" t="s">
        <v>360</v>
      </c>
      <c r="E269" s="157" t="s">
        <v>19</v>
      </c>
      <c r="F269" s="158" t="s">
        <v>1339</v>
      </c>
      <c r="H269" s="157" t="s">
        <v>19</v>
      </c>
      <c r="I269" s="159"/>
      <c r="L269" s="156"/>
      <c r="M269" s="160"/>
      <c r="T269" s="161"/>
      <c r="AT269" s="157" t="s">
        <v>360</v>
      </c>
      <c r="AU269" s="157" t="s">
        <v>81</v>
      </c>
      <c r="AV269" s="11" t="s">
        <v>79</v>
      </c>
      <c r="AW269" s="11" t="s">
        <v>33</v>
      </c>
      <c r="AX269" s="11" t="s">
        <v>72</v>
      </c>
      <c r="AY269" s="157" t="s">
        <v>144</v>
      </c>
    </row>
    <row r="270" spans="2:65" s="9" customFormat="1" ht="11.25">
      <c r="B270" s="142"/>
      <c r="D270" s="123" t="s">
        <v>360</v>
      </c>
      <c r="E270" s="143" t="s">
        <v>19</v>
      </c>
      <c r="F270" s="144" t="s">
        <v>1340</v>
      </c>
      <c r="H270" s="145">
        <v>13.167999999999999</v>
      </c>
      <c r="I270" s="146"/>
      <c r="L270" s="142"/>
      <c r="M270" s="147"/>
      <c r="T270" s="148"/>
      <c r="AT270" s="143" t="s">
        <v>360</v>
      </c>
      <c r="AU270" s="143" t="s">
        <v>81</v>
      </c>
      <c r="AV270" s="9" t="s">
        <v>81</v>
      </c>
      <c r="AW270" s="9" t="s">
        <v>33</v>
      </c>
      <c r="AX270" s="9" t="s">
        <v>72</v>
      </c>
      <c r="AY270" s="143" t="s">
        <v>144</v>
      </c>
    </row>
    <row r="271" spans="2:65" s="10" customFormat="1" ht="11.25">
      <c r="B271" s="149"/>
      <c r="D271" s="123" t="s">
        <v>360</v>
      </c>
      <c r="E271" s="150" t="s">
        <v>19</v>
      </c>
      <c r="F271" s="151" t="s">
        <v>362</v>
      </c>
      <c r="H271" s="152">
        <v>13.167999999999999</v>
      </c>
      <c r="I271" s="153"/>
      <c r="L271" s="149"/>
      <c r="M271" s="154"/>
      <c r="T271" s="155"/>
      <c r="AT271" s="150" t="s">
        <v>360</v>
      </c>
      <c r="AU271" s="150" t="s">
        <v>81</v>
      </c>
      <c r="AV271" s="10" t="s">
        <v>143</v>
      </c>
      <c r="AW271" s="10" t="s">
        <v>33</v>
      </c>
      <c r="AX271" s="10" t="s">
        <v>79</v>
      </c>
      <c r="AY271" s="150" t="s">
        <v>144</v>
      </c>
    </row>
    <row r="272" spans="2:65" s="1" customFormat="1" ht="16.5" customHeight="1">
      <c r="B272" s="31"/>
      <c r="C272" s="110" t="s">
        <v>225</v>
      </c>
      <c r="D272" s="110" t="s">
        <v>139</v>
      </c>
      <c r="E272" s="111" t="s">
        <v>1341</v>
      </c>
      <c r="F272" s="112" t="s">
        <v>1342</v>
      </c>
      <c r="G272" s="113" t="s">
        <v>142</v>
      </c>
      <c r="H272" s="114">
        <v>5.26</v>
      </c>
      <c r="I272" s="115"/>
      <c r="J272" s="116">
        <f>ROUND(I272*H272,2)</f>
        <v>0</v>
      </c>
      <c r="K272" s="112" t="s">
        <v>1167</v>
      </c>
      <c r="L272" s="31"/>
      <c r="M272" s="117" t="s">
        <v>19</v>
      </c>
      <c r="N272" s="118" t="s">
        <v>43</v>
      </c>
      <c r="P272" s="119">
        <f>O272*H272</f>
        <v>0</v>
      </c>
      <c r="Q272" s="119">
        <v>0</v>
      </c>
      <c r="R272" s="119">
        <f>Q272*H272</f>
        <v>0</v>
      </c>
      <c r="S272" s="119">
        <v>0</v>
      </c>
      <c r="T272" s="120">
        <f>S272*H272</f>
        <v>0</v>
      </c>
      <c r="AR272" s="121" t="s">
        <v>143</v>
      </c>
      <c r="AT272" s="121" t="s">
        <v>139</v>
      </c>
      <c r="AU272" s="121" t="s">
        <v>81</v>
      </c>
      <c r="AY272" s="16" t="s">
        <v>144</v>
      </c>
      <c r="BE272" s="122">
        <f>IF(N272="základní",J272,0)</f>
        <v>0</v>
      </c>
      <c r="BF272" s="122">
        <f>IF(N272="snížená",J272,0)</f>
        <v>0</v>
      </c>
      <c r="BG272" s="122">
        <f>IF(N272="zákl. přenesená",J272,0)</f>
        <v>0</v>
      </c>
      <c r="BH272" s="122">
        <f>IF(N272="sníž. přenesená",J272,0)</f>
        <v>0</v>
      </c>
      <c r="BI272" s="122">
        <f>IF(N272="nulová",J272,0)</f>
        <v>0</v>
      </c>
      <c r="BJ272" s="16" t="s">
        <v>79</v>
      </c>
      <c r="BK272" s="122">
        <f>ROUND(I272*H272,2)</f>
        <v>0</v>
      </c>
      <c r="BL272" s="16" t="s">
        <v>143</v>
      </c>
      <c r="BM272" s="121" t="s">
        <v>318</v>
      </c>
    </row>
    <row r="273" spans="2:65" s="1" customFormat="1" ht="11.25">
      <c r="B273" s="31"/>
      <c r="D273" s="190" t="s">
        <v>1168</v>
      </c>
      <c r="F273" s="191" t="s">
        <v>1343</v>
      </c>
      <c r="I273" s="125"/>
      <c r="L273" s="31"/>
      <c r="M273" s="126"/>
      <c r="T273" s="52"/>
      <c r="AT273" s="16" t="s">
        <v>1168</v>
      </c>
      <c r="AU273" s="16" t="s">
        <v>81</v>
      </c>
    </row>
    <row r="274" spans="2:65" s="11" customFormat="1" ht="11.25">
      <c r="B274" s="156"/>
      <c r="D274" s="123" t="s">
        <v>360</v>
      </c>
      <c r="E274" s="157" t="s">
        <v>19</v>
      </c>
      <c r="F274" s="158" t="s">
        <v>1344</v>
      </c>
      <c r="H274" s="157" t="s">
        <v>19</v>
      </c>
      <c r="I274" s="159"/>
      <c r="L274" s="156"/>
      <c r="M274" s="160"/>
      <c r="T274" s="161"/>
      <c r="AT274" s="157" t="s">
        <v>360</v>
      </c>
      <c r="AU274" s="157" t="s">
        <v>81</v>
      </c>
      <c r="AV274" s="11" t="s">
        <v>79</v>
      </c>
      <c r="AW274" s="11" t="s">
        <v>33</v>
      </c>
      <c r="AX274" s="11" t="s">
        <v>72</v>
      </c>
      <c r="AY274" s="157" t="s">
        <v>144</v>
      </c>
    </row>
    <row r="275" spans="2:65" s="9" customFormat="1" ht="11.25">
      <c r="B275" s="142"/>
      <c r="D275" s="123" t="s">
        <v>360</v>
      </c>
      <c r="E275" s="143" t="s">
        <v>19</v>
      </c>
      <c r="F275" s="144" t="s">
        <v>1345</v>
      </c>
      <c r="H275" s="145">
        <v>5.26</v>
      </c>
      <c r="I275" s="146"/>
      <c r="L275" s="142"/>
      <c r="M275" s="147"/>
      <c r="T275" s="148"/>
      <c r="AT275" s="143" t="s">
        <v>360</v>
      </c>
      <c r="AU275" s="143" t="s">
        <v>81</v>
      </c>
      <c r="AV275" s="9" t="s">
        <v>81</v>
      </c>
      <c r="AW275" s="9" t="s">
        <v>33</v>
      </c>
      <c r="AX275" s="9" t="s">
        <v>72</v>
      </c>
      <c r="AY275" s="143" t="s">
        <v>144</v>
      </c>
    </row>
    <row r="276" spans="2:65" s="10" customFormat="1" ht="11.25">
      <c r="B276" s="149"/>
      <c r="D276" s="123" t="s">
        <v>360</v>
      </c>
      <c r="E276" s="150" t="s">
        <v>19</v>
      </c>
      <c r="F276" s="151" t="s">
        <v>362</v>
      </c>
      <c r="H276" s="152">
        <v>5.26</v>
      </c>
      <c r="I276" s="153"/>
      <c r="L276" s="149"/>
      <c r="M276" s="154"/>
      <c r="T276" s="155"/>
      <c r="AT276" s="150" t="s">
        <v>360</v>
      </c>
      <c r="AU276" s="150" t="s">
        <v>81</v>
      </c>
      <c r="AV276" s="10" t="s">
        <v>143</v>
      </c>
      <c r="AW276" s="10" t="s">
        <v>33</v>
      </c>
      <c r="AX276" s="10" t="s">
        <v>79</v>
      </c>
      <c r="AY276" s="150" t="s">
        <v>144</v>
      </c>
    </row>
    <row r="277" spans="2:65" s="1" customFormat="1" ht="24.2" customHeight="1">
      <c r="B277" s="31"/>
      <c r="C277" s="110" t="s">
        <v>314</v>
      </c>
      <c r="D277" s="110" t="s">
        <v>139</v>
      </c>
      <c r="E277" s="111" t="s">
        <v>1346</v>
      </c>
      <c r="F277" s="112" t="s">
        <v>1347</v>
      </c>
      <c r="G277" s="113" t="s">
        <v>153</v>
      </c>
      <c r="H277" s="114">
        <v>7</v>
      </c>
      <c r="I277" s="115"/>
      <c r="J277" s="116">
        <f>ROUND(I277*H277,2)</f>
        <v>0</v>
      </c>
      <c r="K277" s="112" t="s">
        <v>1167</v>
      </c>
      <c r="L277" s="31"/>
      <c r="M277" s="117" t="s">
        <v>19</v>
      </c>
      <c r="N277" s="118" t="s">
        <v>43</v>
      </c>
      <c r="P277" s="119">
        <f>O277*H277</f>
        <v>0</v>
      </c>
      <c r="Q277" s="119">
        <v>0</v>
      </c>
      <c r="R277" s="119">
        <f>Q277*H277</f>
        <v>0</v>
      </c>
      <c r="S277" s="119">
        <v>0</v>
      </c>
      <c r="T277" s="120">
        <f>S277*H277</f>
        <v>0</v>
      </c>
      <c r="AR277" s="121" t="s">
        <v>143</v>
      </c>
      <c r="AT277" s="121" t="s">
        <v>139</v>
      </c>
      <c r="AU277" s="121" t="s">
        <v>81</v>
      </c>
      <c r="AY277" s="16" t="s">
        <v>144</v>
      </c>
      <c r="BE277" s="122">
        <f>IF(N277="základní",J277,0)</f>
        <v>0</v>
      </c>
      <c r="BF277" s="122">
        <f>IF(N277="snížená",J277,0)</f>
        <v>0</v>
      </c>
      <c r="BG277" s="122">
        <f>IF(N277="zákl. přenesená",J277,0)</f>
        <v>0</v>
      </c>
      <c r="BH277" s="122">
        <f>IF(N277="sníž. přenesená",J277,0)</f>
        <v>0</v>
      </c>
      <c r="BI277" s="122">
        <f>IF(N277="nulová",J277,0)</f>
        <v>0</v>
      </c>
      <c r="BJ277" s="16" t="s">
        <v>79</v>
      </c>
      <c r="BK277" s="122">
        <f>ROUND(I277*H277,2)</f>
        <v>0</v>
      </c>
      <c r="BL277" s="16" t="s">
        <v>143</v>
      </c>
      <c r="BM277" s="121" t="s">
        <v>322</v>
      </c>
    </row>
    <row r="278" spans="2:65" s="1" customFormat="1" ht="11.25">
      <c r="B278" s="31"/>
      <c r="D278" s="190" t="s">
        <v>1168</v>
      </c>
      <c r="F278" s="191" t="s">
        <v>1348</v>
      </c>
      <c r="I278" s="125"/>
      <c r="L278" s="31"/>
      <c r="M278" s="126"/>
      <c r="T278" s="52"/>
      <c r="AT278" s="16" t="s">
        <v>1168</v>
      </c>
      <c r="AU278" s="16" t="s">
        <v>81</v>
      </c>
    </row>
    <row r="279" spans="2:65" s="9" customFormat="1" ht="11.25">
      <c r="B279" s="142"/>
      <c r="D279" s="123" t="s">
        <v>360</v>
      </c>
      <c r="E279" s="143" t="s">
        <v>19</v>
      </c>
      <c r="F279" s="144" t="s">
        <v>1349</v>
      </c>
      <c r="H279" s="145">
        <v>7</v>
      </c>
      <c r="I279" s="146"/>
      <c r="L279" s="142"/>
      <c r="M279" s="147"/>
      <c r="T279" s="148"/>
      <c r="AT279" s="143" t="s">
        <v>360</v>
      </c>
      <c r="AU279" s="143" t="s">
        <v>81</v>
      </c>
      <c r="AV279" s="9" t="s">
        <v>81</v>
      </c>
      <c r="AW279" s="9" t="s">
        <v>33</v>
      </c>
      <c r="AX279" s="9" t="s">
        <v>72</v>
      </c>
      <c r="AY279" s="143" t="s">
        <v>144</v>
      </c>
    </row>
    <row r="280" spans="2:65" s="10" customFormat="1" ht="11.25">
      <c r="B280" s="149"/>
      <c r="D280" s="123" t="s">
        <v>360</v>
      </c>
      <c r="E280" s="150" t="s">
        <v>19</v>
      </c>
      <c r="F280" s="151" t="s">
        <v>362</v>
      </c>
      <c r="H280" s="152">
        <v>7</v>
      </c>
      <c r="I280" s="153"/>
      <c r="L280" s="149"/>
      <c r="M280" s="154"/>
      <c r="T280" s="155"/>
      <c r="AT280" s="150" t="s">
        <v>360</v>
      </c>
      <c r="AU280" s="150" t="s">
        <v>81</v>
      </c>
      <c r="AV280" s="10" t="s">
        <v>143</v>
      </c>
      <c r="AW280" s="10" t="s">
        <v>33</v>
      </c>
      <c r="AX280" s="10" t="s">
        <v>79</v>
      </c>
      <c r="AY280" s="150" t="s">
        <v>144</v>
      </c>
    </row>
    <row r="281" spans="2:65" s="13" customFormat="1" ht="22.9" customHeight="1">
      <c r="B281" s="169"/>
      <c r="D281" s="170" t="s">
        <v>71</v>
      </c>
      <c r="E281" s="185" t="s">
        <v>1350</v>
      </c>
      <c r="F281" s="185" t="s">
        <v>1351</v>
      </c>
      <c r="I281" s="172"/>
      <c r="J281" s="186">
        <f>BK281</f>
        <v>0</v>
      </c>
      <c r="L281" s="169"/>
      <c r="M281" s="174"/>
      <c r="P281" s="175">
        <f>SUM(P282:P296)</f>
        <v>0</v>
      </c>
      <c r="R281" s="175">
        <f>SUM(R282:R296)</f>
        <v>0</v>
      </c>
      <c r="T281" s="176">
        <f>SUM(T282:T296)</f>
        <v>0</v>
      </c>
      <c r="AR281" s="170" t="s">
        <v>79</v>
      </c>
      <c r="AT281" s="177" t="s">
        <v>71</v>
      </c>
      <c r="AU281" s="177" t="s">
        <v>79</v>
      </c>
      <c r="AY281" s="170" t="s">
        <v>144</v>
      </c>
      <c r="BK281" s="178">
        <f>SUM(BK282:BK296)</f>
        <v>0</v>
      </c>
    </row>
    <row r="282" spans="2:65" s="1" customFormat="1" ht="24.2" customHeight="1">
      <c r="B282" s="31"/>
      <c r="C282" s="110" t="s">
        <v>229</v>
      </c>
      <c r="D282" s="110" t="s">
        <v>139</v>
      </c>
      <c r="E282" s="111" t="s">
        <v>1352</v>
      </c>
      <c r="F282" s="112" t="s">
        <v>1353</v>
      </c>
      <c r="G282" s="113" t="s">
        <v>365</v>
      </c>
      <c r="H282" s="114">
        <v>42.412999999999997</v>
      </c>
      <c r="I282" s="115"/>
      <c r="J282" s="116">
        <f>ROUND(I282*H282,2)</f>
        <v>0</v>
      </c>
      <c r="K282" s="112" t="s">
        <v>1167</v>
      </c>
      <c r="L282" s="31"/>
      <c r="M282" s="117" t="s">
        <v>19</v>
      </c>
      <c r="N282" s="118" t="s">
        <v>43</v>
      </c>
      <c r="P282" s="119">
        <f>O282*H282</f>
        <v>0</v>
      </c>
      <c r="Q282" s="119">
        <v>0</v>
      </c>
      <c r="R282" s="119">
        <f>Q282*H282</f>
        <v>0</v>
      </c>
      <c r="S282" s="119">
        <v>0</v>
      </c>
      <c r="T282" s="120">
        <f>S282*H282</f>
        <v>0</v>
      </c>
      <c r="AR282" s="121" t="s">
        <v>143</v>
      </c>
      <c r="AT282" s="121" t="s">
        <v>139</v>
      </c>
      <c r="AU282" s="121" t="s">
        <v>81</v>
      </c>
      <c r="AY282" s="16" t="s">
        <v>144</v>
      </c>
      <c r="BE282" s="122">
        <f>IF(N282="základní",J282,0)</f>
        <v>0</v>
      </c>
      <c r="BF282" s="122">
        <f>IF(N282="snížená",J282,0)</f>
        <v>0</v>
      </c>
      <c r="BG282" s="122">
        <f>IF(N282="zákl. přenesená",J282,0)</f>
        <v>0</v>
      </c>
      <c r="BH282" s="122">
        <f>IF(N282="sníž. přenesená",J282,0)</f>
        <v>0</v>
      </c>
      <c r="BI282" s="122">
        <f>IF(N282="nulová",J282,0)</f>
        <v>0</v>
      </c>
      <c r="BJ282" s="16" t="s">
        <v>79</v>
      </c>
      <c r="BK282" s="122">
        <f>ROUND(I282*H282,2)</f>
        <v>0</v>
      </c>
      <c r="BL282" s="16" t="s">
        <v>143</v>
      </c>
      <c r="BM282" s="121" t="s">
        <v>327</v>
      </c>
    </row>
    <row r="283" spans="2:65" s="1" customFormat="1" ht="11.25">
      <c r="B283" s="31"/>
      <c r="D283" s="190" t="s">
        <v>1168</v>
      </c>
      <c r="F283" s="191" t="s">
        <v>1354</v>
      </c>
      <c r="I283" s="125"/>
      <c r="L283" s="31"/>
      <c r="M283" s="126"/>
      <c r="T283" s="52"/>
      <c r="AT283" s="16" t="s">
        <v>1168</v>
      </c>
      <c r="AU283" s="16" t="s">
        <v>81</v>
      </c>
    </row>
    <row r="284" spans="2:65" s="1" customFormat="1" ht="24.2" customHeight="1">
      <c r="B284" s="31"/>
      <c r="C284" s="110" t="s">
        <v>324</v>
      </c>
      <c r="D284" s="110" t="s">
        <v>139</v>
      </c>
      <c r="E284" s="111" t="s">
        <v>1355</v>
      </c>
      <c r="F284" s="112" t="s">
        <v>1356</v>
      </c>
      <c r="G284" s="113" t="s">
        <v>365</v>
      </c>
      <c r="H284" s="114">
        <v>805.84699999999998</v>
      </c>
      <c r="I284" s="115"/>
      <c r="J284" s="116">
        <f>ROUND(I284*H284,2)</f>
        <v>0</v>
      </c>
      <c r="K284" s="112" t="s">
        <v>1167</v>
      </c>
      <c r="L284" s="31"/>
      <c r="M284" s="117" t="s">
        <v>19</v>
      </c>
      <c r="N284" s="118" t="s">
        <v>43</v>
      </c>
      <c r="P284" s="119">
        <f>O284*H284</f>
        <v>0</v>
      </c>
      <c r="Q284" s="119">
        <v>0</v>
      </c>
      <c r="R284" s="119">
        <f>Q284*H284</f>
        <v>0</v>
      </c>
      <c r="S284" s="119">
        <v>0</v>
      </c>
      <c r="T284" s="120">
        <f>S284*H284</f>
        <v>0</v>
      </c>
      <c r="AR284" s="121" t="s">
        <v>143</v>
      </c>
      <c r="AT284" s="121" t="s">
        <v>139</v>
      </c>
      <c r="AU284" s="121" t="s">
        <v>81</v>
      </c>
      <c r="AY284" s="16" t="s">
        <v>144</v>
      </c>
      <c r="BE284" s="122">
        <f>IF(N284="základní",J284,0)</f>
        <v>0</v>
      </c>
      <c r="BF284" s="122">
        <f>IF(N284="snížená",J284,0)</f>
        <v>0</v>
      </c>
      <c r="BG284" s="122">
        <f>IF(N284="zákl. přenesená",J284,0)</f>
        <v>0</v>
      </c>
      <c r="BH284" s="122">
        <f>IF(N284="sníž. přenesená",J284,0)</f>
        <v>0</v>
      </c>
      <c r="BI284" s="122">
        <f>IF(N284="nulová",J284,0)</f>
        <v>0</v>
      </c>
      <c r="BJ284" s="16" t="s">
        <v>79</v>
      </c>
      <c r="BK284" s="122">
        <f>ROUND(I284*H284,2)</f>
        <v>0</v>
      </c>
      <c r="BL284" s="16" t="s">
        <v>143</v>
      </c>
      <c r="BM284" s="121" t="s">
        <v>331</v>
      </c>
    </row>
    <row r="285" spans="2:65" s="1" customFormat="1" ht="11.25">
      <c r="B285" s="31"/>
      <c r="D285" s="190" t="s">
        <v>1168</v>
      </c>
      <c r="F285" s="191" t="s">
        <v>1357</v>
      </c>
      <c r="I285" s="125"/>
      <c r="L285" s="31"/>
      <c r="M285" s="126"/>
      <c r="T285" s="52"/>
      <c r="AT285" s="16" t="s">
        <v>1168</v>
      </c>
      <c r="AU285" s="16" t="s">
        <v>81</v>
      </c>
    </row>
    <row r="286" spans="2:65" s="11" customFormat="1" ht="11.25">
      <c r="B286" s="156"/>
      <c r="D286" s="123" t="s">
        <v>360</v>
      </c>
      <c r="E286" s="157" t="s">
        <v>19</v>
      </c>
      <c r="F286" s="158" t="s">
        <v>1358</v>
      </c>
      <c r="H286" s="157" t="s">
        <v>19</v>
      </c>
      <c r="I286" s="159"/>
      <c r="L286" s="156"/>
      <c r="M286" s="160"/>
      <c r="T286" s="161"/>
      <c r="AT286" s="157" t="s">
        <v>360</v>
      </c>
      <c r="AU286" s="157" t="s">
        <v>81</v>
      </c>
      <c r="AV286" s="11" t="s">
        <v>79</v>
      </c>
      <c r="AW286" s="11" t="s">
        <v>33</v>
      </c>
      <c r="AX286" s="11" t="s">
        <v>72</v>
      </c>
      <c r="AY286" s="157" t="s">
        <v>144</v>
      </c>
    </row>
    <row r="287" spans="2:65" s="9" customFormat="1" ht="11.25">
      <c r="B287" s="142"/>
      <c r="D287" s="123" t="s">
        <v>360</v>
      </c>
      <c r="E287" s="143" t="s">
        <v>19</v>
      </c>
      <c r="F287" s="144" t="s">
        <v>1359</v>
      </c>
      <c r="H287" s="145">
        <v>805.84699999999998</v>
      </c>
      <c r="I287" s="146"/>
      <c r="L287" s="142"/>
      <c r="M287" s="147"/>
      <c r="T287" s="148"/>
      <c r="AT287" s="143" t="s">
        <v>360</v>
      </c>
      <c r="AU287" s="143" t="s">
        <v>81</v>
      </c>
      <c r="AV287" s="9" t="s">
        <v>81</v>
      </c>
      <c r="AW287" s="9" t="s">
        <v>33</v>
      </c>
      <c r="AX287" s="9" t="s">
        <v>72</v>
      </c>
      <c r="AY287" s="143" t="s">
        <v>144</v>
      </c>
    </row>
    <row r="288" spans="2:65" s="10" customFormat="1" ht="11.25">
      <c r="B288" s="149"/>
      <c r="D288" s="123" t="s">
        <v>360</v>
      </c>
      <c r="E288" s="150" t="s">
        <v>19</v>
      </c>
      <c r="F288" s="151" t="s">
        <v>362</v>
      </c>
      <c r="H288" s="152">
        <v>805.84699999999998</v>
      </c>
      <c r="I288" s="153"/>
      <c r="L288" s="149"/>
      <c r="M288" s="154"/>
      <c r="T288" s="155"/>
      <c r="AT288" s="150" t="s">
        <v>360</v>
      </c>
      <c r="AU288" s="150" t="s">
        <v>81</v>
      </c>
      <c r="AV288" s="10" t="s">
        <v>143</v>
      </c>
      <c r="AW288" s="10" t="s">
        <v>33</v>
      </c>
      <c r="AX288" s="10" t="s">
        <v>79</v>
      </c>
      <c r="AY288" s="150" t="s">
        <v>144</v>
      </c>
    </row>
    <row r="289" spans="2:65" s="1" customFormat="1" ht="37.9" customHeight="1">
      <c r="B289" s="31"/>
      <c r="C289" s="110" t="s">
        <v>233</v>
      </c>
      <c r="D289" s="110" t="s">
        <v>139</v>
      </c>
      <c r="E289" s="111" t="s">
        <v>1360</v>
      </c>
      <c r="F289" s="112" t="s">
        <v>1361</v>
      </c>
      <c r="G289" s="113" t="s">
        <v>365</v>
      </c>
      <c r="H289" s="114">
        <v>31.603000000000002</v>
      </c>
      <c r="I289" s="115"/>
      <c r="J289" s="116">
        <f>ROUND(I289*H289,2)</f>
        <v>0</v>
      </c>
      <c r="K289" s="112" t="s">
        <v>1167</v>
      </c>
      <c r="L289" s="31"/>
      <c r="M289" s="117" t="s">
        <v>19</v>
      </c>
      <c r="N289" s="118" t="s">
        <v>43</v>
      </c>
      <c r="P289" s="119">
        <f>O289*H289</f>
        <v>0</v>
      </c>
      <c r="Q289" s="119">
        <v>0</v>
      </c>
      <c r="R289" s="119">
        <f>Q289*H289</f>
        <v>0</v>
      </c>
      <c r="S289" s="119">
        <v>0</v>
      </c>
      <c r="T289" s="120">
        <f>S289*H289</f>
        <v>0</v>
      </c>
      <c r="AR289" s="121" t="s">
        <v>143</v>
      </c>
      <c r="AT289" s="121" t="s">
        <v>139</v>
      </c>
      <c r="AU289" s="121" t="s">
        <v>81</v>
      </c>
      <c r="AY289" s="16" t="s">
        <v>144</v>
      </c>
      <c r="BE289" s="122">
        <f>IF(N289="základní",J289,0)</f>
        <v>0</v>
      </c>
      <c r="BF289" s="122">
        <f>IF(N289="snížená",J289,0)</f>
        <v>0</v>
      </c>
      <c r="BG289" s="122">
        <f>IF(N289="zákl. přenesená",J289,0)</f>
        <v>0</v>
      </c>
      <c r="BH289" s="122">
        <f>IF(N289="sníž. přenesená",J289,0)</f>
        <v>0</v>
      </c>
      <c r="BI289" s="122">
        <f>IF(N289="nulová",J289,0)</f>
        <v>0</v>
      </c>
      <c r="BJ289" s="16" t="s">
        <v>79</v>
      </c>
      <c r="BK289" s="122">
        <f>ROUND(I289*H289,2)</f>
        <v>0</v>
      </c>
      <c r="BL289" s="16" t="s">
        <v>143</v>
      </c>
      <c r="BM289" s="121" t="s">
        <v>336</v>
      </c>
    </row>
    <row r="290" spans="2:65" s="1" customFormat="1" ht="11.25">
      <c r="B290" s="31"/>
      <c r="D290" s="190" t="s">
        <v>1168</v>
      </c>
      <c r="F290" s="191" t="s">
        <v>1362</v>
      </c>
      <c r="I290" s="125"/>
      <c r="L290" s="31"/>
      <c r="M290" s="126"/>
      <c r="T290" s="52"/>
      <c r="AT290" s="16" t="s">
        <v>1168</v>
      </c>
      <c r="AU290" s="16" t="s">
        <v>81</v>
      </c>
    </row>
    <row r="291" spans="2:65" s="9" customFormat="1" ht="11.25">
      <c r="B291" s="142"/>
      <c r="D291" s="123" t="s">
        <v>360</v>
      </c>
      <c r="E291" s="143" t="s">
        <v>19</v>
      </c>
      <c r="F291" s="144" t="s">
        <v>1363</v>
      </c>
      <c r="H291" s="145">
        <v>31.603000000000002</v>
      </c>
      <c r="I291" s="146"/>
      <c r="L291" s="142"/>
      <c r="M291" s="147"/>
      <c r="T291" s="148"/>
      <c r="AT291" s="143" t="s">
        <v>360</v>
      </c>
      <c r="AU291" s="143" t="s">
        <v>81</v>
      </c>
      <c r="AV291" s="9" t="s">
        <v>81</v>
      </c>
      <c r="AW291" s="9" t="s">
        <v>33</v>
      </c>
      <c r="AX291" s="9" t="s">
        <v>72</v>
      </c>
      <c r="AY291" s="143" t="s">
        <v>144</v>
      </c>
    </row>
    <row r="292" spans="2:65" s="10" customFormat="1" ht="11.25">
      <c r="B292" s="149"/>
      <c r="D292" s="123" t="s">
        <v>360</v>
      </c>
      <c r="E292" s="150" t="s">
        <v>19</v>
      </c>
      <c r="F292" s="151" t="s">
        <v>362</v>
      </c>
      <c r="H292" s="152">
        <v>31.603000000000002</v>
      </c>
      <c r="I292" s="153"/>
      <c r="L292" s="149"/>
      <c r="M292" s="154"/>
      <c r="T292" s="155"/>
      <c r="AT292" s="150" t="s">
        <v>360</v>
      </c>
      <c r="AU292" s="150" t="s">
        <v>81</v>
      </c>
      <c r="AV292" s="10" t="s">
        <v>143</v>
      </c>
      <c r="AW292" s="10" t="s">
        <v>33</v>
      </c>
      <c r="AX292" s="10" t="s">
        <v>79</v>
      </c>
      <c r="AY292" s="150" t="s">
        <v>144</v>
      </c>
    </row>
    <row r="293" spans="2:65" s="1" customFormat="1" ht="33" customHeight="1">
      <c r="B293" s="31"/>
      <c r="C293" s="110" t="s">
        <v>333</v>
      </c>
      <c r="D293" s="110" t="s">
        <v>139</v>
      </c>
      <c r="E293" s="111" t="s">
        <v>1364</v>
      </c>
      <c r="F293" s="112" t="s">
        <v>1365</v>
      </c>
      <c r="G293" s="113" t="s">
        <v>365</v>
      </c>
      <c r="H293" s="114">
        <v>10.808999999999999</v>
      </c>
      <c r="I293" s="115"/>
      <c r="J293" s="116">
        <f>ROUND(I293*H293,2)</f>
        <v>0</v>
      </c>
      <c r="K293" s="112" t="s">
        <v>1167</v>
      </c>
      <c r="L293" s="31"/>
      <c r="M293" s="117" t="s">
        <v>19</v>
      </c>
      <c r="N293" s="118" t="s">
        <v>43</v>
      </c>
      <c r="P293" s="119">
        <f>O293*H293</f>
        <v>0</v>
      </c>
      <c r="Q293" s="119">
        <v>0</v>
      </c>
      <c r="R293" s="119">
        <f>Q293*H293</f>
        <v>0</v>
      </c>
      <c r="S293" s="119">
        <v>0</v>
      </c>
      <c r="T293" s="120">
        <f>S293*H293</f>
        <v>0</v>
      </c>
      <c r="AR293" s="121" t="s">
        <v>143</v>
      </c>
      <c r="AT293" s="121" t="s">
        <v>139</v>
      </c>
      <c r="AU293" s="121" t="s">
        <v>81</v>
      </c>
      <c r="AY293" s="16" t="s">
        <v>144</v>
      </c>
      <c r="BE293" s="122">
        <f>IF(N293="základní",J293,0)</f>
        <v>0</v>
      </c>
      <c r="BF293" s="122">
        <f>IF(N293="snížená",J293,0)</f>
        <v>0</v>
      </c>
      <c r="BG293" s="122">
        <f>IF(N293="zákl. přenesená",J293,0)</f>
        <v>0</v>
      </c>
      <c r="BH293" s="122">
        <f>IF(N293="sníž. přenesená",J293,0)</f>
        <v>0</v>
      </c>
      <c r="BI293" s="122">
        <f>IF(N293="nulová",J293,0)</f>
        <v>0</v>
      </c>
      <c r="BJ293" s="16" t="s">
        <v>79</v>
      </c>
      <c r="BK293" s="122">
        <f>ROUND(I293*H293,2)</f>
        <v>0</v>
      </c>
      <c r="BL293" s="16" t="s">
        <v>143</v>
      </c>
      <c r="BM293" s="121" t="s">
        <v>340</v>
      </c>
    </row>
    <row r="294" spans="2:65" s="1" customFormat="1" ht="11.25">
      <c r="B294" s="31"/>
      <c r="D294" s="190" t="s">
        <v>1168</v>
      </c>
      <c r="F294" s="191" t="s">
        <v>1366</v>
      </c>
      <c r="I294" s="125"/>
      <c r="L294" s="31"/>
      <c r="M294" s="126"/>
      <c r="T294" s="52"/>
      <c r="AT294" s="16" t="s">
        <v>1168</v>
      </c>
      <c r="AU294" s="16" t="s">
        <v>81</v>
      </c>
    </row>
    <row r="295" spans="2:65" s="9" customFormat="1" ht="11.25">
      <c r="B295" s="142"/>
      <c r="D295" s="123" t="s">
        <v>360</v>
      </c>
      <c r="E295" s="143" t="s">
        <v>19</v>
      </c>
      <c r="F295" s="144" t="s">
        <v>1367</v>
      </c>
      <c r="H295" s="145">
        <v>10.808999999999999</v>
      </c>
      <c r="I295" s="146"/>
      <c r="L295" s="142"/>
      <c r="M295" s="147"/>
      <c r="T295" s="148"/>
      <c r="AT295" s="143" t="s">
        <v>360</v>
      </c>
      <c r="AU295" s="143" t="s">
        <v>81</v>
      </c>
      <c r="AV295" s="9" t="s">
        <v>81</v>
      </c>
      <c r="AW295" s="9" t="s">
        <v>33</v>
      </c>
      <c r="AX295" s="9" t="s">
        <v>72</v>
      </c>
      <c r="AY295" s="143" t="s">
        <v>144</v>
      </c>
    </row>
    <row r="296" spans="2:65" s="10" customFormat="1" ht="11.25">
      <c r="B296" s="149"/>
      <c r="D296" s="123" t="s">
        <v>360</v>
      </c>
      <c r="E296" s="150" t="s">
        <v>19</v>
      </c>
      <c r="F296" s="151" t="s">
        <v>362</v>
      </c>
      <c r="H296" s="152">
        <v>10.808999999999999</v>
      </c>
      <c r="I296" s="153"/>
      <c r="L296" s="149"/>
      <c r="M296" s="154"/>
      <c r="T296" s="155"/>
      <c r="AT296" s="150" t="s">
        <v>360</v>
      </c>
      <c r="AU296" s="150" t="s">
        <v>81</v>
      </c>
      <c r="AV296" s="10" t="s">
        <v>143</v>
      </c>
      <c r="AW296" s="10" t="s">
        <v>33</v>
      </c>
      <c r="AX296" s="10" t="s">
        <v>79</v>
      </c>
      <c r="AY296" s="150" t="s">
        <v>144</v>
      </c>
    </row>
    <row r="297" spans="2:65" s="13" customFormat="1" ht="22.9" customHeight="1">
      <c r="B297" s="169"/>
      <c r="D297" s="170" t="s">
        <v>71</v>
      </c>
      <c r="E297" s="185" t="s">
        <v>1368</v>
      </c>
      <c r="F297" s="185" t="s">
        <v>1369</v>
      </c>
      <c r="I297" s="172"/>
      <c r="J297" s="186">
        <f>BK297</f>
        <v>0</v>
      </c>
      <c r="L297" s="169"/>
      <c r="M297" s="174"/>
      <c r="P297" s="175">
        <f>SUM(P298:P299)</f>
        <v>0</v>
      </c>
      <c r="R297" s="175">
        <f>SUM(R298:R299)</f>
        <v>0</v>
      </c>
      <c r="T297" s="176">
        <f>SUM(T298:T299)</f>
        <v>0</v>
      </c>
      <c r="AR297" s="170" t="s">
        <v>79</v>
      </c>
      <c r="AT297" s="177" t="s">
        <v>71</v>
      </c>
      <c r="AU297" s="177" t="s">
        <v>79</v>
      </c>
      <c r="AY297" s="170" t="s">
        <v>144</v>
      </c>
      <c r="BK297" s="178">
        <f>SUM(BK298:BK299)</f>
        <v>0</v>
      </c>
    </row>
    <row r="298" spans="2:65" s="1" customFormat="1" ht="24.2" customHeight="1">
      <c r="B298" s="31"/>
      <c r="C298" s="110" t="s">
        <v>237</v>
      </c>
      <c r="D298" s="110" t="s">
        <v>139</v>
      </c>
      <c r="E298" s="111" t="s">
        <v>1370</v>
      </c>
      <c r="F298" s="112" t="s">
        <v>1371</v>
      </c>
      <c r="G298" s="113" t="s">
        <v>365</v>
      </c>
      <c r="H298" s="114">
        <v>109.059</v>
      </c>
      <c r="I298" s="115"/>
      <c r="J298" s="116">
        <f>ROUND(I298*H298,2)</f>
        <v>0</v>
      </c>
      <c r="K298" s="112" t="s">
        <v>1167</v>
      </c>
      <c r="L298" s="31"/>
      <c r="M298" s="117" t="s">
        <v>19</v>
      </c>
      <c r="N298" s="118" t="s">
        <v>43</v>
      </c>
      <c r="P298" s="119">
        <f>O298*H298</f>
        <v>0</v>
      </c>
      <c r="Q298" s="119">
        <v>0</v>
      </c>
      <c r="R298" s="119">
        <f>Q298*H298</f>
        <v>0</v>
      </c>
      <c r="S298" s="119">
        <v>0</v>
      </c>
      <c r="T298" s="120">
        <f>S298*H298</f>
        <v>0</v>
      </c>
      <c r="AR298" s="121" t="s">
        <v>143</v>
      </c>
      <c r="AT298" s="121" t="s">
        <v>139</v>
      </c>
      <c r="AU298" s="121" t="s">
        <v>81</v>
      </c>
      <c r="AY298" s="16" t="s">
        <v>144</v>
      </c>
      <c r="BE298" s="122">
        <f>IF(N298="základní",J298,0)</f>
        <v>0</v>
      </c>
      <c r="BF298" s="122">
        <f>IF(N298="snížená",J298,0)</f>
        <v>0</v>
      </c>
      <c r="BG298" s="122">
        <f>IF(N298="zákl. přenesená",J298,0)</f>
        <v>0</v>
      </c>
      <c r="BH298" s="122">
        <f>IF(N298="sníž. přenesená",J298,0)</f>
        <v>0</v>
      </c>
      <c r="BI298" s="122">
        <f>IF(N298="nulová",J298,0)</f>
        <v>0</v>
      </c>
      <c r="BJ298" s="16" t="s">
        <v>79</v>
      </c>
      <c r="BK298" s="122">
        <f>ROUND(I298*H298,2)</f>
        <v>0</v>
      </c>
      <c r="BL298" s="16" t="s">
        <v>143</v>
      </c>
      <c r="BM298" s="121" t="s">
        <v>721</v>
      </c>
    </row>
    <row r="299" spans="2:65" s="1" customFormat="1" ht="11.25">
      <c r="B299" s="31"/>
      <c r="D299" s="190" t="s">
        <v>1168</v>
      </c>
      <c r="F299" s="191" t="s">
        <v>1372</v>
      </c>
      <c r="I299" s="125"/>
      <c r="L299" s="31"/>
      <c r="M299" s="126"/>
      <c r="T299" s="52"/>
      <c r="AT299" s="16" t="s">
        <v>1168</v>
      </c>
      <c r="AU299" s="16" t="s">
        <v>81</v>
      </c>
    </row>
    <row r="300" spans="2:65" s="13" customFormat="1" ht="25.9" customHeight="1">
      <c r="B300" s="169"/>
      <c r="D300" s="170" t="s">
        <v>71</v>
      </c>
      <c r="E300" s="171" t="s">
        <v>1373</v>
      </c>
      <c r="F300" s="171" t="s">
        <v>1374</v>
      </c>
      <c r="I300" s="172"/>
      <c r="J300" s="173">
        <f>BK300</f>
        <v>0</v>
      </c>
      <c r="L300" s="169"/>
      <c r="M300" s="174"/>
      <c r="P300" s="175">
        <f>P301</f>
        <v>0</v>
      </c>
      <c r="R300" s="175">
        <f>R301</f>
        <v>0</v>
      </c>
      <c r="T300" s="176">
        <f>T301</f>
        <v>0</v>
      </c>
      <c r="AR300" s="170" t="s">
        <v>81</v>
      </c>
      <c r="AT300" s="177" t="s">
        <v>71</v>
      </c>
      <c r="AU300" s="177" t="s">
        <v>72</v>
      </c>
      <c r="AY300" s="170" t="s">
        <v>144</v>
      </c>
      <c r="BK300" s="178">
        <f>BK301</f>
        <v>0</v>
      </c>
    </row>
    <row r="301" spans="2:65" s="13" customFormat="1" ht="22.9" customHeight="1">
      <c r="B301" s="169"/>
      <c r="D301" s="170" t="s">
        <v>71</v>
      </c>
      <c r="E301" s="185" t="s">
        <v>1375</v>
      </c>
      <c r="F301" s="185" t="s">
        <v>1376</v>
      </c>
      <c r="I301" s="172"/>
      <c r="J301" s="186">
        <f>BK301</f>
        <v>0</v>
      </c>
      <c r="L301" s="169"/>
      <c r="M301" s="174"/>
      <c r="P301" s="175">
        <f>SUM(P302:P331)</f>
        <v>0</v>
      </c>
      <c r="R301" s="175">
        <f>SUM(R302:R331)</f>
        <v>0</v>
      </c>
      <c r="T301" s="176">
        <f>SUM(T302:T331)</f>
        <v>0</v>
      </c>
      <c r="AR301" s="170" t="s">
        <v>81</v>
      </c>
      <c r="AT301" s="177" t="s">
        <v>71</v>
      </c>
      <c r="AU301" s="177" t="s">
        <v>79</v>
      </c>
      <c r="AY301" s="170" t="s">
        <v>144</v>
      </c>
      <c r="BK301" s="178">
        <f>SUM(BK302:BK331)</f>
        <v>0</v>
      </c>
    </row>
    <row r="302" spans="2:65" s="1" customFormat="1" ht="24.2" customHeight="1">
      <c r="B302" s="31"/>
      <c r="C302" s="110" t="s">
        <v>342</v>
      </c>
      <c r="D302" s="110" t="s">
        <v>139</v>
      </c>
      <c r="E302" s="111" t="s">
        <v>1377</v>
      </c>
      <c r="F302" s="112" t="s">
        <v>1378</v>
      </c>
      <c r="G302" s="113" t="s">
        <v>449</v>
      </c>
      <c r="H302" s="114">
        <v>33.46</v>
      </c>
      <c r="I302" s="115"/>
      <c r="J302" s="116">
        <f>ROUND(I302*H302,2)</f>
        <v>0</v>
      </c>
      <c r="K302" s="112" t="s">
        <v>1167</v>
      </c>
      <c r="L302" s="31"/>
      <c r="M302" s="117" t="s">
        <v>19</v>
      </c>
      <c r="N302" s="118" t="s">
        <v>43</v>
      </c>
      <c r="P302" s="119">
        <f>O302*H302</f>
        <v>0</v>
      </c>
      <c r="Q302" s="119">
        <v>0</v>
      </c>
      <c r="R302" s="119">
        <f>Q302*H302</f>
        <v>0</v>
      </c>
      <c r="S302" s="119">
        <v>0</v>
      </c>
      <c r="T302" s="120">
        <f>S302*H302</f>
        <v>0</v>
      </c>
      <c r="AR302" s="121" t="s">
        <v>177</v>
      </c>
      <c r="AT302" s="121" t="s">
        <v>139</v>
      </c>
      <c r="AU302" s="121" t="s">
        <v>81</v>
      </c>
      <c r="AY302" s="16" t="s">
        <v>144</v>
      </c>
      <c r="BE302" s="122">
        <f>IF(N302="základní",J302,0)</f>
        <v>0</v>
      </c>
      <c r="BF302" s="122">
        <f>IF(N302="snížená",J302,0)</f>
        <v>0</v>
      </c>
      <c r="BG302" s="122">
        <f>IF(N302="zákl. přenesená",J302,0)</f>
        <v>0</v>
      </c>
      <c r="BH302" s="122">
        <f>IF(N302="sníž. přenesená",J302,0)</f>
        <v>0</v>
      </c>
      <c r="BI302" s="122">
        <f>IF(N302="nulová",J302,0)</f>
        <v>0</v>
      </c>
      <c r="BJ302" s="16" t="s">
        <v>79</v>
      </c>
      <c r="BK302" s="122">
        <f>ROUND(I302*H302,2)</f>
        <v>0</v>
      </c>
      <c r="BL302" s="16" t="s">
        <v>177</v>
      </c>
      <c r="BM302" s="121" t="s">
        <v>484</v>
      </c>
    </row>
    <row r="303" spans="2:65" s="1" customFormat="1" ht="11.25">
      <c r="B303" s="31"/>
      <c r="D303" s="190" t="s">
        <v>1168</v>
      </c>
      <c r="F303" s="191" t="s">
        <v>1379</v>
      </c>
      <c r="I303" s="125"/>
      <c r="L303" s="31"/>
      <c r="M303" s="126"/>
      <c r="T303" s="52"/>
      <c r="AT303" s="16" t="s">
        <v>1168</v>
      </c>
      <c r="AU303" s="16" t="s">
        <v>81</v>
      </c>
    </row>
    <row r="304" spans="2:65" s="11" customFormat="1" ht="11.25">
      <c r="B304" s="156"/>
      <c r="D304" s="123" t="s">
        <v>360</v>
      </c>
      <c r="E304" s="157" t="s">
        <v>19</v>
      </c>
      <c r="F304" s="158" t="s">
        <v>1380</v>
      </c>
      <c r="H304" s="157" t="s">
        <v>19</v>
      </c>
      <c r="I304" s="159"/>
      <c r="L304" s="156"/>
      <c r="M304" s="160"/>
      <c r="T304" s="161"/>
      <c r="AT304" s="157" t="s">
        <v>360</v>
      </c>
      <c r="AU304" s="157" t="s">
        <v>81</v>
      </c>
      <c r="AV304" s="11" t="s">
        <v>79</v>
      </c>
      <c r="AW304" s="11" t="s">
        <v>33</v>
      </c>
      <c r="AX304" s="11" t="s">
        <v>72</v>
      </c>
      <c r="AY304" s="157" t="s">
        <v>144</v>
      </c>
    </row>
    <row r="305" spans="2:65" s="9" customFormat="1" ht="11.25">
      <c r="B305" s="142"/>
      <c r="D305" s="123" t="s">
        <v>360</v>
      </c>
      <c r="E305" s="143" t="s">
        <v>19</v>
      </c>
      <c r="F305" s="144" t="s">
        <v>1381</v>
      </c>
      <c r="H305" s="145">
        <v>19.5</v>
      </c>
      <c r="I305" s="146"/>
      <c r="L305" s="142"/>
      <c r="M305" s="147"/>
      <c r="T305" s="148"/>
      <c r="AT305" s="143" t="s">
        <v>360</v>
      </c>
      <c r="AU305" s="143" t="s">
        <v>81</v>
      </c>
      <c r="AV305" s="9" t="s">
        <v>81</v>
      </c>
      <c r="AW305" s="9" t="s">
        <v>33</v>
      </c>
      <c r="AX305" s="9" t="s">
        <v>72</v>
      </c>
      <c r="AY305" s="143" t="s">
        <v>144</v>
      </c>
    </row>
    <row r="306" spans="2:65" s="11" customFormat="1" ht="11.25">
      <c r="B306" s="156"/>
      <c r="D306" s="123" t="s">
        <v>360</v>
      </c>
      <c r="E306" s="157" t="s">
        <v>19</v>
      </c>
      <c r="F306" s="158" t="s">
        <v>1382</v>
      </c>
      <c r="H306" s="157" t="s">
        <v>19</v>
      </c>
      <c r="I306" s="159"/>
      <c r="L306" s="156"/>
      <c r="M306" s="160"/>
      <c r="T306" s="161"/>
      <c r="AT306" s="157" t="s">
        <v>360</v>
      </c>
      <c r="AU306" s="157" t="s">
        <v>81</v>
      </c>
      <c r="AV306" s="11" t="s">
        <v>79</v>
      </c>
      <c r="AW306" s="11" t="s">
        <v>33</v>
      </c>
      <c r="AX306" s="11" t="s">
        <v>72</v>
      </c>
      <c r="AY306" s="157" t="s">
        <v>144</v>
      </c>
    </row>
    <row r="307" spans="2:65" s="9" customFormat="1" ht="11.25">
      <c r="B307" s="142"/>
      <c r="D307" s="123" t="s">
        <v>360</v>
      </c>
      <c r="E307" s="143" t="s">
        <v>19</v>
      </c>
      <c r="F307" s="144" t="s">
        <v>1383</v>
      </c>
      <c r="H307" s="145">
        <v>13.96</v>
      </c>
      <c r="I307" s="146"/>
      <c r="L307" s="142"/>
      <c r="M307" s="147"/>
      <c r="T307" s="148"/>
      <c r="AT307" s="143" t="s">
        <v>360</v>
      </c>
      <c r="AU307" s="143" t="s">
        <v>81</v>
      </c>
      <c r="AV307" s="9" t="s">
        <v>81</v>
      </c>
      <c r="AW307" s="9" t="s">
        <v>33</v>
      </c>
      <c r="AX307" s="9" t="s">
        <v>72</v>
      </c>
      <c r="AY307" s="143" t="s">
        <v>144</v>
      </c>
    </row>
    <row r="308" spans="2:65" s="10" customFormat="1" ht="11.25">
      <c r="B308" s="149"/>
      <c r="D308" s="123" t="s">
        <v>360</v>
      </c>
      <c r="E308" s="150" t="s">
        <v>19</v>
      </c>
      <c r="F308" s="151" t="s">
        <v>362</v>
      </c>
      <c r="H308" s="152">
        <v>33.46</v>
      </c>
      <c r="I308" s="153"/>
      <c r="L308" s="149"/>
      <c r="M308" s="154"/>
      <c r="T308" s="155"/>
      <c r="AT308" s="150" t="s">
        <v>360</v>
      </c>
      <c r="AU308" s="150" t="s">
        <v>81</v>
      </c>
      <c r="AV308" s="10" t="s">
        <v>143</v>
      </c>
      <c r="AW308" s="10" t="s">
        <v>33</v>
      </c>
      <c r="AX308" s="10" t="s">
        <v>79</v>
      </c>
      <c r="AY308" s="150" t="s">
        <v>144</v>
      </c>
    </row>
    <row r="309" spans="2:65" s="1" customFormat="1" ht="16.5" customHeight="1">
      <c r="B309" s="31"/>
      <c r="C309" s="127" t="s">
        <v>242</v>
      </c>
      <c r="D309" s="127" t="s">
        <v>253</v>
      </c>
      <c r="E309" s="128" t="s">
        <v>1384</v>
      </c>
      <c r="F309" s="129" t="s">
        <v>1385</v>
      </c>
      <c r="G309" s="130" t="s">
        <v>365</v>
      </c>
      <c r="H309" s="131">
        <v>0.01</v>
      </c>
      <c r="I309" s="132"/>
      <c r="J309" s="133">
        <f>ROUND(I309*H309,2)</f>
        <v>0</v>
      </c>
      <c r="K309" s="129" t="s">
        <v>1167</v>
      </c>
      <c r="L309" s="134"/>
      <c r="M309" s="135" t="s">
        <v>19</v>
      </c>
      <c r="N309" s="136" t="s">
        <v>43</v>
      </c>
      <c r="P309" s="119">
        <f>O309*H309</f>
        <v>0</v>
      </c>
      <c r="Q309" s="119">
        <v>0</v>
      </c>
      <c r="R309" s="119">
        <f>Q309*H309</f>
        <v>0</v>
      </c>
      <c r="S309" s="119">
        <v>0</v>
      </c>
      <c r="T309" s="120">
        <f>S309*H309</f>
        <v>0</v>
      </c>
      <c r="AR309" s="121" t="s">
        <v>212</v>
      </c>
      <c r="AT309" s="121" t="s">
        <v>253</v>
      </c>
      <c r="AU309" s="121" t="s">
        <v>81</v>
      </c>
      <c r="AY309" s="16" t="s">
        <v>144</v>
      </c>
      <c r="BE309" s="122">
        <f>IF(N309="základní",J309,0)</f>
        <v>0</v>
      </c>
      <c r="BF309" s="122">
        <f>IF(N309="snížená",J309,0)</f>
        <v>0</v>
      </c>
      <c r="BG309" s="122">
        <f>IF(N309="zákl. přenesená",J309,0)</f>
        <v>0</v>
      </c>
      <c r="BH309" s="122">
        <f>IF(N309="sníž. přenesená",J309,0)</f>
        <v>0</v>
      </c>
      <c r="BI309" s="122">
        <f>IF(N309="nulová",J309,0)</f>
        <v>0</v>
      </c>
      <c r="BJ309" s="16" t="s">
        <v>79</v>
      </c>
      <c r="BK309" s="122">
        <f>ROUND(I309*H309,2)</f>
        <v>0</v>
      </c>
      <c r="BL309" s="16" t="s">
        <v>177</v>
      </c>
      <c r="BM309" s="121" t="s">
        <v>487</v>
      </c>
    </row>
    <row r="310" spans="2:65" s="9" customFormat="1" ht="11.25">
      <c r="B310" s="142"/>
      <c r="D310" s="123" t="s">
        <v>360</v>
      </c>
      <c r="E310" s="143" t="s">
        <v>19</v>
      </c>
      <c r="F310" s="144" t="s">
        <v>1386</v>
      </c>
      <c r="H310" s="145">
        <v>0.01</v>
      </c>
      <c r="I310" s="146"/>
      <c r="L310" s="142"/>
      <c r="M310" s="147"/>
      <c r="T310" s="148"/>
      <c r="AT310" s="143" t="s">
        <v>360</v>
      </c>
      <c r="AU310" s="143" t="s">
        <v>81</v>
      </c>
      <c r="AV310" s="9" t="s">
        <v>81</v>
      </c>
      <c r="AW310" s="9" t="s">
        <v>33</v>
      </c>
      <c r="AX310" s="9" t="s">
        <v>72</v>
      </c>
      <c r="AY310" s="143" t="s">
        <v>144</v>
      </c>
    </row>
    <row r="311" spans="2:65" s="10" customFormat="1" ht="11.25">
      <c r="B311" s="149"/>
      <c r="D311" s="123" t="s">
        <v>360</v>
      </c>
      <c r="E311" s="150" t="s">
        <v>19</v>
      </c>
      <c r="F311" s="151" t="s">
        <v>362</v>
      </c>
      <c r="H311" s="152">
        <v>0.01</v>
      </c>
      <c r="I311" s="153"/>
      <c r="L311" s="149"/>
      <c r="M311" s="154"/>
      <c r="T311" s="155"/>
      <c r="AT311" s="150" t="s">
        <v>360</v>
      </c>
      <c r="AU311" s="150" t="s">
        <v>81</v>
      </c>
      <c r="AV311" s="10" t="s">
        <v>143</v>
      </c>
      <c r="AW311" s="10" t="s">
        <v>33</v>
      </c>
      <c r="AX311" s="10" t="s">
        <v>79</v>
      </c>
      <c r="AY311" s="150" t="s">
        <v>144</v>
      </c>
    </row>
    <row r="312" spans="2:65" s="1" customFormat="1" ht="24.2" customHeight="1">
      <c r="B312" s="31"/>
      <c r="C312" s="110" t="s">
        <v>352</v>
      </c>
      <c r="D312" s="110" t="s">
        <v>139</v>
      </c>
      <c r="E312" s="111" t="s">
        <v>1387</v>
      </c>
      <c r="F312" s="112" t="s">
        <v>1388</v>
      </c>
      <c r="G312" s="113" t="s">
        <v>449</v>
      </c>
      <c r="H312" s="114">
        <v>33.46</v>
      </c>
      <c r="I312" s="115"/>
      <c r="J312" s="116">
        <f>ROUND(I312*H312,2)</f>
        <v>0</v>
      </c>
      <c r="K312" s="112" t="s">
        <v>1167</v>
      </c>
      <c r="L312" s="31"/>
      <c r="M312" s="117" t="s">
        <v>19</v>
      </c>
      <c r="N312" s="118" t="s">
        <v>43</v>
      </c>
      <c r="P312" s="119">
        <f>O312*H312</f>
        <v>0</v>
      </c>
      <c r="Q312" s="119">
        <v>0</v>
      </c>
      <c r="R312" s="119">
        <f>Q312*H312</f>
        <v>0</v>
      </c>
      <c r="S312" s="119">
        <v>0</v>
      </c>
      <c r="T312" s="120">
        <f>S312*H312</f>
        <v>0</v>
      </c>
      <c r="AR312" s="121" t="s">
        <v>177</v>
      </c>
      <c r="AT312" s="121" t="s">
        <v>139</v>
      </c>
      <c r="AU312" s="121" t="s">
        <v>81</v>
      </c>
      <c r="AY312" s="16" t="s">
        <v>144</v>
      </c>
      <c r="BE312" s="122">
        <f>IF(N312="základní",J312,0)</f>
        <v>0</v>
      </c>
      <c r="BF312" s="122">
        <f>IF(N312="snížená",J312,0)</f>
        <v>0</v>
      </c>
      <c r="BG312" s="122">
        <f>IF(N312="zákl. přenesená",J312,0)</f>
        <v>0</v>
      </c>
      <c r="BH312" s="122">
        <f>IF(N312="sníž. přenesená",J312,0)</f>
        <v>0</v>
      </c>
      <c r="BI312" s="122">
        <f>IF(N312="nulová",J312,0)</f>
        <v>0</v>
      </c>
      <c r="BJ312" s="16" t="s">
        <v>79</v>
      </c>
      <c r="BK312" s="122">
        <f>ROUND(I312*H312,2)</f>
        <v>0</v>
      </c>
      <c r="BL312" s="16" t="s">
        <v>177</v>
      </c>
      <c r="BM312" s="121" t="s">
        <v>345</v>
      </c>
    </row>
    <row r="313" spans="2:65" s="1" customFormat="1" ht="11.25">
      <c r="B313" s="31"/>
      <c r="D313" s="190" t="s">
        <v>1168</v>
      </c>
      <c r="F313" s="191" t="s">
        <v>1389</v>
      </c>
      <c r="I313" s="125"/>
      <c r="L313" s="31"/>
      <c r="M313" s="126"/>
      <c r="T313" s="52"/>
      <c r="AT313" s="16" t="s">
        <v>1168</v>
      </c>
      <c r="AU313" s="16" t="s">
        <v>81</v>
      </c>
    </row>
    <row r="314" spans="2:65" s="11" customFormat="1" ht="11.25">
      <c r="B314" s="156"/>
      <c r="D314" s="123" t="s">
        <v>360</v>
      </c>
      <c r="E314" s="157" t="s">
        <v>19</v>
      </c>
      <c r="F314" s="158" t="s">
        <v>1390</v>
      </c>
      <c r="H314" s="157" t="s">
        <v>19</v>
      </c>
      <c r="I314" s="159"/>
      <c r="L314" s="156"/>
      <c r="M314" s="160"/>
      <c r="T314" s="161"/>
      <c r="AT314" s="157" t="s">
        <v>360</v>
      </c>
      <c r="AU314" s="157" t="s">
        <v>81</v>
      </c>
      <c r="AV314" s="11" t="s">
        <v>79</v>
      </c>
      <c r="AW314" s="11" t="s">
        <v>33</v>
      </c>
      <c r="AX314" s="11" t="s">
        <v>72</v>
      </c>
      <c r="AY314" s="157" t="s">
        <v>144</v>
      </c>
    </row>
    <row r="315" spans="2:65" s="9" customFormat="1" ht="11.25">
      <c r="B315" s="142"/>
      <c r="D315" s="123" t="s">
        <v>360</v>
      </c>
      <c r="E315" s="143" t="s">
        <v>19</v>
      </c>
      <c r="F315" s="144" t="s">
        <v>1391</v>
      </c>
      <c r="H315" s="145">
        <v>19.5</v>
      </c>
      <c r="I315" s="146"/>
      <c r="L315" s="142"/>
      <c r="M315" s="147"/>
      <c r="T315" s="148"/>
      <c r="AT315" s="143" t="s">
        <v>360</v>
      </c>
      <c r="AU315" s="143" t="s">
        <v>81</v>
      </c>
      <c r="AV315" s="9" t="s">
        <v>81</v>
      </c>
      <c r="AW315" s="9" t="s">
        <v>33</v>
      </c>
      <c r="AX315" s="9" t="s">
        <v>72</v>
      </c>
      <c r="AY315" s="143" t="s">
        <v>144</v>
      </c>
    </row>
    <row r="316" spans="2:65" s="11" customFormat="1" ht="11.25">
      <c r="B316" s="156"/>
      <c r="D316" s="123" t="s">
        <v>360</v>
      </c>
      <c r="E316" s="157" t="s">
        <v>19</v>
      </c>
      <c r="F316" s="158" t="s">
        <v>1392</v>
      </c>
      <c r="H316" s="157" t="s">
        <v>19</v>
      </c>
      <c r="I316" s="159"/>
      <c r="L316" s="156"/>
      <c r="M316" s="160"/>
      <c r="T316" s="161"/>
      <c r="AT316" s="157" t="s">
        <v>360</v>
      </c>
      <c r="AU316" s="157" t="s">
        <v>81</v>
      </c>
      <c r="AV316" s="11" t="s">
        <v>79</v>
      </c>
      <c r="AW316" s="11" t="s">
        <v>33</v>
      </c>
      <c r="AX316" s="11" t="s">
        <v>72</v>
      </c>
      <c r="AY316" s="157" t="s">
        <v>144</v>
      </c>
    </row>
    <row r="317" spans="2:65" s="9" customFormat="1" ht="11.25">
      <c r="B317" s="142"/>
      <c r="D317" s="123" t="s">
        <v>360</v>
      </c>
      <c r="E317" s="143" t="s">
        <v>19</v>
      </c>
      <c r="F317" s="144" t="s">
        <v>1383</v>
      </c>
      <c r="H317" s="145">
        <v>13.96</v>
      </c>
      <c r="I317" s="146"/>
      <c r="L317" s="142"/>
      <c r="M317" s="147"/>
      <c r="T317" s="148"/>
      <c r="AT317" s="143" t="s">
        <v>360</v>
      </c>
      <c r="AU317" s="143" t="s">
        <v>81</v>
      </c>
      <c r="AV317" s="9" t="s">
        <v>81</v>
      </c>
      <c r="AW317" s="9" t="s">
        <v>33</v>
      </c>
      <c r="AX317" s="9" t="s">
        <v>72</v>
      </c>
      <c r="AY317" s="143" t="s">
        <v>144</v>
      </c>
    </row>
    <row r="318" spans="2:65" s="10" customFormat="1" ht="11.25">
      <c r="B318" s="149"/>
      <c r="D318" s="123" t="s">
        <v>360</v>
      </c>
      <c r="E318" s="150" t="s">
        <v>19</v>
      </c>
      <c r="F318" s="151" t="s">
        <v>362</v>
      </c>
      <c r="H318" s="152">
        <v>33.46</v>
      </c>
      <c r="I318" s="153"/>
      <c r="L318" s="149"/>
      <c r="M318" s="154"/>
      <c r="T318" s="155"/>
      <c r="AT318" s="150" t="s">
        <v>360</v>
      </c>
      <c r="AU318" s="150" t="s">
        <v>81</v>
      </c>
      <c r="AV318" s="10" t="s">
        <v>143</v>
      </c>
      <c r="AW318" s="10" t="s">
        <v>33</v>
      </c>
      <c r="AX318" s="10" t="s">
        <v>79</v>
      </c>
      <c r="AY318" s="150" t="s">
        <v>144</v>
      </c>
    </row>
    <row r="319" spans="2:65" s="1" customFormat="1" ht="16.5" customHeight="1">
      <c r="B319" s="31"/>
      <c r="C319" s="127" t="s">
        <v>246</v>
      </c>
      <c r="D319" s="127" t="s">
        <v>253</v>
      </c>
      <c r="E319" s="128" t="s">
        <v>1393</v>
      </c>
      <c r="F319" s="129" t="s">
        <v>1394</v>
      </c>
      <c r="G319" s="130" t="s">
        <v>365</v>
      </c>
      <c r="H319" s="131">
        <v>2.3E-2</v>
      </c>
      <c r="I319" s="132"/>
      <c r="J319" s="133">
        <f>ROUND(I319*H319,2)</f>
        <v>0</v>
      </c>
      <c r="K319" s="129" t="s">
        <v>1167</v>
      </c>
      <c r="L319" s="134"/>
      <c r="M319" s="135" t="s">
        <v>19</v>
      </c>
      <c r="N319" s="136" t="s">
        <v>43</v>
      </c>
      <c r="P319" s="119">
        <f>O319*H319</f>
        <v>0</v>
      </c>
      <c r="Q319" s="119">
        <v>0</v>
      </c>
      <c r="R319" s="119">
        <f>Q319*H319</f>
        <v>0</v>
      </c>
      <c r="S319" s="119">
        <v>0</v>
      </c>
      <c r="T319" s="120">
        <f>S319*H319</f>
        <v>0</v>
      </c>
      <c r="AR319" s="121" t="s">
        <v>212</v>
      </c>
      <c r="AT319" s="121" t="s">
        <v>253</v>
      </c>
      <c r="AU319" s="121" t="s">
        <v>81</v>
      </c>
      <c r="AY319" s="16" t="s">
        <v>144</v>
      </c>
      <c r="BE319" s="122">
        <f>IF(N319="základní",J319,0)</f>
        <v>0</v>
      </c>
      <c r="BF319" s="122">
        <f>IF(N319="snížená",J319,0)</f>
        <v>0</v>
      </c>
      <c r="BG319" s="122">
        <f>IF(N319="zákl. přenesená",J319,0)</f>
        <v>0</v>
      </c>
      <c r="BH319" s="122">
        <f>IF(N319="sníž. přenesená",J319,0)</f>
        <v>0</v>
      </c>
      <c r="BI319" s="122">
        <f>IF(N319="nulová",J319,0)</f>
        <v>0</v>
      </c>
      <c r="BJ319" s="16" t="s">
        <v>79</v>
      </c>
      <c r="BK319" s="122">
        <f>ROUND(I319*H319,2)</f>
        <v>0</v>
      </c>
      <c r="BL319" s="16" t="s">
        <v>177</v>
      </c>
      <c r="BM319" s="121" t="s">
        <v>348</v>
      </c>
    </row>
    <row r="320" spans="2:65" s="9" customFormat="1" ht="11.25">
      <c r="B320" s="142"/>
      <c r="D320" s="123" t="s">
        <v>360</v>
      </c>
      <c r="E320" s="143" t="s">
        <v>19</v>
      </c>
      <c r="F320" s="144" t="s">
        <v>1395</v>
      </c>
      <c r="H320" s="145">
        <v>2.3E-2</v>
      </c>
      <c r="I320" s="146"/>
      <c r="L320" s="142"/>
      <c r="M320" s="147"/>
      <c r="T320" s="148"/>
      <c r="AT320" s="143" t="s">
        <v>360</v>
      </c>
      <c r="AU320" s="143" t="s">
        <v>81</v>
      </c>
      <c r="AV320" s="9" t="s">
        <v>81</v>
      </c>
      <c r="AW320" s="9" t="s">
        <v>33</v>
      </c>
      <c r="AX320" s="9" t="s">
        <v>72</v>
      </c>
      <c r="AY320" s="143" t="s">
        <v>144</v>
      </c>
    </row>
    <row r="321" spans="2:65" s="10" customFormat="1" ht="11.25">
      <c r="B321" s="149"/>
      <c r="D321" s="123" t="s">
        <v>360</v>
      </c>
      <c r="E321" s="150" t="s">
        <v>19</v>
      </c>
      <c r="F321" s="151" t="s">
        <v>362</v>
      </c>
      <c r="H321" s="152">
        <v>2.3E-2</v>
      </c>
      <c r="I321" s="153"/>
      <c r="L321" s="149"/>
      <c r="M321" s="154"/>
      <c r="T321" s="155"/>
      <c r="AT321" s="150" t="s">
        <v>360</v>
      </c>
      <c r="AU321" s="150" t="s">
        <v>81</v>
      </c>
      <c r="AV321" s="10" t="s">
        <v>143</v>
      </c>
      <c r="AW321" s="10" t="s">
        <v>33</v>
      </c>
      <c r="AX321" s="10" t="s">
        <v>79</v>
      </c>
      <c r="AY321" s="150" t="s">
        <v>144</v>
      </c>
    </row>
    <row r="322" spans="2:65" s="1" customFormat="1" ht="24.2" customHeight="1">
      <c r="B322" s="31"/>
      <c r="C322" s="110" t="s">
        <v>548</v>
      </c>
      <c r="D322" s="110" t="s">
        <v>139</v>
      </c>
      <c r="E322" s="111" t="s">
        <v>1396</v>
      </c>
      <c r="F322" s="112" t="s">
        <v>1397</v>
      </c>
      <c r="G322" s="113" t="s">
        <v>449</v>
      </c>
      <c r="H322" s="114">
        <v>13.96</v>
      </c>
      <c r="I322" s="115"/>
      <c r="J322" s="116">
        <f>ROUND(I322*H322,2)</f>
        <v>0</v>
      </c>
      <c r="K322" s="112" t="s">
        <v>1167</v>
      </c>
      <c r="L322" s="31"/>
      <c r="M322" s="117" t="s">
        <v>19</v>
      </c>
      <c r="N322" s="118" t="s">
        <v>43</v>
      </c>
      <c r="P322" s="119">
        <f>O322*H322</f>
        <v>0</v>
      </c>
      <c r="Q322" s="119">
        <v>0</v>
      </c>
      <c r="R322" s="119">
        <f>Q322*H322</f>
        <v>0</v>
      </c>
      <c r="S322" s="119">
        <v>0</v>
      </c>
      <c r="T322" s="120">
        <f>S322*H322</f>
        <v>0</v>
      </c>
      <c r="AR322" s="121" t="s">
        <v>177</v>
      </c>
      <c r="AT322" s="121" t="s">
        <v>139</v>
      </c>
      <c r="AU322" s="121" t="s">
        <v>81</v>
      </c>
      <c r="AY322" s="16" t="s">
        <v>144</v>
      </c>
      <c r="BE322" s="122">
        <f>IF(N322="základní",J322,0)</f>
        <v>0</v>
      </c>
      <c r="BF322" s="122">
        <f>IF(N322="snížená",J322,0)</f>
        <v>0</v>
      </c>
      <c r="BG322" s="122">
        <f>IF(N322="zákl. přenesená",J322,0)</f>
        <v>0</v>
      </c>
      <c r="BH322" s="122">
        <f>IF(N322="sníž. přenesená",J322,0)</f>
        <v>0</v>
      </c>
      <c r="BI322" s="122">
        <f>IF(N322="nulová",J322,0)</f>
        <v>0</v>
      </c>
      <c r="BJ322" s="16" t="s">
        <v>79</v>
      </c>
      <c r="BK322" s="122">
        <f>ROUND(I322*H322,2)</f>
        <v>0</v>
      </c>
      <c r="BL322" s="16" t="s">
        <v>177</v>
      </c>
      <c r="BM322" s="121" t="s">
        <v>355</v>
      </c>
    </row>
    <row r="323" spans="2:65" s="1" customFormat="1" ht="11.25">
      <c r="B323" s="31"/>
      <c r="D323" s="190" t="s">
        <v>1168</v>
      </c>
      <c r="F323" s="191" t="s">
        <v>1398</v>
      </c>
      <c r="I323" s="125"/>
      <c r="L323" s="31"/>
      <c r="M323" s="126"/>
      <c r="T323" s="52"/>
      <c r="AT323" s="16" t="s">
        <v>1168</v>
      </c>
      <c r="AU323" s="16" t="s">
        <v>81</v>
      </c>
    </row>
    <row r="324" spans="2:65" s="11" customFormat="1" ht="11.25">
      <c r="B324" s="156"/>
      <c r="D324" s="123" t="s">
        <v>360</v>
      </c>
      <c r="E324" s="157" t="s">
        <v>19</v>
      </c>
      <c r="F324" s="158" t="s">
        <v>1399</v>
      </c>
      <c r="H324" s="157" t="s">
        <v>19</v>
      </c>
      <c r="I324" s="159"/>
      <c r="L324" s="156"/>
      <c r="M324" s="160"/>
      <c r="T324" s="161"/>
      <c r="AT324" s="157" t="s">
        <v>360</v>
      </c>
      <c r="AU324" s="157" t="s">
        <v>81</v>
      </c>
      <c r="AV324" s="11" t="s">
        <v>79</v>
      </c>
      <c r="AW324" s="11" t="s">
        <v>33</v>
      </c>
      <c r="AX324" s="11" t="s">
        <v>72</v>
      </c>
      <c r="AY324" s="157" t="s">
        <v>144</v>
      </c>
    </row>
    <row r="325" spans="2:65" s="9" customFormat="1" ht="11.25">
      <c r="B325" s="142"/>
      <c r="D325" s="123" t="s">
        <v>360</v>
      </c>
      <c r="E325" s="143" t="s">
        <v>19</v>
      </c>
      <c r="F325" s="144" t="s">
        <v>1383</v>
      </c>
      <c r="H325" s="145">
        <v>13.96</v>
      </c>
      <c r="I325" s="146"/>
      <c r="L325" s="142"/>
      <c r="M325" s="147"/>
      <c r="T325" s="148"/>
      <c r="AT325" s="143" t="s">
        <v>360</v>
      </c>
      <c r="AU325" s="143" t="s">
        <v>81</v>
      </c>
      <c r="AV325" s="9" t="s">
        <v>81</v>
      </c>
      <c r="AW325" s="9" t="s">
        <v>33</v>
      </c>
      <c r="AX325" s="9" t="s">
        <v>72</v>
      </c>
      <c r="AY325" s="143" t="s">
        <v>144</v>
      </c>
    </row>
    <row r="326" spans="2:65" s="10" customFormat="1" ht="11.25">
      <c r="B326" s="149"/>
      <c r="D326" s="123" t="s">
        <v>360</v>
      </c>
      <c r="E326" s="150" t="s">
        <v>19</v>
      </c>
      <c r="F326" s="151" t="s">
        <v>362</v>
      </c>
      <c r="H326" s="152">
        <v>13.96</v>
      </c>
      <c r="I326" s="153"/>
      <c r="L326" s="149"/>
      <c r="M326" s="154"/>
      <c r="T326" s="155"/>
      <c r="AT326" s="150" t="s">
        <v>360</v>
      </c>
      <c r="AU326" s="150" t="s">
        <v>81</v>
      </c>
      <c r="AV326" s="10" t="s">
        <v>143</v>
      </c>
      <c r="AW326" s="10" t="s">
        <v>33</v>
      </c>
      <c r="AX326" s="10" t="s">
        <v>79</v>
      </c>
      <c r="AY326" s="150" t="s">
        <v>144</v>
      </c>
    </row>
    <row r="327" spans="2:65" s="1" customFormat="1" ht="24.2" customHeight="1">
      <c r="B327" s="31"/>
      <c r="C327" s="127" t="s">
        <v>251</v>
      </c>
      <c r="D327" s="127" t="s">
        <v>253</v>
      </c>
      <c r="E327" s="128" t="s">
        <v>1400</v>
      </c>
      <c r="F327" s="129" t="s">
        <v>1401</v>
      </c>
      <c r="G327" s="130" t="s">
        <v>449</v>
      </c>
      <c r="H327" s="131">
        <v>5.3380000000000001</v>
      </c>
      <c r="I327" s="132"/>
      <c r="J327" s="133">
        <f>ROUND(I327*H327,2)</f>
        <v>0</v>
      </c>
      <c r="K327" s="129" t="s">
        <v>1167</v>
      </c>
      <c r="L327" s="134"/>
      <c r="M327" s="135" t="s">
        <v>19</v>
      </c>
      <c r="N327" s="136" t="s">
        <v>43</v>
      </c>
      <c r="P327" s="119">
        <f>O327*H327</f>
        <v>0</v>
      </c>
      <c r="Q327" s="119">
        <v>0</v>
      </c>
      <c r="R327" s="119">
        <f>Q327*H327</f>
        <v>0</v>
      </c>
      <c r="S327" s="119">
        <v>0</v>
      </c>
      <c r="T327" s="120">
        <f>S327*H327</f>
        <v>0</v>
      </c>
      <c r="AR327" s="121" t="s">
        <v>212</v>
      </c>
      <c r="AT327" s="121" t="s">
        <v>253</v>
      </c>
      <c r="AU327" s="121" t="s">
        <v>81</v>
      </c>
      <c r="AY327" s="16" t="s">
        <v>144</v>
      </c>
      <c r="BE327" s="122">
        <f>IF(N327="základní",J327,0)</f>
        <v>0</v>
      </c>
      <c r="BF327" s="122">
        <f>IF(N327="snížená",J327,0)</f>
        <v>0</v>
      </c>
      <c r="BG327" s="122">
        <f>IF(N327="zákl. přenesená",J327,0)</f>
        <v>0</v>
      </c>
      <c r="BH327" s="122">
        <f>IF(N327="sníž. přenesená",J327,0)</f>
        <v>0</v>
      </c>
      <c r="BI327" s="122">
        <f>IF(N327="nulová",J327,0)</f>
        <v>0</v>
      </c>
      <c r="BJ327" s="16" t="s">
        <v>79</v>
      </c>
      <c r="BK327" s="122">
        <f>ROUND(I327*H327,2)</f>
        <v>0</v>
      </c>
      <c r="BL327" s="16" t="s">
        <v>177</v>
      </c>
      <c r="BM327" s="121" t="s">
        <v>498</v>
      </c>
    </row>
    <row r="328" spans="2:65" s="9" customFormat="1" ht="11.25">
      <c r="B328" s="142"/>
      <c r="D328" s="123" t="s">
        <v>360</v>
      </c>
      <c r="E328" s="143" t="s">
        <v>19</v>
      </c>
      <c r="F328" s="144" t="s">
        <v>1402</v>
      </c>
      <c r="H328" s="145">
        <v>5.3380000000000001</v>
      </c>
      <c r="I328" s="146"/>
      <c r="L328" s="142"/>
      <c r="M328" s="147"/>
      <c r="T328" s="148"/>
      <c r="AT328" s="143" t="s">
        <v>360</v>
      </c>
      <c r="AU328" s="143" t="s">
        <v>81</v>
      </c>
      <c r="AV328" s="9" t="s">
        <v>81</v>
      </c>
      <c r="AW328" s="9" t="s">
        <v>33</v>
      </c>
      <c r="AX328" s="9" t="s">
        <v>72</v>
      </c>
      <c r="AY328" s="143" t="s">
        <v>144</v>
      </c>
    </row>
    <row r="329" spans="2:65" s="10" customFormat="1" ht="11.25">
      <c r="B329" s="149"/>
      <c r="D329" s="123" t="s">
        <v>360</v>
      </c>
      <c r="E329" s="150" t="s">
        <v>19</v>
      </c>
      <c r="F329" s="151" t="s">
        <v>362</v>
      </c>
      <c r="H329" s="152">
        <v>5.3380000000000001</v>
      </c>
      <c r="I329" s="153"/>
      <c r="L329" s="149"/>
      <c r="M329" s="154"/>
      <c r="T329" s="155"/>
      <c r="AT329" s="150" t="s">
        <v>360</v>
      </c>
      <c r="AU329" s="150" t="s">
        <v>81</v>
      </c>
      <c r="AV329" s="10" t="s">
        <v>143</v>
      </c>
      <c r="AW329" s="10" t="s">
        <v>33</v>
      </c>
      <c r="AX329" s="10" t="s">
        <v>79</v>
      </c>
      <c r="AY329" s="150" t="s">
        <v>144</v>
      </c>
    </row>
    <row r="330" spans="2:65" s="1" customFormat="1" ht="24.2" customHeight="1">
      <c r="B330" s="31"/>
      <c r="C330" s="110" t="s">
        <v>557</v>
      </c>
      <c r="D330" s="110" t="s">
        <v>139</v>
      </c>
      <c r="E330" s="111" t="s">
        <v>1403</v>
      </c>
      <c r="F330" s="112" t="s">
        <v>1404</v>
      </c>
      <c r="G330" s="113" t="s">
        <v>365</v>
      </c>
      <c r="H330" s="114">
        <v>3.6999999999999998E-2</v>
      </c>
      <c r="I330" s="115"/>
      <c r="J330" s="116">
        <f>ROUND(I330*H330,2)</f>
        <v>0</v>
      </c>
      <c r="K330" s="112" t="s">
        <v>1167</v>
      </c>
      <c r="L330" s="31"/>
      <c r="M330" s="117" t="s">
        <v>19</v>
      </c>
      <c r="N330" s="118" t="s">
        <v>43</v>
      </c>
      <c r="P330" s="119">
        <f>O330*H330</f>
        <v>0</v>
      </c>
      <c r="Q330" s="119">
        <v>0</v>
      </c>
      <c r="R330" s="119">
        <f>Q330*H330</f>
        <v>0</v>
      </c>
      <c r="S330" s="119">
        <v>0</v>
      </c>
      <c r="T330" s="120">
        <f>S330*H330</f>
        <v>0</v>
      </c>
      <c r="AR330" s="121" t="s">
        <v>177</v>
      </c>
      <c r="AT330" s="121" t="s">
        <v>139</v>
      </c>
      <c r="AU330" s="121" t="s">
        <v>81</v>
      </c>
      <c r="AY330" s="16" t="s">
        <v>144</v>
      </c>
      <c r="BE330" s="122">
        <f>IF(N330="základní",J330,0)</f>
        <v>0</v>
      </c>
      <c r="BF330" s="122">
        <f>IF(N330="snížená",J330,0)</f>
        <v>0</v>
      </c>
      <c r="BG330" s="122">
        <f>IF(N330="zákl. přenesená",J330,0)</f>
        <v>0</v>
      </c>
      <c r="BH330" s="122">
        <f>IF(N330="sníž. přenesená",J330,0)</f>
        <v>0</v>
      </c>
      <c r="BI330" s="122">
        <f>IF(N330="nulová",J330,0)</f>
        <v>0</v>
      </c>
      <c r="BJ330" s="16" t="s">
        <v>79</v>
      </c>
      <c r="BK330" s="122">
        <f>ROUND(I330*H330,2)</f>
        <v>0</v>
      </c>
      <c r="BL330" s="16" t="s">
        <v>177</v>
      </c>
      <c r="BM330" s="121" t="s">
        <v>502</v>
      </c>
    </row>
    <row r="331" spans="2:65" s="1" customFormat="1" ht="11.25">
      <c r="B331" s="31"/>
      <c r="D331" s="190" t="s">
        <v>1168</v>
      </c>
      <c r="F331" s="191" t="s">
        <v>1405</v>
      </c>
      <c r="I331" s="125"/>
      <c r="L331" s="31"/>
      <c r="M331" s="179"/>
      <c r="N331" s="139"/>
      <c r="O331" s="139"/>
      <c r="P331" s="139"/>
      <c r="Q331" s="139"/>
      <c r="R331" s="139"/>
      <c r="S331" s="139"/>
      <c r="T331" s="180"/>
      <c r="AT331" s="16" t="s">
        <v>1168</v>
      </c>
      <c r="AU331" s="16" t="s">
        <v>81</v>
      </c>
    </row>
    <row r="332" spans="2:65" s="1" customFormat="1" ht="6.95" customHeight="1">
      <c r="B332" s="40"/>
      <c r="C332" s="41"/>
      <c r="D332" s="41"/>
      <c r="E332" s="41"/>
      <c r="F332" s="41"/>
      <c r="G332" s="41"/>
      <c r="H332" s="41"/>
      <c r="I332" s="41"/>
      <c r="J332" s="41"/>
      <c r="K332" s="41"/>
      <c r="L332" s="31"/>
    </row>
  </sheetData>
  <sheetProtection algorithmName="SHA-512" hashValue="sK3zU06VixbNXNDEYzT76jz7VuS/ddnGW1n7qjC3OSS80Ah/hw8HZCYwgv7Rhb6AMMxMhilFI/vHpP44cEn7rg==" saltValue="I8Lbt6HYSSLc5eyklrkC3osxp+6dTQaD6MwEgCju/ZfITv0nmdGjEZKbSo0lky428y2VrGPaIiZxW0Ufiw4WtQ==" spinCount="100000" sheet="1" objects="1" scenarios="1" formatColumns="0" formatRows="0" autoFilter="0"/>
  <autoFilter ref="C94:K331" xr:uid="{00000000-0009-0000-0000-000007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700-000000000000}"/>
    <hyperlink ref="F104" r:id="rId2" xr:uid="{00000000-0004-0000-0700-000001000000}"/>
    <hyperlink ref="F108" r:id="rId3" xr:uid="{00000000-0004-0000-0700-000002000000}"/>
    <hyperlink ref="F114" r:id="rId4" xr:uid="{00000000-0004-0000-0700-000003000000}"/>
    <hyperlink ref="F118" r:id="rId5" xr:uid="{00000000-0004-0000-0700-000004000000}"/>
    <hyperlink ref="F124" r:id="rId6" xr:uid="{00000000-0004-0000-0700-000005000000}"/>
    <hyperlink ref="F129" r:id="rId7" xr:uid="{00000000-0004-0000-0700-000006000000}"/>
    <hyperlink ref="F134" r:id="rId8" xr:uid="{00000000-0004-0000-0700-000007000000}"/>
    <hyperlink ref="F139" r:id="rId9" xr:uid="{00000000-0004-0000-0700-000008000000}"/>
    <hyperlink ref="F145" r:id="rId10" xr:uid="{00000000-0004-0000-0700-000009000000}"/>
    <hyperlink ref="F149" r:id="rId11" xr:uid="{00000000-0004-0000-0700-00000A000000}"/>
    <hyperlink ref="F153" r:id="rId12" xr:uid="{00000000-0004-0000-0700-00000B000000}"/>
    <hyperlink ref="F163" r:id="rId13" xr:uid="{00000000-0004-0000-0700-00000C000000}"/>
    <hyperlink ref="F172" r:id="rId14" xr:uid="{00000000-0004-0000-0700-00000D000000}"/>
    <hyperlink ref="F176" r:id="rId15" xr:uid="{00000000-0004-0000-0700-00000E000000}"/>
    <hyperlink ref="F185" r:id="rId16" xr:uid="{00000000-0004-0000-0700-00000F000000}"/>
    <hyperlink ref="F190" r:id="rId17" xr:uid="{00000000-0004-0000-0700-000010000000}"/>
    <hyperlink ref="F192" r:id="rId18" xr:uid="{00000000-0004-0000-0700-000011000000}"/>
    <hyperlink ref="F199" r:id="rId19" xr:uid="{00000000-0004-0000-0700-000012000000}"/>
    <hyperlink ref="F201" r:id="rId20" xr:uid="{00000000-0004-0000-0700-000013000000}"/>
    <hyperlink ref="F205" r:id="rId21" xr:uid="{00000000-0004-0000-0700-000014000000}"/>
    <hyperlink ref="F211" r:id="rId22" xr:uid="{00000000-0004-0000-0700-000015000000}"/>
    <hyperlink ref="F214" r:id="rId23" xr:uid="{00000000-0004-0000-0700-000016000000}"/>
    <hyperlink ref="F219" r:id="rId24" xr:uid="{00000000-0004-0000-0700-000017000000}"/>
    <hyperlink ref="F221" r:id="rId25" xr:uid="{00000000-0004-0000-0700-000018000000}"/>
    <hyperlink ref="F226" r:id="rId26" xr:uid="{00000000-0004-0000-0700-000019000000}"/>
    <hyperlink ref="F235" r:id="rId27" xr:uid="{00000000-0004-0000-0700-00001A000000}"/>
    <hyperlink ref="F239" r:id="rId28" xr:uid="{00000000-0004-0000-0700-00001B000000}"/>
    <hyperlink ref="F246" r:id="rId29" xr:uid="{00000000-0004-0000-0700-00001C000000}"/>
    <hyperlink ref="F258" r:id="rId30" xr:uid="{00000000-0004-0000-0700-00001D000000}"/>
    <hyperlink ref="F263" r:id="rId31" xr:uid="{00000000-0004-0000-0700-00001E000000}"/>
    <hyperlink ref="F268" r:id="rId32" xr:uid="{00000000-0004-0000-0700-00001F000000}"/>
    <hyperlink ref="F273" r:id="rId33" xr:uid="{00000000-0004-0000-0700-000020000000}"/>
    <hyperlink ref="F278" r:id="rId34" xr:uid="{00000000-0004-0000-0700-000021000000}"/>
    <hyperlink ref="F283" r:id="rId35" xr:uid="{00000000-0004-0000-0700-000022000000}"/>
    <hyperlink ref="F285" r:id="rId36" xr:uid="{00000000-0004-0000-0700-000023000000}"/>
    <hyperlink ref="F290" r:id="rId37" xr:uid="{00000000-0004-0000-0700-000024000000}"/>
    <hyperlink ref="F294" r:id="rId38" xr:uid="{00000000-0004-0000-0700-000025000000}"/>
    <hyperlink ref="F299" r:id="rId39" xr:uid="{00000000-0004-0000-0700-000026000000}"/>
    <hyperlink ref="F303" r:id="rId40" xr:uid="{00000000-0004-0000-0700-000027000000}"/>
    <hyperlink ref="F313" r:id="rId41" xr:uid="{00000000-0004-0000-0700-000028000000}"/>
    <hyperlink ref="F323" r:id="rId42" xr:uid="{00000000-0004-0000-0700-000029000000}"/>
    <hyperlink ref="F331" r:id="rId43" xr:uid="{00000000-0004-0000-07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2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110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ht="12" hidden="1" customHeight="1">
      <c r="B8" s="19"/>
      <c r="D8" s="26" t="s">
        <v>115</v>
      </c>
      <c r="L8" s="19"/>
    </row>
    <row r="9" spans="2:46" s="1" customFormat="1" ht="16.5" hidden="1" customHeight="1">
      <c r="B9" s="31"/>
      <c r="E9" s="234" t="s">
        <v>850</v>
      </c>
      <c r="F9" s="236"/>
      <c r="G9" s="236"/>
      <c r="H9" s="236"/>
      <c r="L9" s="31"/>
    </row>
    <row r="10" spans="2:46" s="1" customFormat="1" ht="12" hidden="1" customHeight="1">
      <c r="B10" s="31"/>
      <c r="D10" s="26" t="s">
        <v>117</v>
      </c>
      <c r="L10" s="31"/>
    </row>
    <row r="11" spans="2:46" s="1" customFormat="1" ht="30" hidden="1" customHeight="1">
      <c r="B11" s="31"/>
      <c r="E11" s="198" t="s">
        <v>1406</v>
      </c>
      <c r="F11" s="236"/>
      <c r="G11" s="236"/>
      <c r="H11" s="236"/>
      <c r="L11" s="31"/>
    </row>
    <row r="12" spans="2:46" s="1" customFormat="1" ht="11.25" hidden="1">
      <c r="B12" s="31"/>
      <c r="L12" s="31"/>
    </row>
    <row r="13" spans="2:46" s="1" customFormat="1" ht="12" hidden="1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hidden="1" customHeight="1">
      <c r="B14" s="31"/>
      <c r="D14" s="26" t="s">
        <v>21</v>
      </c>
      <c r="F14" s="24" t="s">
        <v>119</v>
      </c>
      <c r="I14" s="26" t="s">
        <v>23</v>
      </c>
      <c r="J14" s="48" t="str">
        <f>'Rekapitulace zakázky'!AN8</f>
        <v>7. 10. 2022</v>
      </c>
      <c r="L14" s="31"/>
    </row>
    <row r="15" spans="2:46" s="1" customFormat="1" ht="10.9" hidden="1" customHeight="1">
      <c r="B15" s="31"/>
      <c r="L15" s="31"/>
    </row>
    <row r="16" spans="2:46" s="1" customFormat="1" ht="12" hidden="1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hidden="1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5" hidden="1" customHeight="1">
      <c r="B18" s="31"/>
      <c r="L18" s="31"/>
    </row>
    <row r="19" spans="2:12" s="1" customFormat="1" ht="12" hidden="1" customHeight="1">
      <c r="B19" s="31"/>
      <c r="D19" s="26" t="s">
        <v>29</v>
      </c>
      <c r="I19" s="26" t="s">
        <v>26</v>
      </c>
      <c r="J19" s="27" t="str">
        <f>'Rekapitulace zakázky'!AN13</f>
        <v>Vyplň údaj</v>
      </c>
      <c r="L19" s="31"/>
    </row>
    <row r="20" spans="2:12" s="1" customFormat="1" ht="18" hidden="1" customHeight="1">
      <c r="B20" s="31"/>
      <c r="E20" s="237" t="str">
        <f>'Rekapitulace zakázky'!E14</f>
        <v>Vyplň údaj</v>
      </c>
      <c r="F20" s="203"/>
      <c r="G20" s="203"/>
      <c r="H20" s="203"/>
      <c r="I20" s="26" t="s">
        <v>28</v>
      </c>
      <c r="J20" s="27" t="str">
        <f>'Rekapitulace zakázky'!AN14</f>
        <v>Vyplň údaj</v>
      </c>
      <c r="L20" s="31"/>
    </row>
    <row r="21" spans="2:12" s="1" customFormat="1" ht="6.95" hidden="1" customHeight="1">
      <c r="B21" s="31"/>
      <c r="L21" s="31"/>
    </row>
    <row r="22" spans="2:12" s="1" customFormat="1" ht="12" hidden="1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hidden="1" customHeight="1">
      <c r="B23" s="31"/>
      <c r="E23" s="24" t="s">
        <v>120</v>
      </c>
      <c r="I23" s="26" t="s">
        <v>28</v>
      </c>
      <c r="J23" s="24" t="s">
        <v>19</v>
      </c>
      <c r="L23" s="31"/>
    </row>
    <row r="24" spans="2:12" s="1" customFormat="1" ht="6.95" hidden="1" customHeight="1">
      <c r="B24" s="31"/>
      <c r="L24" s="31"/>
    </row>
    <row r="25" spans="2:12" s="1" customFormat="1" ht="12" hidden="1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hidden="1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5" hidden="1" customHeight="1">
      <c r="B27" s="31"/>
      <c r="L27" s="31"/>
    </row>
    <row r="28" spans="2:12" s="1" customFormat="1" ht="12" hidden="1" customHeight="1">
      <c r="B28" s="31"/>
      <c r="D28" s="26" t="s">
        <v>36</v>
      </c>
      <c r="L28" s="31"/>
    </row>
    <row r="29" spans="2:12" s="7" customFormat="1" ht="71.25" hidden="1" customHeight="1">
      <c r="B29" s="90"/>
      <c r="E29" s="208" t="s">
        <v>121</v>
      </c>
      <c r="F29" s="208"/>
      <c r="G29" s="208"/>
      <c r="H29" s="208"/>
      <c r="L29" s="90"/>
    </row>
    <row r="30" spans="2:12" s="1" customFormat="1" ht="6.95" hidden="1" customHeight="1">
      <c r="B30" s="31"/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hidden="1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hidden="1" customHeight="1">
      <c r="B35" s="31"/>
      <c r="D35" s="51" t="s">
        <v>42</v>
      </c>
      <c r="E35" s="26" t="s">
        <v>43</v>
      </c>
      <c r="F35" s="82">
        <f>ROUND((SUM(BE87:BE91)),  2)</f>
        <v>0</v>
      </c>
      <c r="I35" s="92">
        <v>0.21</v>
      </c>
      <c r="J35" s="82">
        <f>ROUND(((SUM(BE87:BE91))*I35),  2)</f>
        <v>0</v>
      </c>
      <c r="L35" s="31"/>
    </row>
    <row r="36" spans="2:12" s="1" customFormat="1" ht="14.45" hidden="1" customHeight="1">
      <c r="B36" s="31"/>
      <c r="E36" s="26" t="s">
        <v>44</v>
      </c>
      <c r="F36" s="82">
        <f>ROUND((SUM(BF87:BF91)),  2)</f>
        <v>0</v>
      </c>
      <c r="I36" s="92">
        <v>0.15</v>
      </c>
      <c r="J36" s="82">
        <f>ROUND(((SUM(BF87:BF91))*I36),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ROUND((SUM(BG87:BG91)),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ROUND((SUM(BH87:BH91)),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ROUND((SUM(BI87:BI91)),  2)</f>
        <v>0</v>
      </c>
      <c r="I39" s="92">
        <v>0</v>
      </c>
      <c r="J39" s="82">
        <f>0</f>
        <v>0</v>
      </c>
      <c r="L39" s="31"/>
    </row>
    <row r="40" spans="2:12" s="1" customFormat="1" ht="6.95" hidden="1" customHeight="1">
      <c r="B40" s="31"/>
      <c r="L40" s="31"/>
    </row>
    <row r="41" spans="2:12" s="1" customFormat="1" ht="25.35" hidden="1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hidden="1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3" spans="2:12" ht="11.25" hidden="1"/>
    <row r="44" spans="2:12" ht="11.25" hidden="1"/>
    <row r="45" spans="2:12" ht="11.25" hidden="1"/>
    <row r="46" spans="2:12" s="1" customFormat="1" ht="6.95" hidden="1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hidden="1" customHeight="1">
      <c r="B47" s="31"/>
      <c r="C47" s="20" t="s">
        <v>122</v>
      </c>
      <c r="L47" s="31"/>
    </row>
    <row r="48" spans="2:12" s="1" customFormat="1" ht="6.95" hidden="1" customHeight="1">
      <c r="B48" s="31"/>
      <c r="L48" s="31"/>
    </row>
    <row r="49" spans="2:47" s="1" customFormat="1" ht="12" hidden="1" customHeight="1">
      <c r="B49" s="31"/>
      <c r="C49" s="26" t="s">
        <v>16</v>
      </c>
      <c r="L49" s="31"/>
    </row>
    <row r="50" spans="2:47" s="1" customFormat="1" ht="16.5" hidden="1" customHeight="1">
      <c r="B50" s="31"/>
      <c r="E50" s="234" t="str">
        <f>E7</f>
        <v>Oprava kolejí a výhybek v žst. Teplice nad Metují</v>
      </c>
      <c r="F50" s="235"/>
      <c r="G50" s="235"/>
      <c r="H50" s="235"/>
      <c r="L50" s="31"/>
    </row>
    <row r="51" spans="2:47" ht="12" hidden="1" customHeight="1">
      <c r="B51" s="19"/>
      <c r="C51" s="26" t="s">
        <v>115</v>
      </c>
      <c r="L51" s="19"/>
    </row>
    <row r="52" spans="2:47" s="1" customFormat="1" ht="16.5" hidden="1" customHeight="1">
      <c r="B52" s="31"/>
      <c r="E52" s="234" t="s">
        <v>850</v>
      </c>
      <c r="F52" s="236"/>
      <c r="G52" s="236"/>
      <c r="H52" s="236"/>
      <c r="L52" s="31"/>
    </row>
    <row r="53" spans="2:47" s="1" customFormat="1" ht="12" hidden="1" customHeight="1">
      <c r="B53" s="31"/>
      <c r="C53" s="26" t="s">
        <v>117</v>
      </c>
      <c r="L53" s="31"/>
    </row>
    <row r="54" spans="2:47" s="1" customFormat="1" ht="30" hidden="1" customHeight="1">
      <c r="B54" s="31"/>
      <c r="E54" s="198" t="str">
        <f>E11</f>
        <v xml:space="preserve">ON 2 -  NEOCEŇOVAT - Materiál dodávaný objednatelem 2 </v>
      </c>
      <c r="F54" s="236"/>
      <c r="G54" s="236"/>
      <c r="H54" s="236"/>
      <c r="L54" s="31"/>
    </row>
    <row r="55" spans="2:47" s="1" customFormat="1" ht="6.95" hidden="1" customHeight="1">
      <c r="B55" s="31"/>
      <c r="L55" s="31"/>
    </row>
    <row r="56" spans="2:47" s="1" customFormat="1" ht="12" hidden="1" customHeight="1">
      <c r="B56" s="31"/>
      <c r="C56" s="26" t="s">
        <v>21</v>
      </c>
      <c r="F56" s="24" t="str">
        <f>F14</f>
        <v>žst. Teplice nad Metují</v>
      </c>
      <c r="I56" s="26" t="s">
        <v>23</v>
      </c>
      <c r="J56" s="48" t="str">
        <f>IF(J14="","",J14)</f>
        <v>7. 10. 2022</v>
      </c>
      <c r="L56" s="31"/>
    </row>
    <row r="57" spans="2:47" s="1" customFormat="1" ht="6.95" hidden="1" customHeight="1">
      <c r="B57" s="31"/>
      <c r="L57" s="31"/>
    </row>
    <row r="58" spans="2:47" s="1" customFormat="1" ht="15.2" hidden="1" customHeight="1">
      <c r="B58" s="31"/>
      <c r="C58" s="26" t="s">
        <v>25</v>
      </c>
      <c r="F58" s="24" t="str">
        <f>E17</f>
        <v>Správa železnic, s.o.</v>
      </c>
      <c r="I58" s="26" t="s">
        <v>31</v>
      </c>
      <c r="J58" s="29" t="str">
        <f>E23</f>
        <v>Prodin, a.s.</v>
      </c>
      <c r="L58" s="31"/>
    </row>
    <row r="59" spans="2:47" s="1" customFormat="1" ht="15.2" hidden="1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ST Hradec Králové</v>
      </c>
      <c r="L59" s="31"/>
    </row>
    <row r="60" spans="2:47" s="1" customFormat="1" ht="10.35" hidden="1" customHeight="1">
      <c r="B60" s="31"/>
      <c r="L60" s="31"/>
    </row>
    <row r="61" spans="2:47" s="1" customFormat="1" ht="29.25" hidden="1" customHeight="1">
      <c r="B61" s="31"/>
      <c r="C61" s="99" t="s">
        <v>123</v>
      </c>
      <c r="D61" s="93"/>
      <c r="E61" s="93"/>
      <c r="F61" s="93"/>
      <c r="G61" s="93"/>
      <c r="H61" s="93"/>
      <c r="I61" s="93"/>
      <c r="J61" s="100" t="s">
        <v>124</v>
      </c>
      <c r="K61" s="93"/>
      <c r="L61" s="31"/>
    </row>
    <row r="62" spans="2:47" s="1" customFormat="1" ht="10.35" hidden="1" customHeight="1">
      <c r="B62" s="31"/>
      <c r="L62" s="31"/>
    </row>
    <row r="63" spans="2:47" s="1" customFormat="1" ht="22.9" hidden="1" customHeight="1">
      <c r="B63" s="31"/>
      <c r="C63" s="101" t="s">
        <v>70</v>
      </c>
      <c r="J63" s="62">
        <f>J87</f>
        <v>0</v>
      </c>
      <c r="L63" s="31"/>
      <c r="AU63" s="16" t="s">
        <v>125</v>
      </c>
    </row>
    <row r="64" spans="2:47" s="12" customFormat="1" ht="24.95" hidden="1" customHeight="1">
      <c r="B64" s="165"/>
      <c r="D64" s="166" t="s">
        <v>1407</v>
      </c>
      <c r="E64" s="167"/>
      <c r="F64" s="167"/>
      <c r="G64" s="167"/>
      <c r="H64" s="167"/>
      <c r="I64" s="167"/>
      <c r="J64" s="168">
        <f>J88</f>
        <v>0</v>
      </c>
      <c r="L64" s="165"/>
    </row>
    <row r="65" spans="2:12" s="14" customFormat="1" ht="19.899999999999999" hidden="1" customHeight="1">
      <c r="B65" s="181"/>
      <c r="D65" s="182" t="s">
        <v>1408</v>
      </c>
      <c r="E65" s="183"/>
      <c r="F65" s="183"/>
      <c r="G65" s="183"/>
      <c r="H65" s="183"/>
      <c r="I65" s="183"/>
      <c r="J65" s="184">
        <f>J89</f>
        <v>0</v>
      </c>
      <c r="L65" s="181"/>
    </row>
    <row r="66" spans="2:12" s="1" customFormat="1" ht="21.75" hidden="1" customHeight="1">
      <c r="B66" s="31"/>
      <c r="L66" s="31"/>
    </row>
    <row r="67" spans="2:12" s="1" customFormat="1" ht="6.9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1.25" hidden="1"/>
    <row r="69" spans="2:12" ht="11.25" hidden="1"/>
    <row r="70" spans="2:12" ht="11.25" hidden="1"/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126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234" t="str">
        <f>E7</f>
        <v>Oprava kolejí a výhybek v žst. Teplice nad Metují</v>
      </c>
      <c r="F75" s="235"/>
      <c r="G75" s="235"/>
      <c r="H75" s="235"/>
      <c r="L75" s="31"/>
    </row>
    <row r="76" spans="2:12" ht="12" customHeight="1">
      <c r="B76" s="19"/>
      <c r="C76" s="26" t="s">
        <v>115</v>
      </c>
      <c r="L76" s="19"/>
    </row>
    <row r="77" spans="2:12" s="1" customFormat="1" ht="16.5" customHeight="1">
      <c r="B77" s="31"/>
      <c r="E77" s="234" t="s">
        <v>850</v>
      </c>
      <c r="F77" s="236"/>
      <c r="G77" s="236"/>
      <c r="H77" s="236"/>
      <c r="L77" s="31"/>
    </row>
    <row r="78" spans="2:12" s="1" customFormat="1" ht="12" customHeight="1">
      <c r="B78" s="31"/>
      <c r="C78" s="26" t="s">
        <v>117</v>
      </c>
      <c r="L78" s="31"/>
    </row>
    <row r="79" spans="2:12" s="1" customFormat="1" ht="30" customHeight="1">
      <c r="B79" s="31"/>
      <c r="E79" s="198" t="str">
        <f>E11</f>
        <v xml:space="preserve">ON 2 -  NEOCEŇOVAT - Materiál dodávaný objednatelem 2 </v>
      </c>
      <c r="F79" s="236"/>
      <c r="G79" s="236"/>
      <c r="H79" s="236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žst. Teplice nad Metují</v>
      </c>
      <c r="I81" s="26" t="s">
        <v>23</v>
      </c>
      <c r="J81" s="48" t="str">
        <f>IF(J14="","",J14)</f>
        <v>7. 10. 2022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>Správa železnic, s.o.</v>
      </c>
      <c r="I83" s="26" t="s">
        <v>31</v>
      </c>
      <c r="J83" s="29" t="str">
        <f>E23</f>
        <v>Prodin, a.s.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ST Hradec Králové</v>
      </c>
      <c r="L84" s="31"/>
    </row>
    <row r="85" spans="2:65" s="1" customFormat="1" ht="10.35" customHeight="1">
      <c r="B85" s="31"/>
      <c r="L85" s="31"/>
    </row>
    <row r="86" spans="2:65" s="8" customFormat="1" ht="29.25" customHeight="1">
      <c r="B86" s="102"/>
      <c r="C86" s="103" t="s">
        <v>127</v>
      </c>
      <c r="D86" s="104" t="s">
        <v>57</v>
      </c>
      <c r="E86" s="104" t="s">
        <v>53</v>
      </c>
      <c r="F86" s="104" t="s">
        <v>54</v>
      </c>
      <c r="G86" s="104" t="s">
        <v>128</v>
      </c>
      <c r="H86" s="104" t="s">
        <v>129</v>
      </c>
      <c r="I86" s="104" t="s">
        <v>130</v>
      </c>
      <c r="J86" s="104" t="s">
        <v>124</v>
      </c>
      <c r="K86" s="105" t="s">
        <v>131</v>
      </c>
      <c r="L86" s="102"/>
      <c r="M86" s="55" t="s">
        <v>19</v>
      </c>
      <c r="N86" s="56" t="s">
        <v>42</v>
      </c>
      <c r="O86" s="56" t="s">
        <v>132</v>
      </c>
      <c r="P86" s="56" t="s">
        <v>133</v>
      </c>
      <c r="Q86" s="56" t="s">
        <v>134</v>
      </c>
      <c r="R86" s="56" t="s">
        <v>135</v>
      </c>
      <c r="S86" s="56" t="s">
        <v>136</v>
      </c>
      <c r="T86" s="57" t="s">
        <v>137</v>
      </c>
    </row>
    <row r="87" spans="2:65" s="1" customFormat="1" ht="22.9" customHeight="1">
      <c r="B87" s="31"/>
      <c r="C87" s="60" t="s">
        <v>138</v>
      </c>
      <c r="J87" s="106">
        <f>BK87</f>
        <v>0</v>
      </c>
      <c r="L87" s="31"/>
      <c r="M87" s="58"/>
      <c r="N87" s="49"/>
      <c r="O87" s="49"/>
      <c r="P87" s="107">
        <f>P88</f>
        <v>0</v>
      </c>
      <c r="Q87" s="49"/>
      <c r="R87" s="107">
        <f>R88</f>
        <v>94.828800000000001</v>
      </c>
      <c r="S87" s="49"/>
      <c r="T87" s="108">
        <f>T88</f>
        <v>0</v>
      </c>
      <c r="AT87" s="16" t="s">
        <v>71</v>
      </c>
      <c r="AU87" s="16" t="s">
        <v>125</v>
      </c>
      <c r="BK87" s="109">
        <f>BK88</f>
        <v>0</v>
      </c>
    </row>
    <row r="88" spans="2:65" s="13" customFormat="1" ht="25.9" customHeight="1">
      <c r="B88" s="169"/>
      <c r="D88" s="170" t="s">
        <v>71</v>
      </c>
      <c r="E88" s="171" t="s">
        <v>862</v>
      </c>
      <c r="F88" s="171" t="s">
        <v>862</v>
      </c>
      <c r="I88" s="172"/>
      <c r="J88" s="173">
        <f>BK88</f>
        <v>0</v>
      </c>
      <c r="L88" s="169"/>
      <c r="M88" s="174"/>
      <c r="P88" s="175">
        <f>P89</f>
        <v>0</v>
      </c>
      <c r="R88" s="175">
        <f>R89</f>
        <v>94.828800000000001</v>
      </c>
      <c r="T88" s="176">
        <f>T89</f>
        <v>0</v>
      </c>
      <c r="AR88" s="170" t="s">
        <v>79</v>
      </c>
      <c r="AT88" s="177" t="s">
        <v>71</v>
      </c>
      <c r="AU88" s="177" t="s">
        <v>72</v>
      </c>
      <c r="AY88" s="170" t="s">
        <v>144</v>
      </c>
      <c r="BK88" s="178">
        <f>BK89</f>
        <v>0</v>
      </c>
    </row>
    <row r="89" spans="2:65" s="13" customFormat="1" ht="22.9" customHeight="1">
      <c r="B89" s="169"/>
      <c r="D89" s="170" t="s">
        <v>71</v>
      </c>
      <c r="E89" s="185" t="s">
        <v>1409</v>
      </c>
      <c r="F89" s="185" t="s">
        <v>1410</v>
      </c>
      <c r="I89" s="172"/>
      <c r="J89" s="186">
        <f>BK89</f>
        <v>0</v>
      </c>
      <c r="L89" s="169"/>
      <c r="M89" s="174"/>
      <c r="P89" s="175">
        <f>SUM(P90:P91)</f>
        <v>0</v>
      </c>
      <c r="R89" s="175">
        <f>SUM(R90:R91)</f>
        <v>94.828800000000001</v>
      </c>
      <c r="T89" s="176">
        <f>SUM(T90:T91)</f>
        <v>0</v>
      </c>
      <c r="AR89" s="170" t="s">
        <v>79</v>
      </c>
      <c r="AT89" s="177" t="s">
        <v>71</v>
      </c>
      <c r="AU89" s="177" t="s">
        <v>79</v>
      </c>
      <c r="AY89" s="170" t="s">
        <v>144</v>
      </c>
      <c r="BK89" s="178">
        <f>SUM(BK90:BK91)</f>
        <v>0</v>
      </c>
    </row>
    <row r="90" spans="2:65" s="1" customFormat="1" ht="24">
      <c r="B90" s="31"/>
      <c r="C90" s="127" t="s">
        <v>79</v>
      </c>
      <c r="D90" s="127" t="s">
        <v>253</v>
      </c>
      <c r="E90" s="128" t="s">
        <v>1411</v>
      </c>
      <c r="F90" s="129" t="s">
        <v>1412</v>
      </c>
      <c r="G90" s="130" t="s">
        <v>153</v>
      </c>
      <c r="H90" s="131">
        <v>16</v>
      </c>
      <c r="I90" s="132"/>
      <c r="J90" s="133">
        <f>ROUND(I90*H90,2)</f>
        <v>0</v>
      </c>
      <c r="K90" s="129" t="s">
        <v>839</v>
      </c>
      <c r="L90" s="134"/>
      <c r="M90" s="135" t="s">
        <v>19</v>
      </c>
      <c r="N90" s="136" t="s">
        <v>43</v>
      </c>
      <c r="P90" s="119">
        <f>O90*H90</f>
        <v>0</v>
      </c>
      <c r="Q90" s="119">
        <v>5.9268000000000001</v>
      </c>
      <c r="R90" s="119">
        <f>Q90*H90</f>
        <v>94.828800000000001</v>
      </c>
      <c r="S90" s="119">
        <v>0</v>
      </c>
      <c r="T90" s="120">
        <f>S90*H90</f>
        <v>0</v>
      </c>
      <c r="AR90" s="121" t="s">
        <v>635</v>
      </c>
      <c r="AT90" s="121" t="s">
        <v>253</v>
      </c>
      <c r="AU90" s="121" t="s">
        <v>81</v>
      </c>
      <c r="AY90" s="16" t="s">
        <v>144</v>
      </c>
      <c r="BE90" s="122">
        <f>IF(N90="základní",J90,0)</f>
        <v>0</v>
      </c>
      <c r="BF90" s="122">
        <f>IF(N90="snížená",J90,0)</f>
        <v>0</v>
      </c>
      <c r="BG90" s="122">
        <f>IF(N90="zákl. přenesená",J90,0)</f>
        <v>0</v>
      </c>
      <c r="BH90" s="122">
        <f>IF(N90="sníž. přenesená",J90,0)</f>
        <v>0</v>
      </c>
      <c r="BI90" s="122">
        <f>IF(N90="nulová",J90,0)</f>
        <v>0</v>
      </c>
      <c r="BJ90" s="16" t="s">
        <v>79</v>
      </c>
      <c r="BK90" s="122">
        <f>ROUND(I90*H90,2)</f>
        <v>0</v>
      </c>
      <c r="BL90" s="16" t="s">
        <v>283</v>
      </c>
      <c r="BM90" s="121" t="s">
        <v>81</v>
      </c>
    </row>
    <row r="91" spans="2:65" s="1" customFormat="1" ht="19.5">
      <c r="B91" s="31"/>
      <c r="D91" s="123" t="s">
        <v>145</v>
      </c>
      <c r="F91" s="124" t="s">
        <v>819</v>
      </c>
      <c r="I91" s="125"/>
      <c r="L91" s="31"/>
      <c r="M91" s="179"/>
      <c r="N91" s="139"/>
      <c r="O91" s="139"/>
      <c r="P91" s="139"/>
      <c r="Q91" s="139"/>
      <c r="R91" s="139"/>
      <c r="S91" s="139"/>
      <c r="T91" s="180"/>
      <c r="AT91" s="16" t="s">
        <v>145</v>
      </c>
      <c r="AU91" s="16" t="s">
        <v>81</v>
      </c>
    </row>
    <row r="92" spans="2:65" s="1" customFormat="1" ht="6.95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31"/>
    </row>
  </sheetData>
  <sheetProtection algorithmName="SHA-512" hashValue="+X2yR/mJGSVKpr6OCH6L5HrqE9QlNQ6ZdCJsK/AwcPIpj0WhZrLlXQBvFXNQanWdzdMi+65Hq0cqV21+FCimTw==" saltValue="awH8eWUrMh1Gykyvv4FAmcW74Rc/8CTzHrMToiLqYqfc3R+mUI67P00Ip5Vd7Izi9LYXGTj9/xUtfXNnhZwZJQ==" spinCount="100000" sheet="1" objects="1" scenarios="1" formatColumns="0" formatRows="0" autoFilter="0"/>
  <autoFilter ref="C86:K91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4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113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hidden="1" customHeight="1">
      <c r="B4" s="19"/>
      <c r="D4" s="20" t="s">
        <v>114</v>
      </c>
      <c r="L4" s="19"/>
      <c r="M4" s="89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34" t="str">
        <f>'Rekapitulace zakázky'!K6</f>
        <v>Oprava kolejí a výhybek v žst. Teplice nad Metují</v>
      </c>
      <c r="F7" s="235"/>
      <c r="G7" s="235"/>
      <c r="H7" s="235"/>
      <c r="L7" s="19"/>
    </row>
    <row r="8" spans="2:46" s="1" customFormat="1" ht="12" hidden="1" customHeight="1">
      <c r="B8" s="31"/>
      <c r="D8" s="26" t="s">
        <v>115</v>
      </c>
      <c r="L8" s="31"/>
    </row>
    <row r="9" spans="2:46" s="1" customFormat="1" ht="16.5" hidden="1" customHeight="1">
      <c r="B9" s="31"/>
      <c r="E9" s="198" t="s">
        <v>1413</v>
      </c>
      <c r="F9" s="236"/>
      <c r="G9" s="236"/>
      <c r="H9" s="236"/>
      <c r="L9" s="31"/>
    </row>
    <row r="10" spans="2:46" s="1" customFormat="1" ht="11.25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hidden="1" customHeight="1">
      <c r="B12" s="31"/>
      <c r="D12" s="26" t="s">
        <v>21</v>
      </c>
      <c r="F12" s="24" t="s">
        <v>119</v>
      </c>
      <c r="I12" s="26" t="s">
        <v>23</v>
      </c>
      <c r="J12" s="48" t="str">
        <f>'Rekapitulace zakázky'!AN8</f>
        <v>7. 10. 2022</v>
      </c>
      <c r="L12" s="31"/>
    </row>
    <row r="13" spans="2:46" s="1" customFormat="1" ht="10.9" hidden="1" customHeight="1">
      <c r="B13" s="31"/>
      <c r="L13" s="31"/>
    </row>
    <row r="14" spans="2:46" s="1" customFormat="1" ht="12" hidden="1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hidden="1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26</v>
      </c>
      <c r="J17" s="27" t="str">
        <f>'Rekapitulace zakázky'!AN13</f>
        <v>Vyplň údaj</v>
      </c>
      <c r="L17" s="31"/>
    </row>
    <row r="18" spans="2:12" s="1" customFormat="1" ht="18" hidden="1" customHeight="1">
      <c r="B18" s="31"/>
      <c r="E18" s="237" t="str">
        <f>'Rekapitulace zakázky'!E14</f>
        <v>Vyplň údaj</v>
      </c>
      <c r="F18" s="203"/>
      <c r="G18" s="203"/>
      <c r="H18" s="203"/>
      <c r="I18" s="26" t="s">
        <v>28</v>
      </c>
      <c r="J18" s="27" t="str">
        <f>'Rekapitulace zakázky'!AN14</f>
        <v>Vyplň údaj</v>
      </c>
      <c r="L18" s="31"/>
    </row>
    <row r="19" spans="2:12" s="1" customFormat="1" ht="6.95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hidden="1" customHeight="1">
      <c r="B21" s="31"/>
      <c r="E21" s="24" t="s">
        <v>120</v>
      </c>
      <c r="I21" s="26" t="s">
        <v>28</v>
      </c>
      <c r="J21" s="24" t="s">
        <v>19</v>
      </c>
      <c r="L21" s="31"/>
    </row>
    <row r="22" spans="2:12" s="1" customFormat="1" ht="6.95" hidden="1" customHeight="1">
      <c r="B22" s="31"/>
      <c r="L22" s="31"/>
    </row>
    <row r="23" spans="2:12" s="1" customFormat="1" ht="12" hidden="1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hidden="1" customHeight="1">
      <c r="B24" s="31"/>
      <c r="E24" s="24" t="s">
        <v>35</v>
      </c>
      <c r="I24" s="26" t="s">
        <v>28</v>
      </c>
      <c r="J24" s="24" t="s">
        <v>19</v>
      </c>
      <c r="L24" s="31"/>
    </row>
    <row r="25" spans="2:12" s="1" customFormat="1" ht="6.95" hidden="1" customHeight="1">
      <c r="B25" s="31"/>
      <c r="L25" s="31"/>
    </row>
    <row r="26" spans="2:12" s="1" customFormat="1" ht="12" hidden="1" customHeight="1">
      <c r="B26" s="31"/>
      <c r="D26" s="26" t="s">
        <v>36</v>
      </c>
      <c r="L26" s="31"/>
    </row>
    <row r="27" spans="2:12" s="7" customFormat="1" ht="71.25" hidden="1" customHeight="1">
      <c r="B27" s="90"/>
      <c r="E27" s="208" t="s">
        <v>121</v>
      </c>
      <c r="F27" s="208"/>
      <c r="G27" s="208"/>
      <c r="H27" s="208"/>
      <c r="L27" s="90"/>
    </row>
    <row r="28" spans="2:12" s="1" customFormat="1" ht="6.95" hidden="1" customHeight="1">
      <c r="B28" s="31"/>
      <c r="L28" s="31"/>
    </row>
    <row r="29" spans="2:12" s="1" customFormat="1" ht="6.95" hidden="1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hidden="1" customHeight="1">
      <c r="B30" s="31"/>
      <c r="D30" s="91" t="s">
        <v>38</v>
      </c>
      <c r="J30" s="62">
        <f>ROUND(J82, 2)</f>
        <v>0</v>
      </c>
      <c r="L30" s="31"/>
    </row>
    <row r="31" spans="2:12" s="1" customFormat="1" ht="6.95" hidden="1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hidden="1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hidden="1" customHeight="1">
      <c r="B33" s="31"/>
      <c r="D33" s="51" t="s">
        <v>42</v>
      </c>
      <c r="E33" s="26" t="s">
        <v>43</v>
      </c>
      <c r="F33" s="82">
        <f>ROUND((SUM(BE82:BE123)),  2)</f>
        <v>0</v>
      </c>
      <c r="I33" s="92">
        <v>0.21</v>
      </c>
      <c r="J33" s="82">
        <f>ROUND(((SUM(BE82:BE123))*I33),  2)</f>
        <v>0</v>
      </c>
      <c r="L33" s="31"/>
    </row>
    <row r="34" spans="2:12" s="1" customFormat="1" ht="14.45" hidden="1" customHeight="1">
      <c r="B34" s="31"/>
      <c r="E34" s="26" t="s">
        <v>44</v>
      </c>
      <c r="F34" s="82">
        <f>ROUND((SUM(BF82:BF123)),  2)</f>
        <v>0</v>
      </c>
      <c r="I34" s="92">
        <v>0.15</v>
      </c>
      <c r="J34" s="82">
        <f>ROUND(((SUM(BF82:BF123))*I34),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ROUND((SUM(BG82:BG123)),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ROUND((SUM(BH82:BH123)),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ROUND((SUM(BI82:BI123)),  2)</f>
        <v>0</v>
      </c>
      <c r="I37" s="92">
        <v>0</v>
      </c>
      <c r="J37" s="82">
        <f>0</f>
        <v>0</v>
      </c>
      <c r="L37" s="31"/>
    </row>
    <row r="38" spans="2:12" s="1" customFormat="1" ht="6.95" hidden="1" customHeight="1">
      <c r="B38" s="31"/>
      <c r="L38" s="31"/>
    </row>
    <row r="39" spans="2:12" s="1" customFormat="1" ht="25.35" hidden="1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hidden="1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1" spans="2:12" ht="11.25" hidden="1"/>
    <row r="42" spans="2:12" ht="11.25" hidden="1"/>
    <row r="43" spans="2:12" ht="11.25" hidden="1"/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122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16.5" hidden="1" customHeight="1">
      <c r="B48" s="31"/>
      <c r="E48" s="234" t="str">
        <f>E7</f>
        <v>Oprava kolejí a výhybek v žst. Teplice nad Metují</v>
      </c>
      <c r="F48" s="235"/>
      <c r="G48" s="235"/>
      <c r="H48" s="235"/>
      <c r="L48" s="31"/>
    </row>
    <row r="49" spans="2:47" s="1" customFormat="1" ht="12" hidden="1" customHeight="1">
      <c r="B49" s="31"/>
      <c r="C49" s="26" t="s">
        <v>115</v>
      </c>
      <c r="L49" s="31"/>
    </row>
    <row r="50" spans="2:47" s="1" customFormat="1" ht="16.5" hidden="1" customHeight="1">
      <c r="B50" s="31"/>
      <c r="E50" s="198" t="str">
        <f>E9</f>
        <v>VON - Vedlejší a ostatní náklady</v>
      </c>
      <c r="F50" s="236"/>
      <c r="G50" s="236"/>
      <c r="H50" s="236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žst. Teplice nad Metují</v>
      </c>
      <c r="I52" s="26" t="s">
        <v>23</v>
      </c>
      <c r="J52" s="48" t="str">
        <f>IF(J12="","",J12)</f>
        <v>7. 10. 2022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Správa železnic, s.o.</v>
      </c>
      <c r="I54" s="26" t="s">
        <v>31</v>
      </c>
      <c r="J54" s="29" t="str">
        <f>E21</f>
        <v>Prodin, a.s.</v>
      </c>
      <c r="L54" s="31"/>
    </row>
    <row r="55" spans="2:47" s="1" customFormat="1" ht="15.2" hidden="1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ST Hradec Králové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9" t="s">
        <v>123</v>
      </c>
      <c r="D57" s="93"/>
      <c r="E57" s="93"/>
      <c r="F57" s="93"/>
      <c r="G57" s="93"/>
      <c r="H57" s="93"/>
      <c r="I57" s="93"/>
      <c r="J57" s="100" t="s">
        <v>124</v>
      </c>
      <c r="K57" s="93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101" t="s">
        <v>70</v>
      </c>
      <c r="J59" s="62">
        <f>J82</f>
        <v>0</v>
      </c>
      <c r="L59" s="31"/>
      <c r="AU59" s="16" t="s">
        <v>125</v>
      </c>
    </row>
    <row r="60" spans="2:47" s="12" customFormat="1" ht="24.95" hidden="1" customHeight="1">
      <c r="B60" s="165"/>
      <c r="D60" s="166" t="s">
        <v>1414</v>
      </c>
      <c r="E60" s="167"/>
      <c r="F60" s="167"/>
      <c r="G60" s="167"/>
      <c r="H60" s="167"/>
      <c r="I60" s="167"/>
      <c r="J60" s="168">
        <f>J83</f>
        <v>0</v>
      </c>
      <c r="L60" s="165"/>
    </row>
    <row r="61" spans="2:47" s="12" customFormat="1" ht="24.95" hidden="1" customHeight="1">
      <c r="B61" s="165"/>
      <c r="D61" s="166" t="s">
        <v>1415</v>
      </c>
      <c r="E61" s="167"/>
      <c r="F61" s="167"/>
      <c r="G61" s="167"/>
      <c r="H61" s="167"/>
      <c r="I61" s="167"/>
      <c r="J61" s="168">
        <f>J97</f>
        <v>0</v>
      </c>
      <c r="L61" s="165"/>
    </row>
    <row r="62" spans="2:47" s="12" customFormat="1" ht="24.95" hidden="1" customHeight="1">
      <c r="B62" s="165"/>
      <c r="D62" s="166" t="s">
        <v>1416</v>
      </c>
      <c r="E62" s="167"/>
      <c r="F62" s="167"/>
      <c r="G62" s="167"/>
      <c r="H62" s="167"/>
      <c r="I62" s="167"/>
      <c r="J62" s="168">
        <f>J108</f>
        <v>0</v>
      </c>
      <c r="L62" s="165"/>
    </row>
    <row r="63" spans="2:47" s="1" customFormat="1" ht="21.75" hidden="1" customHeight="1">
      <c r="B63" s="31"/>
      <c r="L63" s="31"/>
    </row>
    <row r="64" spans="2:47" s="1" customFormat="1" ht="6.95" hidden="1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1"/>
    </row>
    <row r="65" spans="2:12" ht="11.25" hidden="1"/>
    <row r="66" spans="2:12" ht="11.25" hidden="1"/>
    <row r="67" spans="2:12" ht="11.25" hidden="1"/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1"/>
    </row>
    <row r="69" spans="2:12" s="1" customFormat="1" ht="24.95" customHeight="1">
      <c r="B69" s="31"/>
      <c r="C69" s="20" t="s">
        <v>126</v>
      </c>
      <c r="L69" s="31"/>
    </row>
    <row r="70" spans="2:12" s="1" customFormat="1" ht="6.95" customHeight="1">
      <c r="B70" s="31"/>
      <c r="L70" s="31"/>
    </row>
    <row r="71" spans="2:12" s="1" customFormat="1" ht="12" customHeight="1">
      <c r="B71" s="31"/>
      <c r="C71" s="26" t="s">
        <v>16</v>
      </c>
      <c r="L71" s="31"/>
    </row>
    <row r="72" spans="2:12" s="1" customFormat="1" ht="16.5" customHeight="1">
      <c r="B72" s="31"/>
      <c r="E72" s="234" t="str">
        <f>E7</f>
        <v>Oprava kolejí a výhybek v žst. Teplice nad Metují</v>
      </c>
      <c r="F72" s="235"/>
      <c r="G72" s="235"/>
      <c r="H72" s="235"/>
      <c r="L72" s="31"/>
    </row>
    <row r="73" spans="2:12" s="1" customFormat="1" ht="12" customHeight="1">
      <c r="B73" s="31"/>
      <c r="C73" s="26" t="s">
        <v>115</v>
      </c>
      <c r="L73" s="31"/>
    </row>
    <row r="74" spans="2:12" s="1" customFormat="1" ht="16.5" customHeight="1">
      <c r="B74" s="31"/>
      <c r="E74" s="198" t="str">
        <f>E9</f>
        <v>VON - Vedlejší a ostatní náklady</v>
      </c>
      <c r="F74" s="236"/>
      <c r="G74" s="236"/>
      <c r="H74" s="236"/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21</v>
      </c>
      <c r="F76" s="24" t="str">
        <f>F12</f>
        <v>žst. Teplice nad Metují</v>
      </c>
      <c r="I76" s="26" t="s">
        <v>23</v>
      </c>
      <c r="J76" s="48" t="str">
        <f>IF(J12="","",J12)</f>
        <v>7. 10. 2022</v>
      </c>
      <c r="L76" s="31"/>
    </row>
    <row r="77" spans="2:12" s="1" customFormat="1" ht="6.95" customHeight="1">
      <c r="B77" s="31"/>
      <c r="L77" s="31"/>
    </row>
    <row r="78" spans="2:12" s="1" customFormat="1" ht="15.2" customHeight="1">
      <c r="B78" s="31"/>
      <c r="C78" s="26" t="s">
        <v>25</v>
      </c>
      <c r="F78" s="24" t="str">
        <f>E15</f>
        <v>Správa železnic, s.o.</v>
      </c>
      <c r="I78" s="26" t="s">
        <v>31</v>
      </c>
      <c r="J78" s="29" t="str">
        <f>E21</f>
        <v>Prodin, a.s.</v>
      </c>
      <c r="L78" s="31"/>
    </row>
    <row r="79" spans="2:12" s="1" customFormat="1" ht="15.2" customHeight="1">
      <c r="B79" s="31"/>
      <c r="C79" s="26" t="s">
        <v>29</v>
      </c>
      <c r="F79" s="24" t="str">
        <f>IF(E18="","",E18)</f>
        <v>Vyplň údaj</v>
      </c>
      <c r="I79" s="26" t="s">
        <v>34</v>
      </c>
      <c r="J79" s="29" t="str">
        <f>E24</f>
        <v>ST Hradec Králové</v>
      </c>
      <c r="L79" s="31"/>
    </row>
    <row r="80" spans="2:12" s="1" customFormat="1" ht="10.35" customHeight="1">
      <c r="B80" s="31"/>
      <c r="L80" s="31"/>
    </row>
    <row r="81" spans="2:65" s="8" customFormat="1" ht="29.25" customHeight="1">
      <c r="B81" s="102"/>
      <c r="C81" s="103" t="s">
        <v>127</v>
      </c>
      <c r="D81" s="104" t="s">
        <v>57</v>
      </c>
      <c r="E81" s="104" t="s">
        <v>53</v>
      </c>
      <c r="F81" s="104" t="s">
        <v>54</v>
      </c>
      <c r="G81" s="104" t="s">
        <v>128</v>
      </c>
      <c r="H81" s="104" t="s">
        <v>129</v>
      </c>
      <c r="I81" s="104" t="s">
        <v>130</v>
      </c>
      <c r="J81" s="104" t="s">
        <v>124</v>
      </c>
      <c r="K81" s="105" t="s">
        <v>131</v>
      </c>
      <c r="L81" s="102"/>
      <c r="M81" s="55" t="s">
        <v>19</v>
      </c>
      <c r="N81" s="56" t="s">
        <v>42</v>
      </c>
      <c r="O81" s="56" t="s">
        <v>132</v>
      </c>
      <c r="P81" s="56" t="s">
        <v>133</v>
      </c>
      <c r="Q81" s="56" t="s">
        <v>134</v>
      </c>
      <c r="R81" s="56" t="s">
        <v>135</v>
      </c>
      <c r="S81" s="56" t="s">
        <v>136</v>
      </c>
      <c r="T81" s="57" t="s">
        <v>137</v>
      </c>
    </row>
    <row r="82" spans="2:65" s="1" customFormat="1" ht="22.9" customHeight="1">
      <c r="B82" s="31"/>
      <c r="C82" s="60" t="s">
        <v>138</v>
      </c>
      <c r="J82" s="106">
        <f>BK82</f>
        <v>0</v>
      </c>
      <c r="L82" s="31"/>
      <c r="M82" s="58"/>
      <c r="N82" s="49"/>
      <c r="O82" s="49"/>
      <c r="P82" s="107">
        <f>P83+P97+P108</f>
        <v>0</v>
      </c>
      <c r="Q82" s="49"/>
      <c r="R82" s="107">
        <f>R83+R97+R108</f>
        <v>0</v>
      </c>
      <c r="S82" s="49"/>
      <c r="T82" s="108">
        <f>T83+T97+T108</f>
        <v>0</v>
      </c>
      <c r="AT82" s="16" t="s">
        <v>71</v>
      </c>
      <c r="AU82" s="16" t="s">
        <v>125</v>
      </c>
      <c r="BK82" s="109">
        <f>BK83+BK97+BK108</f>
        <v>0</v>
      </c>
    </row>
    <row r="83" spans="2:65" s="13" customFormat="1" ht="25.9" customHeight="1">
      <c r="B83" s="169"/>
      <c r="D83" s="170" t="s">
        <v>71</v>
      </c>
      <c r="E83" s="171" t="s">
        <v>815</v>
      </c>
      <c r="F83" s="171" t="s">
        <v>17</v>
      </c>
      <c r="I83" s="172"/>
      <c r="J83" s="173">
        <f>BK83</f>
        <v>0</v>
      </c>
      <c r="L83" s="169"/>
      <c r="M83" s="174"/>
      <c r="P83" s="175">
        <f>SUM(P84:P96)</f>
        <v>0</v>
      </c>
      <c r="R83" s="175">
        <f>SUM(R84:R96)</f>
        <v>0</v>
      </c>
      <c r="T83" s="176">
        <f>SUM(T84:T96)</f>
        <v>0</v>
      </c>
      <c r="AR83" s="170" t="s">
        <v>79</v>
      </c>
      <c r="AT83" s="177" t="s">
        <v>71</v>
      </c>
      <c r="AU83" s="177" t="s">
        <v>72</v>
      </c>
      <c r="AY83" s="170" t="s">
        <v>144</v>
      </c>
      <c r="BK83" s="178">
        <f>SUM(BK84:BK96)</f>
        <v>0</v>
      </c>
    </row>
    <row r="84" spans="2:65" s="1" customFormat="1" ht="16.5" customHeight="1">
      <c r="B84" s="31"/>
      <c r="C84" s="110" t="s">
        <v>79</v>
      </c>
      <c r="D84" s="110" t="s">
        <v>139</v>
      </c>
      <c r="E84" s="111" t="s">
        <v>1417</v>
      </c>
      <c r="F84" s="112" t="s">
        <v>1418</v>
      </c>
      <c r="G84" s="113" t="s">
        <v>1419</v>
      </c>
      <c r="H84" s="192"/>
      <c r="I84" s="115"/>
      <c r="J84" s="116">
        <f>ROUND(I84*H84,2)</f>
        <v>0</v>
      </c>
      <c r="K84" s="112" t="s">
        <v>154</v>
      </c>
      <c r="L84" s="31"/>
      <c r="M84" s="117" t="s">
        <v>19</v>
      </c>
      <c r="N84" s="118" t="s">
        <v>43</v>
      </c>
      <c r="P84" s="119">
        <f>O84*H84</f>
        <v>0</v>
      </c>
      <c r="Q84" s="119">
        <v>0</v>
      </c>
      <c r="R84" s="119">
        <f>Q84*H84</f>
        <v>0</v>
      </c>
      <c r="S84" s="119">
        <v>0</v>
      </c>
      <c r="T84" s="120">
        <f>S84*H84</f>
        <v>0</v>
      </c>
      <c r="AR84" s="121" t="s">
        <v>1420</v>
      </c>
      <c r="AT84" s="121" t="s">
        <v>139</v>
      </c>
      <c r="AU84" s="121" t="s">
        <v>79</v>
      </c>
      <c r="AY84" s="16" t="s">
        <v>144</v>
      </c>
      <c r="BE84" s="122">
        <f>IF(N84="základní",J84,0)</f>
        <v>0</v>
      </c>
      <c r="BF84" s="122">
        <f>IF(N84="snížená",J84,0)</f>
        <v>0</v>
      </c>
      <c r="BG84" s="122">
        <f>IF(N84="zákl. přenesená",J84,0)</f>
        <v>0</v>
      </c>
      <c r="BH84" s="122">
        <f>IF(N84="sníž. přenesená",J84,0)</f>
        <v>0</v>
      </c>
      <c r="BI84" s="122">
        <f>IF(N84="nulová",J84,0)</f>
        <v>0</v>
      </c>
      <c r="BJ84" s="16" t="s">
        <v>79</v>
      </c>
      <c r="BK84" s="122">
        <f>ROUND(I84*H84,2)</f>
        <v>0</v>
      </c>
      <c r="BL84" s="16" t="s">
        <v>1420</v>
      </c>
      <c r="BM84" s="121" t="s">
        <v>1421</v>
      </c>
    </row>
    <row r="85" spans="2:65" s="1" customFormat="1" ht="21.75" customHeight="1">
      <c r="B85" s="31"/>
      <c r="C85" s="110" t="s">
        <v>81</v>
      </c>
      <c r="D85" s="110" t="s">
        <v>139</v>
      </c>
      <c r="E85" s="111" t="s">
        <v>1422</v>
      </c>
      <c r="F85" s="112" t="s">
        <v>1423</v>
      </c>
      <c r="G85" s="113" t="s">
        <v>1419</v>
      </c>
      <c r="H85" s="192"/>
      <c r="I85" s="115"/>
      <c r="J85" s="116">
        <f>ROUND(I85*H85,2)</f>
        <v>0</v>
      </c>
      <c r="K85" s="112" t="s">
        <v>154</v>
      </c>
      <c r="L85" s="31"/>
      <c r="M85" s="117" t="s">
        <v>19</v>
      </c>
      <c r="N85" s="118" t="s">
        <v>43</v>
      </c>
      <c r="P85" s="119">
        <f>O85*H85</f>
        <v>0</v>
      </c>
      <c r="Q85" s="119">
        <v>0</v>
      </c>
      <c r="R85" s="119">
        <f>Q85*H85</f>
        <v>0</v>
      </c>
      <c r="S85" s="119">
        <v>0</v>
      </c>
      <c r="T85" s="120">
        <f>S85*H85</f>
        <v>0</v>
      </c>
      <c r="AR85" s="121" t="s">
        <v>1420</v>
      </c>
      <c r="AT85" s="121" t="s">
        <v>139</v>
      </c>
      <c r="AU85" s="121" t="s">
        <v>79</v>
      </c>
      <c r="AY85" s="16" t="s">
        <v>144</v>
      </c>
      <c r="BE85" s="122">
        <f>IF(N85="základní",J85,0)</f>
        <v>0</v>
      </c>
      <c r="BF85" s="122">
        <f>IF(N85="snížená",J85,0)</f>
        <v>0</v>
      </c>
      <c r="BG85" s="122">
        <f>IF(N85="zákl. přenesená",J85,0)</f>
        <v>0</v>
      </c>
      <c r="BH85" s="122">
        <f>IF(N85="sníž. přenesená",J85,0)</f>
        <v>0</v>
      </c>
      <c r="BI85" s="122">
        <f>IF(N85="nulová",J85,0)</f>
        <v>0</v>
      </c>
      <c r="BJ85" s="16" t="s">
        <v>79</v>
      </c>
      <c r="BK85" s="122">
        <f>ROUND(I85*H85,2)</f>
        <v>0</v>
      </c>
      <c r="BL85" s="16" t="s">
        <v>1420</v>
      </c>
      <c r="BM85" s="121" t="s">
        <v>1424</v>
      </c>
    </row>
    <row r="86" spans="2:65" s="1" customFormat="1" ht="24.2" customHeight="1">
      <c r="B86" s="31"/>
      <c r="C86" s="110" t="s">
        <v>150</v>
      </c>
      <c r="D86" s="110" t="s">
        <v>139</v>
      </c>
      <c r="E86" s="111" t="s">
        <v>1425</v>
      </c>
      <c r="F86" s="112" t="s">
        <v>1426</v>
      </c>
      <c r="G86" s="113" t="s">
        <v>1419</v>
      </c>
      <c r="H86" s="192"/>
      <c r="I86" s="115"/>
      <c r="J86" s="116">
        <f>ROUND(I86*H86,2)</f>
        <v>0</v>
      </c>
      <c r="K86" s="112" t="s">
        <v>154</v>
      </c>
      <c r="L86" s="31"/>
      <c r="M86" s="117" t="s">
        <v>19</v>
      </c>
      <c r="N86" s="118" t="s">
        <v>43</v>
      </c>
      <c r="P86" s="119">
        <f>O86*H86</f>
        <v>0</v>
      </c>
      <c r="Q86" s="119">
        <v>0</v>
      </c>
      <c r="R86" s="119">
        <f>Q86*H86</f>
        <v>0</v>
      </c>
      <c r="S86" s="119">
        <v>0</v>
      </c>
      <c r="T86" s="120">
        <f>S86*H86</f>
        <v>0</v>
      </c>
      <c r="AR86" s="121" t="s">
        <v>1420</v>
      </c>
      <c r="AT86" s="121" t="s">
        <v>139</v>
      </c>
      <c r="AU86" s="121" t="s">
        <v>79</v>
      </c>
      <c r="AY86" s="16" t="s">
        <v>144</v>
      </c>
      <c r="BE86" s="122">
        <f>IF(N86="základní",J86,0)</f>
        <v>0</v>
      </c>
      <c r="BF86" s="122">
        <f>IF(N86="snížená",J86,0)</f>
        <v>0</v>
      </c>
      <c r="BG86" s="122">
        <f>IF(N86="zákl. přenesená",J86,0)</f>
        <v>0</v>
      </c>
      <c r="BH86" s="122">
        <f>IF(N86="sníž. přenesená",J86,0)</f>
        <v>0</v>
      </c>
      <c r="BI86" s="122">
        <f>IF(N86="nulová",J86,0)</f>
        <v>0</v>
      </c>
      <c r="BJ86" s="16" t="s">
        <v>79</v>
      </c>
      <c r="BK86" s="122">
        <f>ROUND(I86*H86,2)</f>
        <v>0</v>
      </c>
      <c r="BL86" s="16" t="s">
        <v>1420</v>
      </c>
      <c r="BM86" s="121" t="s">
        <v>1427</v>
      </c>
    </row>
    <row r="87" spans="2:65" s="1" customFormat="1" ht="21.75" customHeight="1">
      <c r="B87" s="31"/>
      <c r="C87" s="110" t="s">
        <v>143</v>
      </c>
      <c r="D87" s="110" t="s">
        <v>139</v>
      </c>
      <c r="E87" s="111" t="s">
        <v>1428</v>
      </c>
      <c r="F87" s="112" t="s">
        <v>1429</v>
      </c>
      <c r="G87" s="113" t="s">
        <v>1419</v>
      </c>
      <c r="H87" s="192"/>
      <c r="I87" s="115"/>
      <c r="J87" s="116">
        <f>ROUND(I87*H87,2)</f>
        <v>0</v>
      </c>
      <c r="K87" s="112" t="s">
        <v>154</v>
      </c>
      <c r="L87" s="31"/>
      <c r="M87" s="117" t="s">
        <v>19</v>
      </c>
      <c r="N87" s="118" t="s">
        <v>43</v>
      </c>
      <c r="P87" s="119">
        <f>O87*H87</f>
        <v>0</v>
      </c>
      <c r="Q87" s="119">
        <v>0</v>
      </c>
      <c r="R87" s="119">
        <f>Q87*H87</f>
        <v>0</v>
      </c>
      <c r="S87" s="119">
        <v>0</v>
      </c>
      <c r="T87" s="120">
        <f>S87*H87</f>
        <v>0</v>
      </c>
      <c r="AR87" s="121" t="s">
        <v>1420</v>
      </c>
      <c r="AT87" s="121" t="s">
        <v>139</v>
      </c>
      <c r="AU87" s="121" t="s">
        <v>79</v>
      </c>
      <c r="AY87" s="16" t="s">
        <v>144</v>
      </c>
      <c r="BE87" s="122">
        <f>IF(N87="základní",J87,0)</f>
        <v>0</v>
      </c>
      <c r="BF87" s="122">
        <f>IF(N87="snížená",J87,0)</f>
        <v>0</v>
      </c>
      <c r="BG87" s="122">
        <f>IF(N87="zákl. přenesená",J87,0)</f>
        <v>0</v>
      </c>
      <c r="BH87" s="122">
        <f>IF(N87="sníž. přenesená",J87,0)</f>
        <v>0</v>
      </c>
      <c r="BI87" s="122">
        <f>IF(N87="nulová",J87,0)</f>
        <v>0</v>
      </c>
      <c r="BJ87" s="16" t="s">
        <v>79</v>
      </c>
      <c r="BK87" s="122">
        <f>ROUND(I87*H87,2)</f>
        <v>0</v>
      </c>
      <c r="BL87" s="16" t="s">
        <v>1420</v>
      </c>
      <c r="BM87" s="121" t="s">
        <v>1430</v>
      </c>
    </row>
    <row r="88" spans="2:65" s="1" customFormat="1" ht="90" customHeight="1">
      <c r="B88" s="31"/>
      <c r="C88" s="110" t="s">
        <v>161</v>
      </c>
      <c r="D88" s="110" t="s">
        <v>139</v>
      </c>
      <c r="E88" s="111" t="s">
        <v>1431</v>
      </c>
      <c r="F88" s="112" t="s">
        <v>1432</v>
      </c>
      <c r="G88" s="113" t="s">
        <v>369</v>
      </c>
      <c r="H88" s="114">
        <v>1.5</v>
      </c>
      <c r="I88" s="115"/>
      <c r="J88" s="116">
        <f>ROUND(I88*H88,2)</f>
        <v>0</v>
      </c>
      <c r="K88" s="112" t="s">
        <v>154</v>
      </c>
      <c r="L88" s="31"/>
      <c r="M88" s="117" t="s">
        <v>19</v>
      </c>
      <c r="N88" s="118" t="s">
        <v>43</v>
      </c>
      <c r="P88" s="119">
        <f>O88*H88</f>
        <v>0</v>
      </c>
      <c r="Q88" s="119">
        <v>0</v>
      </c>
      <c r="R88" s="119">
        <f>Q88*H88</f>
        <v>0</v>
      </c>
      <c r="S88" s="119">
        <v>0</v>
      </c>
      <c r="T88" s="120">
        <f>S88*H88</f>
        <v>0</v>
      </c>
      <c r="AR88" s="121" t="s">
        <v>1420</v>
      </c>
      <c r="AT88" s="121" t="s">
        <v>139</v>
      </c>
      <c r="AU88" s="121" t="s">
        <v>79</v>
      </c>
      <c r="AY88" s="16" t="s">
        <v>144</v>
      </c>
      <c r="BE88" s="122">
        <f>IF(N88="základní",J88,0)</f>
        <v>0</v>
      </c>
      <c r="BF88" s="122">
        <f>IF(N88="snížená",J88,0)</f>
        <v>0</v>
      </c>
      <c r="BG88" s="122">
        <f>IF(N88="zákl. přenesená",J88,0)</f>
        <v>0</v>
      </c>
      <c r="BH88" s="122">
        <f>IF(N88="sníž. přenesená",J88,0)</f>
        <v>0</v>
      </c>
      <c r="BI88" s="122">
        <f>IF(N88="nulová",J88,0)</f>
        <v>0</v>
      </c>
      <c r="BJ88" s="16" t="s">
        <v>79</v>
      </c>
      <c r="BK88" s="122">
        <f>ROUND(I88*H88,2)</f>
        <v>0</v>
      </c>
      <c r="BL88" s="16" t="s">
        <v>1420</v>
      </c>
      <c r="BM88" s="121" t="s">
        <v>1433</v>
      </c>
    </row>
    <row r="89" spans="2:65" s="1" customFormat="1" ht="68.25">
      <c r="B89" s="31"/>
      <c r="D89" s="123" t="s">
        <v>145</v>
      </c>
      <c r="F89" s="124" t="s">
        <v>1434</v>
      </c>
      <c r="I89" s="125"/>
      <c r="L89" s="31"/>
      <c r="M89" s="126"/>
      <c r="T89" s="52"/>
      <c r="AT89" s="16" t="s">
        <v>145</v>
      </c>
      <c r="AU89" s="16" t="s">
        <v>79</v>
      </c>
    </row>
    <row r="90" spans="2:65" s="1" customFormat="1" ht="90" customHeight="1">
      <c r="B90" s="31"/>
      <c r="C90" s="110" t="s">
        <v>155</v>
      </c>
      <c r="D90" s="110" t="s">
        <v>139</v>
      </c>
      <c r="E90" s="111" t="s">
        <v>1435</v>
      </c>
      <c r="F90" s="112" t="s">
        <v>1436</v>
      </c>
      <c r="G90" s="113" t="s">
        <v>1419</v>
      </c>
      <c r="H90" s="192"/>
      <c r="I90" s="115"/>
      <c r="J90" s="116">
        <f>ROUND(I90*H90,2)</f>
        <v>0</v>
      </c>
      <c r="K90" s="112" t="s">
        <v>154</v>
      </c>
      <c r="L90" s="31"/>
      <c r="M90" s="117" t="s">
        <v>19</v>
      </c>
      <c r="N90" s="118" t="s">
        <v>43</v>
      </c>
      <c r="P90" s="119">
        <f>O90*H90</f>
        <v>0</v>
      </c>
      <c r="Q90" s="119">
        <v>0</v>
      </c>
      <c r="R90" s="119">
        <f>Q90*H90</f>
        <v>0</v>
      </c>
      <c r="S90" s="119">
        <v>0</v>
      </c>
      <c r="T90" s="120">
        <f>S90*H90</f>
        <v>0</v>
      </c>
      <c r="AR90" s="121" t="s">
        <v>1420</v>
      </c>
      <c r="AT90" s="121" t="s">
        <v>139</v>
      </c>
      <c r="AU90" s="121" t="s">
        <v>79</v>
      </c>
      <c r="AY90" s="16" t="s">
        <v>144</v>
      </c>
      <c r="BE90" s="122">
        <f>IF(N90="základní",J90,0)</f>
        <v>0</v>
      </c>
      <c r="BF90" s="122">
        <f>IF(N90="snížená",J90,0)</f>
        <v>0</v>
      </c>
      <c r="BG90" s="122">
        <f>IF(N90="zákl. přenesená",J90,0)</f>
        <v>0</v>
      </c>
      <c r="BH90" s="122">
        <f>IF(N90="sníž. přenesená",J90,0)</f>
        <v>0</v>
      </c>
      <c r="BI90" s="122">
        <f>IF(N90="nulová",J90,0)</f>
        <v>0</v>
      </c>
      <c r="BJ90" s="16" t="s">
        <v>79</v>
      </c>
      <c r="BK90" s="122">
        <f>ROUND(I90*H90,2)</f>
        <v>0</v>
      </c>
      <c r="BL90" s="16" t="s">
        <v>1420</v>
      </c>
      <c r="BM90" s="121" t="s">
        <v>1437</v>
      </c>
    </row>
    <row r="91" spans="2:65" s="1" customFormat="1" ht="90" customHeight="1">
      <c r="B91" s="31"/>
      <c r="C91" s="110" t="s">
        <v>170</v>
      </c>
      <c r="D91" s="110" t="s">
        <v>139</v>
      </c>
      <c r="E91" s="111" t="s">
        <v>1438</v>
      </c>
      <c r="F91" s="112" t="s">
        <v>1439</v>
      </c>
      <c r="G91" s="113" t="s">
        <v>1419</v>
      </c>
      <c r="H91" s="192"/>
      <c r="I91" s="115"/>
      <c r="J91" s="116">
        <f>ROUND(I91*H91,2)</f>
        <v>0</v>
      </c>
      <c r="K91" s="112" t="s">
        <v>154</v>
      </c>
      <c r="L91" s="31"/>
      <c r="M91" s="117" t="s">
        <v>19</v>
      </c>
      <c r="N91" s="118" t="s">
        <v>43</v>
      </c>
      <c r="P91" s="119">
        <f>O91*H91</f>
        <v>0</v>
      </c>
      <c r="Q91" s="119">
        <v>0</v>
      </c>
      <c r="R91" s="119">
        <f>Q91*H91</f>
        <v>0</v>
      </c>
      <c r="S91" s="119">
        <v>0</v>
      </c>
      <c r="T91" s="120">
        <f>S91*H91</f>
        <v>0</v>
      </c>
      <c r="AR91" s="121" t="s">
        <v>1420</v>
      </c>
      <c r="AT91" s="121" t="s">
        <v>139</v>
      </c>
      <c r="AU91" s="121" t="s">
        <v>79</v>
      </c>
      <c r="AY91" s="16" t="s">
        <v>144</v>
      </c>
      <c r="BE91" s="122">
        <f>IF(N91="základní",J91,0)</f>
        <v>0</v>
      </c>
      <c r="BF91" s="122">
        <f>IF(N91="snížená",J91,0)</f>
        <v>0</v>
      </c>
      <c r="BG91" s="122">
        <f>IF(N91="zákl. přenesená",J91,0)</f>
        <v>0</v>
      </c>
      <c r="BH91" s="122">
        <f>IF(N91="sníž. přenesená",J91,0)</f>
        <v>0</v>
      </c>
      <c r="BI91" s="122">
        <f>IF(N91="nulová",J91,0)</f>
        <v>0</v>
      </c>
      <c r="BJ91" s="16" t="s">
        <v>79</v>
      </c>
      <c r="BK91" s="122">
        <f>ROUND(I91*H91,2)</f>
        <v>0</v>
      </c>
      <c r="BL91" s="16" t="s">
        <v>1420</v>
      </c>
      <c r="BM91" s="121" t="s">
        <v>1440</v>
      </c>
    </row>
    <row r="92" spans="2:65" s="1" customFormat="1" ht="68.25">
      <c r="B92" s="31"/>
      <c r="D92" s="123" t="s">
        <v>145</v>
      </c>
      <c r="F92" s="124" t="s">
        <v>1441</v>
      </c>
      <c r="I92" s="125"/>
      <c r="L92" s="31"/>
      <c r="M92" s="126"/>
      <c r="T92" s="52"/>
      <c r="AT92" s="16" t="s">
        <v>145</v>
      </c>
      <c r="AU92" s="16" t="s">
        <v>79</v>
      </c>
    </row>
    <row r="93" spans="2:65" s="1" customFormat="1" ht="21.75" customHeight="1">
      <c r="B93" s="31"/>
      <c r="C93" s="110" t="s">
        <v>159</v>
      </c>
      <c r="D93" s="110" t="s">
        <v>139</v>
      </c>
      <c r="E93" s="111" t="s">
        <v>1442</v>
      </c>
      <c r="F93" s="112" t="s">
        <v>1443</v>
      </c>
      <c r="G93" s="113" t="s">
        <v>1419</v>
      </c>
      <c r="H93" s="192"/>
      <c r="I93" s="115"/>
      <c r="J93" s="116">
        <f>ROUND(I93*H93,2)</f>
        <v>0</v>
      </c>
      <c r="K93" s="112" t="s">
        <v>154</v>
      </c>
      <c r="L93" s="31"/>
      <c r="M93" s="117" t="s">
        <v>19</v>
      </c>
      <c r="N93" s="118" t="s">
        <v>43</v>
      </c>
      <c r="P93" s="119">
        <f>O93*H93</f>
        <v>0</v>
      </c>
      <c r="Q93" s="119">
        <v>0</v>
      </c>
      <c r="R93" s="119">
        <f>Q93*H93</f>
        <v>0</v>
      </c>
      <c r="S93" s="119">
        <v>0</v>
      </c>
      <c r="T93" s="120">
        <f>S93*H93</f>
        <v>0</v>
      </c>
      <c r="AR93" s="121" t="s">
        <v>1420</v>
      </c>
      <c r="AT93" s="121" t="s">
        <v>139</v>
      </c>
      <c r="AU93" s="121" t="s">
        <v>79</v>
      </c>
      <c r="AY93" s="16" t="s">
        <v>144</v>
      </c>
      <c r="BE93" s="122">
        <f>IF(N93="základní",J93,0)</f>
        <v>0</v>
      </c>
      <c r="BF93" s="122">
        <f>IF(N93="snížená",J93,0)</f>
        <v>0</v>
      </c>
      <c r="BG93" s="122">
        <f>IF(N93="zákl. přenesená",J93,0)</f>
        <v>0</v>
      </c>
      <c r="BH93" s="122">
        <f>IF(N93="sníž. přenesená",J93,0)</f>
        <v>0</v>
      </c>
      <c r="BI93" s="122">
        <f>IF(N93="nulová",J93,0)</f>
        <v>0</v>
      </c>
      <c r="BJ93" s="16" t="s">
        <v>79</v>
      </c>
      <c r="BK93" s="122">
        <f>ROUND(I93*H93,2)</f>
        <v>0</v>
      </c>
      <c r="BL93" s="16" t="s">
        <v>1420</v>
      </c>
      <c r="BM93" s="121" t="s">
        <v>1444</v>
      </c>
    </row>
    <row r="94" spans="2:65" s="1" customFormat="1" ht="49.15" customHeight="1">
      <c r="B94" s="31"/>
      <c r="C94" s="110" t="s">
        <v>179</v>
      </c>
      <c r="D94" s="110" t="s">
        <v>139</v>
      </c>
      <c r="E94" s="111" t="s">
        <v>1445</v>
      </c>
      <c r="F94" s="112" t="s">
        <v>1446</v>
      </c>
      <c r="G94" s="113" t="s">
        <v>1419</v>
      </c>
      <c r="H94" s="192"/>
      <c r="I94" s="115"/>
      <c r="J94" s="116">
        <f>ROUND(I94*H94,2)</f>
        <v>0</v>
      </c>
      <c r="K94" s="112" t="s">
        <v>154</v>
      </c>
      <c r="L94" s="31"/>
      <c r="M94" s="117" t="s">
        <v>19</v>
      </c>
      <c r="N94" s="118" t="s">
        <v>43</v>
      </c>
      <c r="P94" s="119">
        <f>O94*H94</f>
        <v>0</v>
      </c>
      <c r="Q94" s="119">
        <v>0</v>
      </c>
      <c r="R94" s="119">
        <f>Q94*H94</f>
        <v>0</v>
      </c>
      <c r="S94" s="119">
        <v>0</v>
      </c>
      <c r="T94" s="120">
        <f>S94*H94</f>
        <v>0</v>
      </c>
      <c r="AR94" s="121" t="s">
        <v>1420</v>
      </c>
      <c r="AT94" s="121" t="s">
        <v>139</v>
      </c>
      <c r="AU94" s="121" t="s">
        <v>79</v>
      </c>
      <c r="AY94" s="16" t="s">
        <v>144</v>
      </c>
      <c r="BE94" s="122">
        <f>IF(N94="základní",J94,0)</f>
        <v>0</v>
      </c>
      <c r="BF94" s="122">
        <f>IF(N94="snížená",J94,0)</f>
        <v>0</v>
      </c>
      <c r="BG94" s="122">
        <f>IF(N94="zákl. přenesená",J94,0)</f>
        <v>0</v>
      </c>
      <c r="BH94" s="122">
        <f>IF(N94="sníž. přenesená",J94,0)</f>
        <v>0</v>
      </c>
      <c r="BI94" s="122">
        <f>IF(N94="nulová",J94,0)</f>
        <v>0</v>
      </c>
      <c r="BJ94" s="16" t="s">
        <v>79</v>
      </c>
      <c r="BK94" s="122">
        <f>ROUND(I94*H94,2)</f>
        <v>0</v>
      </c>
      <c r="BL94" s="16" t="s">
        <v>1420</v>
      </c>
      <c r="BM94" s="121" t="s">
        <v>1447</v>
      </c>
    </row>
    <row r="95" spans="2:65" s="1" customFormat="1" ht="24.2" customHeight="1">
      <c r="B95" s="31"/>
      <c r="C95" s="110" t="s">
        <v>164</v>
      </c>
      <c r="D95" s="110" t="s">
        <v>139</v>
      </c>
      <c r="E95" s="111" t="s">
        <v>1448</v>
      </c>
      <c r="F95" s="112" t="s">
        <v>1449</v>
      </c>
      <c r="G95" s="113" t="s">
        <v>1450</v>
      </c>
      <c r="H95" s="114">
        <v>10</v>
      </c>
      <c r="I95" s="115"/>
      <c r="J95" s="116">
        <f>ROUND(I95*H95,2)</f>
        <v>0</v>
      </c>
      <c r="K95" s="112" t="s">
        <v>154</v>
      </c>
      <c r="L95" s="31"/>
      <c r="M95" s="117" t="s">
        <v>19</v>
      </c>
      <c r="N95" s="118" t="s">
        <v>43</v>
      </c>
      <c r="P95" s="119">
        <f>O95*H95</f>
        <v>0</v>
      </c>
      <c r="Q95" s="119">
        <v>0</v>
      </c>
      <c r="R95" s="119">
        <f>Q95*H95</f>
        <v>0</v>
      </c>
      <c r="S95" s="119">
        <v>0</v>
      </c>
      <c r="T95" s="120">
        <f>S95*H95</f>
        <v>0</v>
      </c>
      <c r="AR95" s="121" t="s">
        <v>1420</v>
      </c>
      <c r="AT95" s="121" t="s">
        <v>139</v>
      </c>
      <c r="AU95" s="121" t="s">
        <v>79</v>
      </c>
      <c r="AY95" s="16" t="s">
        <v>144</v>
      </c>
      <c r="BE95" s="122">
        <f>IF(N95="základní",J95,0)</f>
        <v>0</v>
      </c>
      <c r="BF95" s="122">
        <f>IF(N95="snížená",J95,0)</f>
        <v>0</v>
      </c>
      <c r="BG95" s="122">
        <f>IF(N95="zákl. přenesená",J95,0)</f>
        <v>0</v>
      </c>
      <c r="BH95" s="122">
        <f>IF(N95="sníž. přenesená",J95,0)</f>
        <v>0</v>
      </c>
      <c r="BI95" s="122">
        <f>IF(N95="nulová",J95,0)</f>
        <v>0</v>
      </c>
      <c r="BJ95" s="16" t="s">
        <v>79</v>
      </c>
      <c r="BK95" s="122">
        <f>ROUND(I95*H95,2)</f>
        <v>0</v>
      </c>
      <c r="BL95" s="16" t="s">
        <v>1420</v>
      </c>
      <c r="BM95" s="121" t="s">
        <v>1451</v>
      </c>
    </row>
    <row r="96" spans="2:65" s="1" customFormat="1" ht="19.5">
      <c r="B96" s="31"/>
      <c r="D96" s="123" t="s">
        <v>145</v>
      </c>
      <c r="F96" s="124" t="s">
        <v>1452</v>
      </c>
      <c r="I96" s="125"/>
      <c r="L96" s="31"/>
      <c r="M96" s="126"/>
      <c r="T96" s="52"/>
      <c r="AT96" s="16" t="s">
        <v>145</v>
      </c>
      <c r="AU96" s="16" t="s">
        <v>79</v>
      </c>
    </row>
    <row r="97" spans="2:65" s="13" customFormat="1" ht="25.9" customHeight="1">
      <c r="B97" s="169"/>
      <c r="D97" s="170" t="s">
        <v>71</v>
      </c>
      <c r="E97" s="171" t="s">
        <v>830</v>
      </c>
      <c r="F97" s="171" t="s">
        <v>1453</v>
      </c>
      <c r="I97" s="172"/>
      <c r="J97" s="173">
        <f>BK97</f>
        <v>0</v>
      </c>
      <c r="L97" s="169"/>
      <c r="M97" s="174"/>
      <c r="P97" s="175">
        <f>SUM(P98:P107)</f>
        <v>0</v>
      </c>
      <c r="R97" s="175">
        <f>SUM(R98:R107)</f>
        <v>0</v>
      </c>
      <c r="T97" s="176">
        <f>SUM(T98:T107)</f>
        <v>0</v>
      </c>
      <c r="AR97" s="170" t="s">
        <v>79</v>
      </c>
      <c r="AT97" s="177" t="s">
        <v>71</v>
      </c>
      <c r="AU97" s="177" t="s">
        <v>72</v>
      </c>
      <c r="AY97" s="170" t="s">
        <v>144</v>
      </c>
      <c r="BK97" s="178">
        <f>SUM(BK98:BK107)</f>
        <v>0</v>
      </c>
    </row>
    <row r="98" spans="2:65" s="1" customFormat="1" ht="16.5" customHeight="1">
      <c r="B98" s="31"/>
      <c r="C98" s="110" t="s">
        <v>188</v>
      </c>
      <c r="D98" s="110" t="s">
        <v>139</v>
      </c>
      <c r="E98" s="111" t="s">
        <v>1417</v>
      </c>
      <c r="F98" s="112" t="s">
        <v>1418</v>
      </c>
      <c r="G98" s="113" t="s">
        <v>1419</v>
      </c>
      <c r="H98" s="192"/>
      <c r="I98" s="115"/>
      <c r="J98" s="116">
        <f t="shared" ref="J98:J107" si="0">ROUND(I98*H98,2)</f>
        <v>0</v>
      </c>
      <c r="K98" s="112" t="s">
        <v>154</v>
      </c>
      <c r="L98" s="31"/>
      <c r="M98" s="117" t="s">
        <v>19</v>
      </c>
      <c r="N98" s="118" t="s">
        <v>43</v>
      </c>
      <c r="P98" s="119">
        <f t="shared" ref="P98:P107" si="1">O98*H98</f>
        <v>0</v>
      </c>
      <c r="Q98" s="119">
        <v>0</v>
      </c>
      <c r="R98" s="119">
        <f t="shared" ref="R98:R107" si="2">Q98*H98</f>
        <v>0</v>
      </c>
      <c r="S98" s="119">
        <v>0</v>
      </c>
      <c r="T98" s="120">
        <f t="shared" ref="T98:T107" si="3">S98*H98</f>
        <v>0</v>
      </c>
      <c r="AR98" s="121" t="s">
        <v>1420</v>
      </c>
      <c r="AT98" s="121" t="s">
        <v>139</v>
      </c>
      <c r="AU98" s="121" t="s">
        <v>79</v>
      </c>
      <c r="AY98" s="16" t="s">
        <v>144</v>
      </c>
      <c r="BE98" s="122">
        <f t="shared" ref="BE98:BE107" si="4">IF(N98="základní",J98,0)</f>
        <v>0</v>
      </c>
      <c r="BF98" s="122">
        <f t="shared" ref="BF98:BF107" si="5">IF(N98="snížená",J98,0)</f>
        <v>0</v>
      </c>
      <c r="BG98" s="122">
        <f t="shared" ref="BG98:BG107" si="6">IF(N98="zákl. přenesená",J98,0)</f>
        <v>0</v>
      </c>
      <c r="BH98" s="122">
        <f t="shared" ref="BH98:BH107" si="7">IF(N98="sníž. přenesená",J98,0)</f>
        <v>0</v>
      </c>
      <c r="BI98" s="122">
        <f t="shared" ref="BI98:BI107" si="8">IF(N98="nulová",J98,0)</f>
        <v>0</v>
      </c>
      <c r="BJ98" s="16" t="s">
        <v>79</v>
      </c>
      <c r="BK98" s="122">
        <f t="shared" ref="BK98:BK107" si="9">ROUND(I98*H98,2)</f>
        <v>0</v>
      </c>
      <c r="BL98" s="16" t="s">
        <v>1420</v>
      </c>
      <c r="BM98" s="121" t="s">
        <v>1454</v>
      </c>
    </row>
    <row r="99" spans="2:65" s="1" customFormat="1" ht="33" customHeight="1">
      <c r="B99" s="31"/>
      <c r="C99" s="110" t="s">
        <v>168</v>
      </c>
      <c r="D99" s="110" t="s">
        <v>139</v>
      </c>
      <c r="E99" s="111" t="s">
        <v>1455</v>
      </c>
      <c r="F99" s="112" t="s">
        <v>1456</v>
      </c>
      <c r="G99" s="113" t="s">
        <v>1419</v>
      </c>
      <c r="H99" s="192"/>
      <c r="I99" s="115"/>
      <c r="J99" s="116">
        <f t="shared" si="0"/>
        <v>0</v>
      </c>
      <c r="K99" s="112" t="s">
        <v>154</v>
      </c>
      <c r="L99" s="31"/>
      <c r="M99" s="117" t="s">
        <v>19</v>
      </c>
      <c r="N99" s="118" t="s">
        <v>43</v>
      </c>
      <c r="P99" s="119">
        <f t="shared" si="1"/>
        <v>0</v>
      </c>
      <c r="Q99" s="119">
        <v>0</v>
      </c>
      <c r="R99" s="119">
        <f t="shared" si="2"/>
        <v>0</v>
      </c>
      <c r="S99" s="119">
        <v>0</v>
      </c>
      <c r="T99" s="120">
        <f t="shared" si="3"/>
        <v>0</v>
      </c>
      <c r="AR99" s="121" t="s">
        <v>1420</v>
      </c>
      <c r="AT99" s="121" t="s">
        <v>139</v>
      </c>
      <c r="AU99" s="121" t="s">
        <v>79</v>
      </c>
      <c r="AY99" s="16" t="s">
        <v>144</v>
      </c>
      <c r="BE99" s="122">
        <f t="shared" si="4"/>
        <v>0</v>
      </c>
      <c r="BF99" s="122">
        <f t="shared" si="5"/>
        <v>0</v>
      </c>
      <c r="BG99" s="122">
        <f t="shared" si="6"/>
        <v>0</v>
      </c>
      <c r="BH99" s="122">
        <f t="shared" si="7"/>
        <v>0</v>
      </c>
      <c r="BI99" s="122">
        <f t="shared" si="8"/>
        <v>0</v>
      </c>
      <c r="BJ99" s="16" t="s">
        <v>79</v>
      </c>
      <c r="BK99" s="122">
        <f t="shared" si="9"/>
        <v>0</v>
      </c>
      <c r="BL99" s="16" t="s">
        <v>1420</v>
      </c>
      <c r="BM99" s="121" t="s">
        <v>1457</v>
      </c>
    </row>
    <row r="100" spans="2:65" s="1" customFormat="1" ht="16.5" customHeight="1">
      <c r="B100" s="31"/>
      <c r="C100" s="110" t="s">
        <v>197</v>
      </c>
      <c r="D100" s="110" t="s">
        <v>139</v>
      </c>
      <c r="E100" s="111" t="s">
        <v>1458</v>
      </c>
      <c r="F100" s="112" t="s">
        <v>1459</v>
      </c>
      <c r="G100" s="113" t="s">
        <v>1419</v>
      </c>
      <c r="H100" s="192"/>
      <c r="I100" s="115"/>
      <c r="J100" s="116">
        <f t="shared" si="0"/>
        <v>0</v>
      </c>
      <c r="K100" s="112" t="s">
        <v>154</v>
      </c>
      <c r="L100" s="31"/>
      <c r="M100" s="117" t="s">
        <v>19</v>
      </c>
      <c r="N100" s="118" t="s">
        <v>43</v>
      </c>
      <c r="P100" s="119">
        <f t="shared" si="1"/>
        <v>0</v>
      </c>
      <c r="Q100" s="119">
        <v>0</v>
      </c>
      <c r="R100" s="119">
        <f t="shared" si="2"/>
        <v>0</v>
      </c>
      <c r="S100" s="119">
        <v>0</v>
      </c>
      <c r="T100" s="120">
        <f t="shared" si="3"/>
        <v>0</v>
      </c>
      <c r="AR100" s="121" t="s">
        <v>1420</v>
      </c>
      <c r="AT100" s="121" t="s">
        <v>139</v>
      </c>
      <c r="AU100" s="121" t="s">
        <v>79</v>
      </c>
      <c r="AY100" s="16" t="s">
        <v>144</v>
      </c>
      <c r="BE100" s="122">
        <f t="shared" si="4"/>
        <v>0</v>
      </c>
      <c r="BF100" s="122">
        <f t="shared" si="5"/>
        <v>0</v>
      </c>
      <c r="BG100" s="122">
        <f t="shared" si="6"/>
        <v>0</v>
      </c>
      <c r="BH100" s="122">
        <f t="shared" si="7"/>
        <v>0</v>
      </c>
      <c r="BI100" s="122">
        <f t="shared" si="8"/>
        <v>0</v>
      </c>
      <c r="BJ100" s="16" t="s">
        <v>79</v>
      </c>
      <c r="BK100" s="122">
        <f t="shared" si="9"/>
        <v>0</v>
      </c>
      <c r="BL100" s="16" t="s">
        <v>1420</v>
      </c>
      <c r="BM100" s="121" t="s">
        <v>1460</v>
      </c>
    </row>
    <row r="101" spans="2:65" s="1" customFormat="1" ht="33" customHeight="1">
      <c r="B101" s="31"/>
      <c r="C101" s="110" t="s">
        <v>173</v>
      </c>
      <c r="D101" s="110" t="s">
        <v>139</v>
      </c>
      <c r="E101" s="111" t="s">
        <v>1461</v>
      </c>
      <c r="F101" s="112" t="s">
        <v>1462</v>
      </c>
      <c r="G101" s="113" t="s">
        <v>369</v>
      </c>
      <c r="H101" s="114">
        <v>1.127</v>
      </c>
      <c r="I101" s="115"/>
      <c r="J101" s="116">
        <f t="shared" si="0"/>
        <v>0</v>
      </c>
      <c r="K101" s="112" t="s">
        <v>154</v>
      </c>
      <c r="L101" s="31"/>
      <c r="M101" s="117" t="s">
        <v>19</v>
      </c>
      <c r="N101" s="118" t="s">
        <v>43</v>
      </c>
      <c r="P101" s="119">
        <f t="shared" si="1"/>
        <v>0</v>
      </c>
      <c r="Q101" s="119">
        <v>0</v>
      </c>
      <c r="R101" s="119">
        <f t="shared" si="2"/>
        <v>0</v>
      </c>
      <c r="S101" s="119">
        <v>0</v>
      </c>
      <c r="T101" s="120">
        <f t="shared" si="3"/>
        <v>0</v>
      </c>
      <c r="AR101" s="121" t="s">
        <v>1420</v>
      </c>
      <c r="AT101" s="121" t="s">
        <v>139</v>
      </c>
      <c r="AU101" s="121" t="s">
        <v>79</v>
      </c>
      <c r="AY101" s="16" t="s">
        <v>144</v>
      </c>
      <c r="BE101" s="122">
        <f t="shared" si="4"/>
        <v>0</v>
      </c>
      <c r="BF101" s="122">
        <f t="shared" si="5"/>
        <v>0</v>
      </c>
      <c r="BG101" s="122">
        <f t="shared" si="6"/>
        <v>0</v>
      </c>
      <c r="BH101" s="122">
        <f t="shared" si="7"/>
        <v>0</v>
      </c>
      <c r="BI101" s="122">
        <f t="shared" si="8"/>
        <v>0</v>
      </c>
      <c r="BJ101" s="16" t="s">
        <v>79</v>
      </c>
      <c r="BK101" s="122">
        <f t="shared" si="9"/>
        <v>0</v>
      </c>
      <c r="BL101" s="16" t="s">
        <v>1420</v>
      </c>
      <c r="BM101" s="121" t="s">
        <v>1463</v>
      </c>
    </row>
    <row r="102" spans="2:65" s="1" customFormat="1" ht="21.75" customHeight="1">
      <c r="B102" s="31"/>
      <c r="C102" s="110" t="s">
        <v>8</v>
      </c>
      <c r="D102" s="110" t="s">
        <v>139</v>
      </c>
      <c r="E102" s="111" t="s">
        <v>1422</v>
      </c>
      <c r="F102" s="112" t="s">
        <v>1423</v>
      </c>
      <c r="G102" s="113" t="s">
        <v>1419</v>
      </c>
      <c r="H102" s="192"/>
      <c r="I102" s="115"/>
      <c r="J102" s="116">
        <f t="shared" si="0"/>
        <v>0</v>
      </c>
      <c r="K102" s="112" t="s">
        <v>154</v>
      </c>
      <c r="L102" s="31"/>
      <c r="M102" s="117" t="s">
        <v>19</v>
      </c>
      <c r="N102" s="118" t="s">
        <v>43</v>
      </c>
      <c r="P102" s="119">
        <f t="shared" si="1"/>
        <v>0</v>
      </c>
      <c r="Q102" s="119">
        <v>0</v>
      </c>
      <c r="R102" s="119">
        <f t="shared" si="2"/>
        <v>0</v>
      </c>
      <c r="S102" s="119">
        <v>0</v>
      </c>
      <c r="T102" s="120">
        <f t="shared" si="3"/>
        <v>0</v>
      </c>
      <c r="AR102" s="121" t="s">
        <v>1420</v>
      </c>
      <c r="AT102" s="121" t="s">
        <v>139</v>
      </c>
      <c r="AU102" s="121" t="s">
        <v>79</v>
      </c>
      <c r="AY102" s="16" t="s">
        <v>144</v>
      </c>
      <c r="BE102" s="122">
        <f t="shared" si="4"/>
        <v>0</v>
      </c>
      <c r="BF102" s="122">
        <f t="shared" si="5"/>
        <v>0</v>
      </c>
      <c r="BG102" s="122">
        <f t="shared" si="6"/>
        <v>0</v>
      </c>
      <c r="BH102" s="122">
        <f t="shared" si="7"/>
        <v>0</v>
      </c>
      <c r="BI102" s="122">
        <f t="shared" si="8"/>
        <v>0</v>
      </c>
      <c r="BJ102" s="16" t="s">
        <v>79</v>
      </c>
      <c r="BK102" s="122">
        <f t="shared" si="9"/>
        <v>0</v>
      </c>
      <c r="BL102" s="16" t="s">
        <v>1420</v>
      </c>
      <c r="BM102" s="121" t="s">
        <v>1464</v>
      </c>
    </row>
    <row r="103" spans="2:65" s="1" customFormat="1" ht="37.9" customHeight="1">
      <c r="B103" s="31"/>
      <c r="C103" s="110" t="s">
        <v>177</v>
      </c>
      <c r="D103" s="110" t="s">
        <v>139</v>
      </c>
      <c r="E103" s="111" t="s">
        <v>1465</v>
      </c>
      <c r="F103" s="112" t="s">
        <v>1466</v>
      </c>
      <c r="G103" s="113" t="s">
        <v>369</v>
      </c>
      <c r="H103" s="114">
        <v>1.127</v>
      </c>
      <c r="I103" s="115"/>
      <c r="J103" s="116">
        <f t="shared" si="0"/>
        <v>0</v>
      </c>
      <c r="K103" s="112" t="s">
        <v>154</v>
      </c>
      <c r="L103" s="31"/>
      <c r="M103" s="117" t="s">
        <v>19</v>
      </c>
      <c r="N103" s="118" t="s">
        <v>43</v>
      </c>
      <c r="P103" s="119">
        <f t="shared" si="1"/>
        <v>0</v>
      </c>
      <c r="Q103" s="119">
        <v>0</v>
      </c>
      <c r="R103" s="119">
        <f t="shared" si="2"/>
        <v>0</v>
      </c>
      <c r="S103" s="119">
        <v>0</v>
      </c>
      <c r="T103" s="120">
        <f t="shared" si="3"/>
        <v>0</v>
      </c>
      <c r="AR103" s="121" t="s">
        <v>1420</v>
      </c>
      <c r="AT103" s="121" t="s">
        <v>139</v>
      </c>
      <c r="AU103" s="121" t="s">
        <v>79</v>
      </c>
      <c r="AY103" s="16" t="s">
        <v>144</v>
      </c>
      <c r="BE103" s="122">
        <f t="shared" si="4"/>
        <v>0</v>
      </c>
      <c r="BF103" s="122">
        <f t="shared" si="5"/>
        <v>0</v>
      </c>
      <c r="BG103" s="122">
        <f t="shared" si="6"/>
        <v>0</v>
      </c>
      <c r="BH103" s="122">
        <f t="shared" si="7"/>
        <v>0</v>
      </c>
      <c r="BI103" s="122">
        <f t="shared" si="8"/>
        <v>0</v>
      </c>
      <c r="BJ103" s="16" t="s">
        <v>79</v>
      </c>
      <c r="BK103" s="122">
        <f t="shared" si="9"/>
        <v>0</v>
      </c>
      <c r="BL103" s="16" t="s">
        <v>1420</v>
      </c>
      <c r="BM103" s="121" t="s">
        <v>1467</v>
      </c>
    </row>
    <row r="104" spans="2:65" s="1" customFormat="1" ht="90" customHeight="1">
      <c r="B104" s="31"/>
      <c r="C104" s="110" t="s">
        <v>213</v>
      </c>
      <c r="D104" s="110" t="s">
        <v>139</v>
      </c>
      <c r="E104" s="111" t="s">
        <v>1435</v>
      </c>
      <c r="F104" s="112" t="s">
        <v>1436</v>
      </c>
      <c r="G104" s="113" t="s">
        <v>1419</v>
      </c>
      <c r="H104" s="192"/>
      <c r="I104" s="115"/>
      <c r="J104" s="116">
        <f t="shared" si="0"/>
        <v>0</v>
      </c>
      <c r="K104" s="112" t="s">
        <v>154</v>
      </c>
      <c r="L104" s="31"/>
      <c r="M104" s="117" t="s">
        <v>19</v>
      </c>
      <c r="N104" s="118" t="s">
        <v>43</v>
      </c>
      <c r="P104" s="119">
        <f t="shared" si="1"/>
        <v>0</v>
      </c>
      <c r="Q104" s="119">
        <v>0</v>
      </c>
      <c r="R104" s="119">
        <f t="shared" si="2"/>
        <v>0</v>
      </c>
      <c r="S104" s="119">
        <v>0</v>
      </c>
      <c r="T104" s="120">
        <f t="shared" si="3"/>
        <v>0</v>
      </c>
      <c r="AR104" s="121" t="s">
        <v>1420</v>
      </c>
      <c r="AT104" s="121" t="s">
        <v>139</v>
      </c>
      <c r="AU104" s="121" t="s">
        <v>79</v>
      </c>
      <c r="AY104" s="16" t="s">
        <v>144</v>
      </c>
      <c r="BE104" s="122">
        <f t="shared" si="4"/>
        <v>0</v>
      </c>
      <c r="BF104" s="122">
        <f t="shared" si="5"/>
        <v>0</v>
      </c>
      <c r="BG104" s="122">
        <f t="shared" si="6"/>
        <v>0</v>
      </c>
      <c r="BH104" s="122">
        <f t="shared" si="7"/>
        <v>0</v>
      </c>
      <c r="BI104" s="122">
        <f t="shared" si="8"/>
        <v>0</v>
      </c>
      <c r="BJ104" s="16" t="s">
        <v>79</v>
      </c>
      <c r="BK104" s="122">
        <f t="shared" si="9"/>
        <v>0</v>
      </c>
      <c r="BL104" s="16" t="s">
        <v>1420</v>
      </c>
      <c r="BM104" s="121" t="s">
        <v>1468</v>
      </c>
    </row>
    <row r="105" spans="2:65" s="1" customFormat="1" ht="16.5" customHeight="1">
      <c r="B105" s="31"/>
      <c r="C105" s="110" t="s">
        <v>182</v>
      </c>
      <c r="D105" s="110" t="s">
        <v>139</v>
      </c>
      <c r="E105" s="111" t="s">
        <v>1469</v>
      </c>
      <c r="F105" s="112" t="s">
        <v>1470</v>
      </c>
      <c r="G105" s="113" t="s">
        <v>153</v>
      </c>
      <c r="H105" s="114">
        <v>14</v>
      </c>
      <c r="I105" s="115"/>
      <c r="J105" s="116">
        <f t="shared" si="0"/>
        <v>0</v>
      </c>
      <c r="K105" s="112" t="s">
        <v>19</v>
      </c>
      <c r="L105" s="31"/>
      <c r="M105" s="117" t="s">
        <v>19</v>
      </c>
      <c r="N105" s="118" t="s">
        <v>43</v>
      </c>
      <c r="P105" s="119">
        <f t="shared" si="1"/>
        <v>0</v>
      </c>
      <c r="Q105" s="119">
        <v>0</v>
      </c>
      <c r="R105" s="119">
        <f t="shared" si="2"/>
        <v>0</v>
      </c>
      <c r="S105" s="119">
        <v>0</v>
      </c>
      <c r="T105" s="120">
        <f t="shared" si="3"/>
        <v>0</v>
      </c>
      <c r="AR105" s="121" t="s">
        <v>1420</v>
      </c>
      <c r="AT105" s="121" t="s">
        <v>139</v>
      </c>
      <c r="AU105" s="121" t="s">
        <v>79</v>
      </c>
      <c r="AY105" s="16" t="s">
        <v>144</v>
      </c>
      <c r="BE105" s="122">
        <f t="shared" si="4"/>
        <v>0</v>
      </c>
      <c r="BF105" s="122">
        <f t="shared" si="5"/>
        <v>0</v>
      </c>
      <c r="BG105" s="122">
        <f t="shared" si="6"/>
        <v>0</v>
      </c>
      <c r="BH105" s="122">
        <f t="shared" si="7"/>
        <v>0</v>
      </c>
      <c r="BI105" s="122">
        <f t="shared" si="8"/>
        <v>0</v>
      </c>
      <c r="BJ105" s="16" t="s">
        <v>79</v>
      </c>
      <c r="BK105" s="122">
        <f t="shared" si="9"/>
        <v>0</v>
      </c>
      <c r="BL105" s="16" t="s">
        <v>1420</v>
      </c>
      <c r="BM105" s="121" t="s">
        <v>1471</v>
      </c>
    </row>
    <row r="106" spans="2:65" s="1" customFormat="1" ht="21.75" customHeight="1">
      <c r="B106" s="31"/>
      <c r="C106" s="110" t="s">
        <v>222</v>
      </c>
      <c r="D106" s="110" t="s">
        <v>139</v>
      </c>
      <c r="E106" s="111" t="s">
        <v>1442</v>
      </c>
      <c r="F106" s="112" t="s">
        <v>1443</v>
      </c>
      <c r="G106" s="113" t="s">
        <v>1419</v>
      </c>
      <c r="H106" s="192"/>
      <c r="I106" s="115"/>
      <c r="J106" s="116">
        <f t="shared" si="0"/>
        <v>0</v>
      </c>
      <c r="K106" s="112" t="s">
        <v>154</v>
      </c>
      <c r="L106" s="31"/>
      <c r="M106" s="117" t="s">
        <v>19</v>
      </c>
      <c r="N106" s="118" t="s">
        <v>43</v>
      </c>
      <c r="P106" s="119">
        <f t="shared" si="1"/>
        <v>0</v>
      </c>
      <c r="Q106" s="119">
        <v>0</v>
      </c>
      <c r="R106" s="119">
        <f t="shared" si="2"/>
        <v>0</v>
      </c>
      <c r="S106" s="119">
        <v>0</v>
      </c>
      <c r="T106" s="120">
        <f t="shared" si="3"/>
        <v>0</v>
      </c>
      <c r="AR106" s="121" t="s">
        <v>1420</v>
      </c>
      <c r="AT106" s="121" t="s">
        <v>139</v>
      </c>
      <c r="AU106" s="121" t="s">
        <v>79</v>
      </c>
      <c r="AY106" s="16" t="s">
        <v>144</v>
      </c>
      <c r="BE106" s="122">
        <f t="shared" si="4"/>
        <v>0</v>
      </c>
      <c r="BF106" s="122">
        <f t="shared" si="5"/>
        <v>0</v>
      </c>
      <c r="BG106" s="122">
        <f t="shared" si="6"/>
        <v>0</v>
      </c>
      <c r="BH106" s="122">
        <f t="shared" si="7"/>
        <v>0</v>
      </c>
      <c r="BI106" s="122">
        <f t="shared" si="8"/>
        <v>0</v>
      </c>
      <c r="BJ106" s="16" t="s">
        <v>79</v>
      </c>
      <c r="BK106" s="122">
        <f t="shared" si="9"/>
        <v>0</v>
      </c>
      <c r="BL106" s="16" t="s">
        <v>1420</v>
      </c>
      <c r="BM106" s="121" t="s">
        <v>1472</v>
      </c>
    </row>
    <row r="107" spans="2:65" s="1" customFormat="1" ht="49.15" customHeight="1">
      <c r="B107" s="31"/>
      <c r="C107" s="110" t="s">
        <v>186</v>
      </c>
      <c r="D107" s="110" t="s">
        <v>139</v>
      </c>
      <c r="E107" s="111" t="s">
        <v>1445</v>
      </c>
      <c r="F107" s="112" t="s">
        <v>1446</v>
      </c>
      <c r="G107" s="113" t="s">
        <v>1419</v>
      </c>
      <c r="H107" s="192"/>
      <c r="I107" s="115"/>
      <c r="J107" s="116">
        <f t="shared" si="0"/>
        <v>0</v>
      </c>
      <c r="K107" s="112" t="s">
        <v>154</v>
      </c>
      <c r="L107" s="31"/>
      <c r="M107" s="117" t="s">
        <v>19</v>
      </c>
      <c r="N107" s="118" t="s">
        <v>43</v>
      </c>
      <c r="P107" s="119">
        <f t="shared" si="1"/>
        <v>0</v>
      </c>
      <c r="Q107" s="119">
        <v>0</v>
      </c>
      <c r="R107" s="119">
        <f t="shared" si="2"/>
        <v>0</v>
      </c>
      <c r="S107" s="119">
        <v>0</v>
      </c>
      <c r="T107" s="120">
        <f t="shared" si="3"/>
        <v>0</v>
      </c>
      <c r="AR107" s="121" t="s">
        <v>1420</v>
      </c>
      <c r="AT107" s="121" t="s">
        <v>139</v>
      </c>
      <c r="AU107" s="121" t="s">
        <v>79</v>
      </c>
      <c r="AY107" s="16" t="s">
        <v>144</v>
      </c>
      <c r="BE107" s="122">
        <f t="shared" si="4"/>
        <v>0</v>
      </c>
      <c r="BF107" s="122">
        <f t="shared" si="5"/>
        <v>0</v>
      </c>
      <c r="BG107" s="122">
        <f t="shared" si="6"/>
        <v>0</v>
      </c>
      <c r="BH107" s="122">
        <f t="shared" si="7"/>
        <v>0</v>
      </c>
      <c r="BI107" s="122">
        <f t="shared" si="8"/>
        <v>0</v>
      </c>
      <c r="BJ107" s="16" t="s">
        <v>79</v>
      </c>
      <c r="BK107" s="122">
        <f t="shared" si="9"/>
        <v>0</v>
      </c>
      <c r="BL107" s="16" t="s">
        <v>1420</v>
      </c>
      <c r="BM107" s="121" t="s">
        <v>1473</v>
      </c>
    </row>
    <row r="108" spans="2:65" s="13" customFormat="1" ht="25.9" customHeight="1">
      <c r="B108" s="169"/>
      <c r="D108" s="170" t="s">
        <v>71</v>
      </c>
      <c r="E108" s="171" t="s">
        <v>1474</v>
      </c>
      <c r="F108" s="171" t="s">
        <v>1475</v>
      </c>
      <c r="I108" s="172"/>
      <c r="J108" s="173">
        <f>BK108</f>
        <v>0</v>
      </c>
      <c r="L108" s="169"/>
      <c r="M108" s="174"/>
      <c r="P108" s="175">
        <f>SUM(P109:P123)</f>
        <v>0</v>
      </c>
      <c r="R108" s="175">
        <f>SUM(R109:R123)</f>
        <v>0</v>
      </c>
      <c r="T108" s="176">
        <f>SUM(T109:T123)</f>
        <v>0</v>
      </c>
      <c r="AR108" s="170" t="s">
        <v>79</v>
      </c>
      <c r="AT108" s="177" t="s">
        <v>71</v>
      </c>
      <c r="AU108" s="177" t="s">
        <v>72</v>
      </c>
      <c r="AY108" s="170" t="s">
        <v>144</v>
      </c>
      <c r="BK108" s="178">
        <f>SUM(BK109:BK123)</f>
        <v>0</v>
      </c>
    </row>
    <row r="109" spans="2:65" s="1" customFormat="1" ht="33" customHeight="1">
      <c r="B109" s="31"/>
      <c r="C109" s="110" t="s">
        <v>7</v>
      </c>
      <c r="D109" s="110" t="s">
        <v>139</v>
      </c>
      <c r="E109" s="111" t="s">
        <v>1476</v>
      </c>
      <c r="F109" s="112" t="s">
        <v>1477</v>
      </c>
      <c r="G109" s="113" t="s">
        <v>153</v>
      </c>
      <c r="H109" s="114">
        <v>10</v>
      </c>
      <c r="I109" s="115"/>
      <c r="J109" s="116">
        <f>ROUND(I109*H109,2)</f>
        <v>0</v>
      </c>
      <c r="K109" s="112" t="s">
        <v>154</v>
      </c>
      <c r="L109" s="31"/>
      <c r="M109" s="117" t="s">
        <v>19</v>
      </c>
      <c r="N109" s="118" t="s">
        <v>43</v>
      </c>
      <c r="P109" s="119">
        <f>O109*H109</f>
        <v>0</v>
      </c>
      <c r="Q109" s="119">
        <v>0</v>
      </c>
      <c r="R109" s="119">
        <f>Q109*H109</f>
        <v>0</v>
      </c>
      <c r="S109" s="119">
        <v>0</v>
      </c>
      <c r="T109" s="120">
        <f>S109*H109</f>
        <v>0</v>
      </c>
      <c r="AR109" s="121" t="s">
        <v>1420</v>
      </c>
      <c r="AT109" s="121" t="s">
        <v>139</v>
      </c>
      <c r="AU109" s="121" t="s">
        <v>79</v>
      </c>
      <c r="AY109" s="16" t="s">
        <v>144</v>
      </c>
      <c r="BE109" s="122">
        <f>IF(N109="základní",J109,0)</f>
        <v>0</v>
      </c>
      <c r="BF109" s="122">
        <f>IF(N109="snížená",J109,0)</f>
        <v>0</v>
      </c>
      <c r="BG109" s="122">
        <f>IF(N109="zákl. přenesená",J109,0)</f>
        <v>0</v>
      </c>
      <c r="BH109" s="122">
        <f>IF(N109="sníž. přenesená",J109,0)</f>
        <v>0</v>
      </c>
      <c r="BI109" s="122">
        <f>IF(N109="nulová",J109,0)</f>
        <v>0</v>
      </c>
      <c r="BJ109" s="16" t="s">
        <v>79</v>
      </c>
      <c r="BK109" s="122">
        <f>ROUND(I109*H109,2)</f>
        <v>0</v>
      </c>
      <c r="BL109" s="16" t="s">
        <v>1420</v>
      </c>
      <c r="BM109" s="121" t="s">
        <v>1478</v>
      </c>
    </row>
    <row r="110" spans="2:65" s="9" customFormat="1" ht="11.25">
      <c r="B110" s="142"/>
      <c r="D110" s="123" t="s">
        <v>360</v>
      </c>
      <c r="E110" s="143" t="s">
        <v>19</v>
      </c>
      <c r="F110" s="144" t="s">
        <v>1479</v>
      </c>
      <c r="H110" s="145">
        <v>8</v>
      </c>
      <c r="I110" s="146"/>
      <c r="L110" s="142"/>
      <c r="M110" s="147"/>
      <c r="T110" s="148"/>
      <c r="AT110" s="143" t="s">
        <v>360</v>
      </c>
      <c r="AU110" s="143" t="s">
        <v>79</v>
      </c>
      <c r="AV110" s="9" t="s">
        <v>81</v>
      </c>
      <c r="AW110" s="9" t="s">
        <v>33</v>
      </c>
      <c r="AX110" s="9" t="s">
        <v>72</v>
      </c>
      <c r="AY110" s="143" t="s">
        <v>144</v>
      </c>
    </row>
    <row r="111" spans="2:65" s="9" customFormat="1" ht="11.25">
      <c r="B111" s="142"/>
      <c r="D111" s="123" t="s">
        <v>360</v>
      </c>
      <c r="E111" s="143" t="s">
        <v>19</v>
      </c>
      <c r="F111" s="144" t="s">
        <v>1480</v>
      </c>
      <c r="H111" s="145">
        <v>2</v>
      </c>
      <c r="I111" s="146"/>
      <c r="L111" s="142"/>
      <c r="M111" s="147"/>
      <c r="T111" s="148"/>
      <c r="AT111" s="143" t="s">
        <v>360</v>
      </c>
      <c r="AU111" s="143" t="s">
        <v>79</v>
      </c>
      <c r="AV111" s="9" t="s">
        <v>81</v>
      </c>
      <c r="AW111" s="9" t="s">
        <v>33</v>
      </c>
      <c r="AX111" s="9" t="s">
        <v>72</v>
      </c>
      <c r="AY111" s="143" t="s">
        <v>144</v>
      </c>
    </row>
    <row r="112" spans="2:65" s="10" customFormat="1" ht="11.25">
      <c r="B112" s="149"/>
      <c r="D112" s="123" t="s">
        <v>360</v>
      </c>
      <c r="E112" s="150" t="s">
        <v>19</v>
      </c>
      <c r="F112" s="151" t="s">
        <v>362</v>
      </c>
      <c r="H112" s="152">
        <v>10</v>
      </c>
      <c r="I112" s="153"/>
      <c r="L112" s="149"/>
      <c r="M112" s="154"/>
      <c r="T112" s="155"/>
      <c r="AT112" s="150" t="s">
        <v>360</v>
      </c>
      <c r="AU112" s="150" t="s">
        <v>79</v>
      </c>
      <c r="AV112" s="10" t="s">
        <v>143</v>
      </c>
      <c r="AW112" s="10" t="s">
        <v>33</v>
      </c>
      <c r="AX112" s="10" t="s">
        <v>79</v>
      </c>
      <c r="AY112" s="150" t="s">
        <v>144</v>
      </c>
    </row>
    <row r="113" spans="2:65" s="1" customFormat="1" ht="24.2" customHeight="1">
      <c r="B113" s="31"/>
      <c r="C113" s="110" t="s">
        <v>191</v>
      </c>
      <c r="D113" s="110" t="s">
        <v>139</v>
      </c>
      <c r="E113" s="111" t="s">
        <v>1051</v>
      </c>
      <c r="F113" s="112" t="s">
        <v>1481</v>
      </c>
      <c r="G113" s="113" t="s">
        <v>153</v>
      </c>
      <c r="H113" s="114">
        <v>8</v>
      </c>
      <c r="I113" s="115"/>
      <c r="J113" s="116">
        <f>ROUND(I113*H113,2)</f>
        <v>0</v>
      </c>
      <c r="K113" s="112" t="s">
        <v>154</v>
      </c>
      <c r="L113" s="31"/>
      <c r="M113" s="117" t="s">
        <v>19</v>
      </c>
      <c r="N113" s="118" t="s">
        <v>43</v>
      </c>
      <c r="P113" s="119">
        <f>O113*H113</f>
        <v>0</v>
      </c>
      <c r="Q113" s="119">
        <v>0</v>
      </c>
      <c r="R113" s="119">
        <f>Q113*H113</f>
        <v>0</v>
      </c>
      <c r="S113" s="119">
        <v>0</v>
      </c>
      <c r="T113" s="120">
        <f>S113*H113</f>
        <v>0</v>
      </c>
      <c r="AR113" s="121" t="s">
        <v>1420</v>
      </c>
      <c r="AT113" s="121" t="s">
        <v>139</v>
      </c>
      <c r="AU113" s="121" t="s">
        <v>79</v>
      </c>
      <c r="AY113" s="16" t="s">
        <v>144</v>
      </c>
      <c r="BE113" s="122">
        <f>IF(N113="základní",J113,0)</f>
        <v>0</v>
      </c>
      <c r="BF113" s="122">
        <f>IF(N113="snížená",J113,0)</f>
        <v>0</v>
      </c>
      <c r="BG113" s="122">
        <f>IF(N113="zákl. přenesená",J113,0)</f>
        <v>0</v>
      </c>
      <c r="BH113" s="122">
        <f>IF(N113="sníž. přenesená",J113,0)</f>
        <v>0</v>
      </c>
      <c r="BI113" s="122">
        <f>IF(N113="nulová",J113,0)</f>
        <v>0</v>
      </c>
      <c r="BJ113" s="16" t="s">
        <v>79</v>
      </c>
      <c r="BK113" s="122">
        <f>ROUND(I113*H113,2)</f>
        <v>0</v>
      </c>
      <c r="BL113" s="16" t="s">
        <v>1420</v>
      </c>
      <c r="BM113" s="121" t="s">
        <v>1482</v>
      </c>
    </row>
    <row r="114" spans="2:65" s="9" customFormat="1" ht="11.25">
      <c r="B114" s="142"/>
      <c r="D114" s="123" t="s">
        <v>360</v>
      </c>
      <c r="E114" s="143" t="s">
        <v>19</v>
      </c>
      <c r="F114" s="144" t="s">
        <v>1483</v>
      </c>
      <c r="H114" s="145">
        <v>1</v>
      </c>
      <c r="I114" s="146"/>
      <c r="L114" s="142"/>
      <c r="M114" s="147"/>
      <c r="T114" s="148"/>
      <c r="AT114" s="143" t="s">
        <v>360</v>
      </c>
      <c r="AU114" s="143" t="s">
        <v>79</v>
      </c>
      <c r="AV114" s="9" t="s">
        <v>81</v>
      </c>
      <c r="AW114" s="9" t="s">
        <v>33</v>
      </c>
      <c r="AX114" s="9" t="s">
        <v>72</v>
      </c>
      <c r="AY114" s="143" t="s">
        <v>144</v>
      </c>
    </row>
    <row r="115" spans="2:65" s="9" customFormat="1" ht="11.25">
      <c r="B115" s="142"/>
      <c r="D115" s="123" t="s">
        <v>360</v>
      </c>
      <c r="E115" s="143" t="s">
        <v>19</v>
      </c>
      <c r="F115" s="144" t="s">
        <v>1484</v>
      </c>
      <c r="H115" s="145">
        <v>1</v>
      </c>
      <c r="I115" s="146"/>
      <c r="L115" s="142"/>
      <c r="M115" s="147"/>
      <c r="T115" s="148"/>
      <c r="AT115" s="143" t="s">
        <v>360</v>
      </c>
      <c r="AU115" s="143" t="s">
        <v>79</v>
      </c>
      <c r="AV115" s="9" t="s">
        <v>81</v>
      </c>
      <c r="AW115" s="9" t="s">
        <v>33</v>
      </c>
      <c r="AX115" s="9" t="s">
        <v>72</v>
      </c>
      <c r="AY115" s="143" t="s">
        <v>144</v>
      </c>
    </row>
    <row r="116" spans="2:65" s="9" customFormat="1" ht="11.25">
      <c r="B116" s="142"/>
      <c r="D116" s="123" t="s">
        <v>360</v>
      </c>
      <c r="E116" s="143" t="s">
        <v>19</v>
      </c>
      <c r="F116" s="144" t="s">
        <v>1485</v>
      </c>
      <c r="H116" s="145">
        <v>2</v>
      </c>
      <c r="I116" s="146"/>
      <c r="L116" s="142"/>
      <c r="M116" s="147"/>
      <c r="T116" s="148"/>
      <c r="AT116" s="143" t="s">
        <v>360</v>
      </c>
      <c r="AU116" s="143" t="s">
        <v>79</v>
      </c>
      <c r="AV116" s="9" t="s">
        <v>81</v>
      </c>
      <c r="AW116" s="9" t="s">
        <v>33</v>
      </c>
      <c r="AX116" s="9" t="s">
        <v>72</v>
      </c>
      <c r="AY116" s="143" t="s">
        <v>144</v>
      </c>
    </row>
    <row r="117" spans="2:65" s="9" customFormat="1" ht="11.25">
      <c r="B117" s="142"/>
      <c r="D117" s="123" t="s">
        <v>360</v>
      </c>
      <c r="E117" s="143" t="s">
        <v>19</v>
      </c>
      <c r="F117" s="144" t="s">
        <v>1486</v>
      </c>
      <c r="H117" s="145">
        <v>2</v>
      </c>
      <c r="I117" s="146"/>
      <c r="L117" s="142"/>
      <c r="M117" s="147"/>
      <c r="T117" s="148"/>
      <c r="AT117" s="143" t="s">
        <v>360</v>
      </c>
      <c r="AU117" s="143" t="s">
        <v>79</v>
      </c>
      <c r="AV117" s="9" t="s">
        <v>81</v>
      </c>
      <c r="AW117" s="9" t="s">
        <v>33</v>
      </c>
      <c r="AX117" s="9" t="s">
        <v>72</v>
      </c>
      <c r="AY117" s="143" t="s">
        <v>144</v>
      </c>
    </row>
    <row r="118" spans="2:65" s="9" customFormat="1" ht="11.25">
      <c r="B118" s="142"/>
      <c r="D118" s="123" t="s">
        <v>360</v>
      </c>
      <c r="E118" s="143" t="s">
        <v>19</v>
      </c>
      <c r="F118" s="144" t="s">
        <v>1487</v>
      </c>
      <c r="H118" s="145">
        <v>1</v>
      </c>
      <c r="I118" s="146"/>
      <c r="L118" s="142"/>
      <c r="M118" s="147"/>
      <c r="T118" s="148"/>
      <c r="AT118" s="143" t="s">
        <v>360</v>
      </c>
      <c r="AU118" s="143" t="s">
        <v>79</v>
      </c>
      <c r="AV118" s="9" t="s">
        <v>81</v>
      </c>
      <c r="AW118" s="9" t="s">
        <v>33</v>
      </c>
      <c r="AX118" s="9" t="s">
        <v>72</v>
      </c>
      <c r="AY118" s="143" t="s">
        <v>144</v>
      </c>
    </row>
    <row r="119" spans="2:65" s="9" customFormat="1" ht="11.25">
      <c r="B119" s="142"/>
      <c r="D119" s="123" t="s">
        <v>360</v>
      </c>
      <c r="E119" s="143" t="s">
        <v>19</v>
      </c>
      <c r="F119" s="144" t="s">
        <v>1488</v>
      </c>
      <c r="H119" s="145">
        <v>1</v>
      </c>
      <c r="I119" s="146"/>
      <c r="L119" s="142"/>
      <c r="M119" s="147"/>
      <c r="T119" s="148"/>
      <c r="AT119" s="143" t="s">
        <v>360</v>
      </c>
      <c r="AU119" s="143" t="s">
        <v>79</v>
      </c>
      <c r="AV119" s="9" t="s">
        <v>81</v>
      </c>
      <c r="AW119" s="9" t="s">
        <v>33</v>
      </c>
      <c r="AX119" s="9" t="s">
        <v>72</v>
      </c>
      <c r="AY119" s="143" t="s">
        <v>144</v>
      </c>
    </row>
    <row r="120" spans="2:65" s="10" customFormat="1" ht="11.25">
      <c r="B120" s="149"/>
      <c r="D120" s="123" t="s">
        <v>360</v>
      </c>
      <c r="E120" s="150" t="s">
        <v>19</v>
      </c>
      <c r="F120" s="151" t="s">
        <v>362</v>
      </c>
      <c r="H120" s="152">
        <v>8</v>
      </c>
      <c r="I120" s="153"/>
      <c r="L120" s="149"/>
      <c r="M120" s="154"/>
      <c r="T120" s="155"/>
      <c r="AT120" s="150" t="s">
        <v>360</v>
      </c>
      <c r="AU120" s="150" t="s">
        <v>79</v>
      </c>
      <c r="AV120" s="10" t="s">
        <v>143</v>
      </c>
      <c r="AW120" s="10" t="s">
        <v>33</v>
      </c>
      <c r="AX120" s="10" t="s">
        <v>79</v>
      </c>
      <c r="AY120" s="150" t="s">
        <v>144</v>
      </c>
    </row>
    <row r="121" spans="2:65" s="1" customFormat="1" ht="24.2" customHeight="1">
      <c r="B121" s="31"/>
      <c r="C121" s="110" t="s">
        <v>239</v>
      </c>
      <c r="D121" s="110" t="s">
        <v>139</v>
      </c>
      <c r="E121" s="111" t="s">
        <v>1489</v>
      </c>
      <c r="F121" s="112" t="s">
        <v>1490</v>
      </c>
      <c r="G121" s="113" t="s">
        <v>153</v>
      </c>
      <c r="H121" s="114">
        <v>1</v>
      </c>
      <c r="I121" s="115"/>
      <c r="J121" s="116">
        <f>ROUND(I121*H121,2)</f>
        <v>0</v>
      </c>
      <c r="K121" s="112" t="s">
        <v>154</v>
      </c>
      <c r="L121" s="31"/>
      <c r="M121" s="117" t="s">
        <v>19</v>
      </c>
      <c r="N121" s="118" t="s">
        <v>43</v>
      </c>
      <c r="P121" s="119">
        <f>O121*H121</f>
        <v>0</v>
      </c>
      <c r="Q121" s="119">
        <v>0</v>
      </c>
      <c r="R121" s="119">
        <f>Q121*H121</f>
        <v>0</v>
      </c>
      <c r="S121" s="119">
        <v>0</v>
      </c>
      <c r="T121" s="120">
        <f>S121*H121</f>
        <v>0</v>
      </c>
      <c r="AR121" s="121" t="s">
        <v>1420</v>
      </c>
      <c r="AT121" s="121" t="s">
        <v>139</v>
      </c>
      <c r="AU121" s="121" t="s">
        <v>79</v>
      </c>
      <c r="AY121" s="16" t="s">
        <v>144</v>
      </c>
      <c r="BE121" s="122">
        <f>IF(N121="základní",J121,0)</f>
        <v>0</v>
      </c>
      <c r="BF121" s="122">
        <f>IF(N121="snížená",J121,0)</f>
        <v>0</v>
      </c>
      <c r="BG121" s="122">
        <f>IF(N121="zákl. přenesená",J121,0)</f>
        <v>0</v>
      </c>
      <c r="BH121" s="122">
        <f>IF(N121="sníž. přenesená",J121,0)</f>
        <v>0</v>
      </c>
      <c r="BI121" s="122">
        <f>IF(N121="nulová",J121,0)</f>
        <v>0</v>
      </c>
      <c r="BJ121" s="16" t="s">
        <v>79</v>
      </c>
      <c r="BK121" s="122">
        <f>ROUND(I121*H121,2)</f>
        <v>0</v>
      </c>
      <c r="BL121" s="16" t="s">
        <v>1420</v>
      </c>
      <c r="BM121" s="121" t="s">
        <v>1491</v>
      </c>
    </row>
    <row r="122" spans="2:65" s="9" customFormat="1" ht="11.25">
      <c r="B122" s="142"/>
      <c r="D122" s="123" t="s">
        <v>360</v>
      </c>
      <c r="E122" s="143" t="s">
        <v>19</v>
      </c>
      <c r="F122" s="144" t="s">
        <v>1492</v>
      </c>
      <c r="H122" s="145">
        <v>1</v>
      </c>
      <c r="I122" s="146"/>
      <c r="L122" s="142"/>
      <c r="M122" s="147"/>
      <c r="T122" s="148"/>
      <c r="AT122" s="143" t="s">
        <v>360</v>
      </c>
      <c r="AU122" s="143" t="s">
        <v>79</v>
      </c>
      <c r="AV122" s="9" t="s">
        <v>81</v>
      </c>
      <c r="AW122" s="9" t="s">
        <v>33</v>
      </c>
      <c r="AX122" s="9" t="s">
        <v>72</v>
      </c>
      <c r="AY122" s="143" t="s">
        <v>144</v>
      </c>
    </row>
    <row r="123" spans="2:65" s="10" customFormat="1" ht="11.25">
      <c r="B123" s="149"/>
      <c r="D123" s="123" t="s">
        <v>360</v>
      </c>
      <c r="E123" s="150" t="s">
        <v>19</v>
      </c>
      <c r="F123" s="151" t="s">
        <v>362</v>
      </c>
      <c r="H123" s="152">
        <v>1</v>
      </c>
      <c r="I123" s="153"/>
      <c r="L123" s="149"/>
      <c r="M123" s="162"/>
      <c r="N123" s="163"/>
      <c r="O123" s="163"/>
      <c r="P123" s="163"/>
      <c r="Q123" s="163"/>
      <c r="R123" s="163"/>
      <c r="S123" s="163"/>
      <c r="T123" s="164"/>
      <c r="AT123" s="150" t="s">
        <v>360</v>
      </c>
      <c r="AU123" s="150" t="s">
        <v>79</v>
      </c>
      <c r="AV123" s="10" t="s">
        <v>143</v>
      </c>
      <c r="AW123" s="10" t="s">
        <v>33</v>
      </c>
      <c r="AX123" s="10" t="s">
        <v>79</v>
      </c>
      <c r="AY123" s="150" t="s">
        <v>144</v>
      </c>
    </row>
    <row r="124" spans="2:65" s="1" customFormat="1" ht="6.95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31"/>
    </row>
  </sheetData>
  <sheetProtection algorithmName="SHA-512" hashValue="BuMMaZpAbMNLAL7oGE27J7OqAfCbQkO1jV0oLrmkgvV5fji0AvfZi7LTq0bwrhW96fQ89f1oO/8DITD3wQJuJA==" saltValue="SEUUhbWm0iS7C+GlQZ4LK6edNm2AP6jRbAyDBEDc976rBn+/J76g2gka2sHB34PlT7pxuIcGEW14mh84u77YkA==" spinCount="100000" sheet="1" objects="1" scenarios="1" formatColumns="0" formatRows="0" autoFilter="0"/>
  <autoFilter ref="C81:K123" xr:uid="{00000000-0009-0000-0000-00000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zakázky</vt:lpstr>
      <vt:lpstr>PS 01 - Úprava zabezpečov...</vt:lpstr>
      <vt:lpstr>SO 01 - Železniční svršek...</vt:lpstr>
      <vt:lpstr>ON 1 - NEOCEŇOVAT - Mater...</vt:lpstr>
      <vt:lpstr>SO 10-01 - Železniční svr...</vt:lpstr>
      <vt:lpstr>SO 10-01.1 - Následná úpr...</vt:lpstr>
      <vt:lpstr>SO 11-01 - Železniční spodek</vt:lpstr>
      <vt:lpstr>SO 21-06 - Propustek v ev...</vt:lpstr>
      <vt:lpstr>ON 2 -  NEOCEŇOVAT - Mate...</vt:lpstr>
      <vt:lpstr>VON - Vedlejší a ostatní ...</vt:lpstr>
      <vt:lpstr>'ON 1 - NEOCEŇOVAT - Mater...'!Názvy_tisku</vt:lpstr>
      <vt:lpstr>'ON 2 -  NEOCEŇOVAT - Mate...'!Názvy_tisku</vt:lpstr>
      <vt:lpstr>'PS 01 - Úprava zabezpečov...'!Názvy_tisku</vt:lpstr>
      <vt:lpstr>'Rekapitulace zakázky'!Názvy_tisku</vt:lpstr>
      <vt:lpstr>'SO 01 - Železniční svršek...'!Názvy_tisku</vt:lpstr>
      <vt:lpstr>'SO 10-01 - Železniční svr...'!Názvy_tisku</vt:lpstr>
      <vt:lpstr>'SO 10-01.1 - Následná úpr...'!Názvy_tisku</vt:lpstr>
      <vt:lpstr>'SO 11-01 - Železniční spodek'!Názvy_tisku</vt:lpstr>
      <vt:lpstr>'SO 21-06 - Propustek v ev...'!Názvy_tisku</vt:lpstr>
      <vt:lpstr>'VON - Vedlejší a ostatní ...'!Názvy_tisku</vt:lpstr>
      <vt:lpstr>'ON 1 - NEOCEŇOVAT - Mater...'!Oblast_tisku</vt:lpstr>
      <vt:lpstr>'ON 2 -  NEOCEŇOVAT - Mate...'!Oblast_tisku</vt:lpstr>
      <vt:lpstr>'PS 01 - Úprava zabezpečov...'!Oblast_tisku</vt:lpstr>
      <vt:lpstr>'Rekapitulace zakázky'!Oblast_tisku</vt:lpstr>
      <vt:lpstr>'SO 01 - Železniční svršek...'!Oblast_tisku</vt:lpstr>
      <vt:lpstr>'SO 10-01 - Železniční svr...'!Oblast_tisku</vt:lpstr>
      <vt:lpstr>'SO 10-01.1 - Následná úpr...'!Oblast_tisku</vt:lpstr>
      <vt:lpstr>'SO 11-01 - Železniční spodek'!Oblast_tisku</vt:lpstr>
      <vt:lpstr>'SO 21-06 - Propustek v ev...'!Oblast_tisku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Zaplatílek Radek, Ing.</dc:creator>
  <cp:lastModifiedBy>Jirowetz Jan, Ing.</cp:lastModifiedBy>
  <dcterms:created xsi:type="dcterms:W3CDTF">2023-01-04T08:43:55Z</dcterms:created>
  <dcterms:modified xsi:type="dcterms:W3CDTF">2023-01-04T09:26:15Z</dcterms:modified>
</cp:coreProperties>
</file>