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 01 - Položky ÚOŽI" sheetId="2" r:id="rId2"/>
    <sheet name="MO - NEOCEŇOVAT - Materiá..." sheetId="3" r:id="rId3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'SO 01 - Položky ÚOŽI'!$C$79:$K$97</definedName>
    <definedName name="_xlnm.Print_Area" localSheetId="1">'SO 01 - Položky ÚOŽI'!$C$67:$K$97</definedName>
    <definedName name="_xlnm.Print_Titles" localSheetId="1">'SO 01 - Položky ÚOŽI'!$79:$79</definedName>
    <definedName name="_xlnm._FilterDatabase" localSheetId="2" hidden="1">'MO - NEOCEŇOVAT - Materiá...'!$C$78:$K$81</definedName>
    <definedName name="_xlnm.Print_Area" localSheetId="2">'MO - NEOCEŇOVAT - Materiá...'!$C$66:$K$81</definedName>
    <definedName name="_xlnm.Print_Titles" localSheetId="2">'MO - NEOCEŇOVAT - Materiá...'!$78:$78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1"/>
  <c r="BH81"/>
  <c r="BG81"/>
  <c r="BF81"/>
  <c r="T81"/>
  <c r="R81"/>
  <c r="P81"/>
  <c r="BI80"/>
  <c r="BH80"/>
  <c r="BG80"/>
  <c r="BF80"/>
  <c r="T80"/>
  <c r="R80"/>
  <c r="P80"/>
  <c r="F75"/>
  <c r="F73"/>
  <c r="E71"/>
  <c r="F54"/>
  <c r="F52"/>
  <c r="E50"/>
  <c r="J24"/>
  <c r="E24"/>
  <c r="J76"/>
  <c r="J23"/>
  <c r="J21"/>
  <c r="E21"/>
  <c r="J75"/>
  <c r="J20"/>
  <c r="J18"/>
  <c r="E18"/>
  <c r="F55"/>
  <c r="J17"/>
  <c r="J12"/>
  <c r="J73"/>
  <c r="E7"/>
  <c r="E69"/>
  <c i="2" r="J37"/>
  <c r="J36"/>
  <c i="1" r="AY55"/>
  <c i="2" r="J35"/>
  <c i="1" r="AX55"/>
  <c i="2"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2"/>
  <c r="BH82"/>
  <c r="BG82"/>
  <c r="BF82"/>
  <c r="T82"/>
  <c r="R82"/>
  <c r="P82"/>
  <c r="F76"/>
  <c r="F74"/>
  <c r="E72"/>
  <c r="F54"/>
  <c r="F52"/>
  <c r="E50"/>
  <c r="J24"/>
  <c r="E24"/>
  <c r="J55"/>
  <c r="J23"/>
  <c r="J21"/>
  <c r="E21"/>
  <c r="J76"/>
  <c r="J20"/>
  <c r="J18"/>
  <c r="E18"/>
  <c r="F77"/>
  <c r="J17"/>
  <c r="J12"/>
  <c r="J74"/>
  <c r="E7"/>
  <c r="E70"/>
  <c i="1" r="L50"/>
  <c r="AM50"/>
  <c r="AM49"/>
  <c r="L49"/>
  <c r="AM47"/>
  <c r="L47"/>
  <c r="L45"/>
  <c r="L44"/>
  <c i="2" r="BK97"/>
  <c r="BK88"/>
  <c r="BK94"/>
  <c r="J92"/>
  <c r="BK91"/>
  <c r="J91"/>
  <c r="J90"/>
  <c r="J86"/>
  <c r="J88"/>
  <c i="1" r="AS54"/>
  <c i="3" r="BK80"/>
  <c i="2" r="BK93"/>
  <c r="BK82"/>
  <c r="J93"/>
  <c r="J94"/>
  <c r="BK90"/>
  <c r="J89"/>
  <c r="J97"/>
  <c r="BK86"/>
  <c i="3" r="J80"/>
  <c r="BK81"/>
  <c i="2" r="BK92"/>
  <c r="J82"/>
  <c r="BK89"/>
  <c i="3" r="J81"/>
  <c i="2" l="1" r="BK81"/>
  <c r="J81"/>
  <c r="J60"/>
  <c r="P81"/>
  <c r="P80"/>
  <c i="1" r="AU55"/>
  <c i="2" r="R81"/>
  <c r="R80"/>
  <c r="T81"/>
  <c r="T80"/>
  <c i="3" r="BK79"/>
  <c r="J79"/>
  <c r="J59"/>
  <c r="P79"/>
  <c i="1" r="AU56"/>
  <c i="3" r="R79"/>
  <c r="T79"/>
  <c r="J55"/>
  <c r="F76"/>
  <c r="J52"/>
  <c r="J54"/>
  <c r="BE81"/>
  <c i="2" r="BK80"/>
  <c r="J80"/>
  <c i="3" r="E48"/>
  <c r="BE80"/>
  <c i="2" r="J52"/>
  <c r="F55"/>
  <c r="J77"/>
  <c r="BE88"/>
  <c r="BE89"/>
  <c r="BE90"/>
  <c r="BE82"/>
  <c r="BE86"/>
  <c r="BE91"/>
  <c r="BE93"/>
  <c r="E48"/>
  <c r="J54"/>
  <c r="BE92"/>
  <c r="BE94"/>
  <c r="BE97"/>
  <c r="F36"/>
  <c i="1" r="BC55"/>
  <c i="2" r="F34"/>
  <c i="1" r="BA55"/>
  <c i="3" r="J34"/>
  <c i="1" r="AW56"/>
  <c i="3" r="F35"/>
  <c i="1" r="BB56"/>
  <c i="3" r="F36"/>
  <c i="1" r="BC56"/>
  <c i="2" r="F37"/>
  <c i="1" r="BD55"/>
  <c i="2" r="F35"/>
  <c i="1" r="BB55"/>
  <c i="2" r="J34"/>
  <c i="1" r="AW55"/>
  <c i="3" r="F37"/>
  <c i="1" r="BD56"/>
  <c i="3" r="F34"/>
  <c i="1" r="BA56"/>
  <c i="2" r="J30"/>
  <c i="1" l="1" r="AG55"/>
  <c i="2" r="J59"/>
  <c i="3" r="J30"/>
  <c i="1" r="AG56"/>
  <c r="AG54"/>
  <c r="AU54"/>
  <c i="2" r="F33"/>
  <c i="1" r="AZ55"/>
  <c r="BD54"/>
  <c r="W33"/>
  <c i="3" r="F33"/>
  <c i="1" r="AZ56"/>
  <c i="2" r="J33"/>
  <c i="1" r="AV55"/>
  <c r="AT55"/>
  <c r="AN55"/>
  <c r="BA54"/>
  <c r="W30"/>
  <c i="3" r="J33"/>
  <c i="1" r="AV56"/>
  <c r="AT56"/>
  <c r="AN56"/>
  <c r="BB54"/>
  <c r="W31"/>
  <c r="BC54"/>
  <c r="W32"/>
  <c i="3" l="1" r="J39"/>
  <c i="2" r="J39"/>
  <c i="1" r="AW54"/>
  <c r="AK30"/>
  <c r="AY54"/>
  <c r="AZ54"/>
  <c r="W29"/>
  <c r="AK26"/>
  <c r="AX54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<sst xmlns="http://schemas.openxmlformats.org/spreadsheetml/2006/main">
  <si>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</si>
  <si>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</si>
  <si>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</si>
  <si>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</si>
  <si>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</si>
  <si>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{57d5df7f-8d29-4fc8-8ddc-50c8a8f95fcb}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</si>
  <si>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</si>
  <si>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</si>
  <si>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</si>
  <si>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</si>
  <si>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</si>
  <si>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</si>
  <si>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</si>
  <si>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</si>
  <si>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2022_10_19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</si>
  <si>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</si>
  <si>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</si>
  <si>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Chemické hubení nežádoucí vegetace u ST 2023 - 2024</t>
  </si>
  <si>
    <t>KSO:</t>
  </si>
  <si>
    <t/>
  </si>
  <si>
    <t>CC-CZ:</t>
  </si>
  <si>
    <t>Místo:</t>
  </si>
  <si>
    <t>OŘ Hradec Králové</t>
  </si>
  <si>
    <t>Datum:</t>
  </si>
  <si>
    <t>19. 10. 2022</t>
  </si>
  <si>
    <t>Zadavatel:</t>
  </si>
  <si>
    <t>IČ:</t>
  </si>
  <si>
    <t>Správa železnic, s.o.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</si>
  <si>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</si>
  <si>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</si>
  <si>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</si>
  <si>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</si>
  <si>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</si>
  <si>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</si>
  <si>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</si>
  <si>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</si>
  <si>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</si>
  <si>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</si>
  <si>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</si>
  <si>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</si>
  <si>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</si>
  <si>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</si>
  <si>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</si>
  <si>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</si>
  <si>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</si>
  <si>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</si>
  <si>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</si>
  <si>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</si>
  <si>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</si>
  <si>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</si>
  <si>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</si>
  <si>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</si>
  <si>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</si>
  <si>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</si>
  <si>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</si>
  <si>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</si>
  <si>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</si>
  <si>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</si>
  <si>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</si>
  <si>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</si>
  <si>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</si>
  <si>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</si>
  <si>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</si>
  <si>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</si>
  <si>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</si>
  <si>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</si>
  <si>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</si>
  <si>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</si>
  <si>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</si>
  <si>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</si>
  <si>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</si>
  <si>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</si>
  <si>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</si>
  <si>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</si>
  <si>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</si>
  <si>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</si>
  <si>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</si>
  <si>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Položky ÚOŽI</t>
  </si>
  <si>
    <t>STA</t>
  </si>
  <si>
    <t>1</t>
  </si>
  <si>
    <t>{2f3f27b7-1f55-43a0-be87-b6682c677200}</t>
  </si>
  <si>
    <t>2</t>
  </si>
  <si>
    <t>MO</t>
  </si>
  <si>
    <t>NEOCEŇOVAT - Materiál objednatele</t>
  </si>
  <si>
    <t>{d4dd6ecb-e904-4d1b-ad9c-17a3d391d3d4}</t>
  </si>
  <si>
    <t>KRYCÍ LIST SOUPISU PRACÍ</t>
  </si>
  <si>
    <t>Objekt:</t>
  </si>
  <si>
    <t>SO 01 - Položky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</si>
  <si>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</si>
  <si>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</si>
  <si>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</si>
  <si>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</si>
  <si>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</si>
  <si>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</si>
  <si>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</si>
  <si>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</si>
  <si>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</si>
  <si>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</si>
  <si>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</si>
  <si>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</si>
  <si>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</si>
  <si>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</si>
  <si>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</si>
  <si>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</si>
  <si>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</si>
  <si>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</si>
  <si>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</si>
  <si>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</si>
  <si>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</si>
  <si>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</si>
  <si>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</si>
  <si>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5904055010</t>
  </si>
  <si>
    <t>Hubení travního porostu postřikovačem místně ručně tráva, plevel</t>
  </si>
  <si>
    <t>m2</t>
  </si>
  <si>
    <t>Sborník UOŽI 01 2022</t>
  </si>
  <si>
    <t>262144</t>
  </si>
  <si>
    <t>1352834927</t>
  </si>
  <si>
    <t>VV</t>
  </si>
  <si>
    <t>3600"H</t>
  </si>
  <si>
    <t>8000"P</t>
  </si>
  <si>
    <t>Součet</t>
  </si>
  <si>
    <t>5904055020</t>
  </si>
  <si>
    <t>Hubení travního porostu postřikovačem místně ručně křídlatka, bolševník</t>
  </si>
  <si>
    <t>-874182544</t>
  </si>
  <si>
    <t>800"P</t>
  </si>
  <si>
    <t>3</t>
  </si>
  <si>
    <t>5904055110</t>
  </si>
  <si>
    <t>Hubení travního porostu postřikovačem strojně v profilu koleje šíře záběru 5 m</t>
  </si>
  <si>
    <t>km</t>
  </si>
  <si>
    <t>-1957511324</t>
  </si>
  <si>
    <t>5904055120</t>
  </si>
  <si>
    <t>Hubení travního porostu postřikovačem strojně v profilu koleje šíře záběru 6 m</t>
  </si>
  <si>
    <t>2074069927</t>
  </si>
  <si>
    <t>5</t>
  </si>
  <si>
    <t>5904055210</t>
  </si>
  <si>
    <t>Hubení travního porostu postřikovačem strojně mimo profil koleje jednostranně šíře záběru do 2 m</t>
  </si>
  <si>
    <t>1787594750</t>
  </si>
  <si>
    <t>6</t>
  </si>
  <si>
    <t>5904055220</t>
  </si>
  <si>
    <t>Hubení travního porostu postřikovačem strojně mimo profil koleje jednostranně šíře záběru do 4 m</t>
  </si>
  <si>
    <t>-1466683448</t>
  </si>
  <si>
    <t>7</t>
  </si>
  <si>
    <t>5904055230</t>
  </si>
  <si>
    <t>Hubení travního porostu postřikovačem strojně mimo profil koleje jednostranně šíře záběru do 6 m</t>
  </si>
  <si>
    <t>1896133475</t>
  </si>
  <si>
    <t>8</t>
  </si>
  <si>
    <t>5904060010</t>
  </si>
  <si>
    <t>Hubení náletové a pařezové vegetace strojním postřikovačem mimo profil KL jednostranně šíře záběru do 2 m</t>
  </si>
  <si>
    <t>1383422528</t>
  </si>
  <si>
    <t>9</t>
  </si>
  <si>
    <t>5904060020</t>
  </si>
  <si>
    <t>Hubení náletové a pařezové vegetace strojním postřikovačem mimo profil KL jednostranně šíře záběru do 4 m</t>
  </si>
  <si>
    <t>-548732974</t>
  </si>
  <si>
    <t>16"P</t>
  </si>
  <si>
    <t>10</t>
  </si>
  <si>
    <t>5904060030</t>
  </si>
  <si>
    <t>Hubení náletové a pařezové vegetace strojním postřikovačem mimo profil KL jednostranně šíře záběru do 6 m</t>
  </si>
  <si>
    <t>-1556358599</t>
  </si>
  <si>
    <t>MO - NEOCEŇOVAT - Materiál objednatele</t>
  </si>
  <si>
    <t>M</t>
  </si>
  <si>
    <t>5954101035</t>
  </si>
  <si>
    <t>Herbicidy Roundup Klasik Pro</t>
  </si>
  <si>
    <t>litr</t>
  </si>
  <si>
    <t>1838071275</t>
  </si>
  <si>
    <t>5954101010</t>
  </si>
  <si>
    <t>Herbicidy Dicopur M 750</t>
  </si>
  <si>
    <t>816514086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</si>
</sst>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://www.pro-rozpocty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hyperlink" Target="http://www.pro-rozpocty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7.jpg" /><Relationship Id="rId2" Type="http://schemas.openxmlformats.org/officeDocument/2006/relationships/image" Target="../media/image8.jpg" /><Relationship Id="rId3" Type="http://schemas.openxmlformats.org/officeDocument/2006/relationships/hyperlink" Target="http://www.pro-rozpocty.cz/software-a-data/kros-4-ocenovani-a-rizeni-stavebni-vyroby/" TargetMode="External" /><Relationship Id="rId4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40640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122555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65</xdr:row>
      <xdr:rowOff>0</xdr:rowOff>
    </xdr:from>
    <xdr:to>
      <xdr:col>9</xdr:col>
      <xdr:colOff>1215390</xdr:colOff>
      <xdr:row>67</xdr:row>
      <xdr:rowOff>66040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2022_10_19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Chemické hubení nežádoucí vegetace u ST 2023 - 2024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OŘ Hradec Králové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19. 10. 2022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s.o.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01 - Položky ÚOŽI'!J30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'SO 01 - Položky ÚOŽI'!P80</f>
        <v>0</v>
      </c>
      <c r="AV55" s="118">
        <f>'SO 01 - Položky ÚOŽI'!J33</f>
        <v>0</v>
      </c>
      <c r="AW55" s="118">
        <f>'SO 01 - Položky ÚOŽI'!J34</f>
        <v>0</v>
      </c>
      <c r="AX55" s="118">
        <f>'SO 01 - Položky ÚOŽI'!J35</f>
        <v>0</v>
      </c>
      <c r="AY55" s="118">
        <f>'SO 01 - Položky ÚOŽI'!J36</f>
        <v>0</v>
      </c>
      <c r="AZ55" s="118">
        <f>'SO 01 - Položky ÚOŽI'!F33</f>
        <v>0</v>
      </c>
      <c r="BA55" s="118">
        <f>'SO 01 - Položky ÚOŽI'!F34</f>
        <v>0</v>
      </c>
      <c r="BB55" s="118">
        <f>'SO 01 - Položky ÚOŽI'!F35</f>
        <v>0</v>
      </c>
      <c r="BC55" s="118">
        <f>'SO 01 - Položky ÚOŽI'!F36</f>
        <v>0</v>
      </c>
      <c r="BD55" s="120">
        <f>'SO 01 - Položky ÚOŽI'!F37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7" customFormat="1" ht="16.5" customHeight="1">
      <c r="A56" s="109" t="s">
        <v>75</v>
      </c>
      <c r="B56" s="110"/>
      <c r="C56" s="111"/>
      <c r="D56" s="112" t="s">
        <v>82</v>
      </c>
      <c r="E56" s="112"/>
      <c r="F56" s="112"/>
      <c r="G56" s="112"/>
      <c r="H56" s="112"/>
      <c r="I56" s="113"/>
      <c r="J56" s="112" t="s">
        <v>83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'MO - NEOCEŇOVAT - Materiá...'!J30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78</v>
      </c>
      <c r="AR56" s="116"/>
      <c r="AS56" s="122">
        <v>0</v>
      </c>
      <c r="AT56" s="123">
        <f>ROUND(SUM(AV56:AW56),2)</f>
        <v>0</v>
      </c>
      <c r="AU56" s="124">
        <f>'MO - NEOCEŇOVAT - Materiá...'!P79</f>
        <v>0</v>
      </c>
      <c r="AV56" s="123">
        <f>'MO - NEOCEŇOVAT - Materiá...'!J33</f>
        <v>0</v>
      </c>
      <c r="AW56" s="123">
        <f>'MO - NEOCEŇOVAT - Materiá...'!J34</f>
        <v>0</v>
      </c>
      <c r="AX56" s="123">
        <f>'MO - NEOCEŇOVAT - Materiá...'!J35</f>
        <v>0</v>
      </c>
      <c r="AY56" s="123">
        <f>'MO - NEOCEŇOVAT - Materiá...'!J36</f>
        <v>0</v>
      </c>
      <c r="AZ56" s="123">
        <f>'MO - NEOCEŇOVAT - Materiá...'!F33</f>
        <v>0</v>
      </c>
      <c r="BA56" s="123">
        <f>'MO - NEOCEŇOVAT - Materiá...'!F34</f>
        <v>0</v>
      </c>
      <c r="BB56" s="123">
        <f>'MO - NEOCEŇOVAT - Materiá...'!F35</f>
        <v>0</v>
      </c>
      <c r="BC56" s="123">
        <f>'MO - NEOCEŇOVAT - Materiá...'!F36</f>
        <v>0</v>
      </c>
      <c r="BD56" s="125">
        <f>'MO - NEOCEŇOVAT - Materiá...'!F37</f>
        <v>0</v>
      </c>
      <c r="BE56" s="7"/>
      <c r="BT56" s="121" t="s">
        <v>79</v>
      </c>
      <c r="BV56" s="121" t="s">
        <v>73</v>
      </c>
      <c r="BW56" s="121" t="s">
        <v>84</v>
      </c>
      <c r="BX56" s="121" t="s">
        <v>5</v>
      </c>
      <c r="CL56" s="121" t="s">
        <v>19</v>
      </c>
      <c r="CM56" s="121" t="s">
        <v>81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TwVaD0YG9qg85pysHz3hogjKsia9la197sHYElPb5JZlsJRXS5vFyUDHJoKd3BLN26yCB9yQrQYC9qNMMI93Ag==" hashValue="libG/snGw7z3p2bVbqjr46s8Q4M2ldqeSyPDrRf532Dh0yVsud9oK42/iXSZsQ9yOhHQqCPhCfJt0x+WYKe+vQ==" algorithmName="SHA-512" password="CC35"/>
  <mergeCells count="46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Položky ÚOŽI'!C2" display="/"/>
    <hyperlink ref="A56" location="'MO - NEOCEŇOVAT - Materi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hidden="1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zakázky'!K6</f>
        <v>Chemické hubení nežádoucí vegetace u ST 2023 - 2024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87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19. 10. 2022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28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28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zakázky'!AN19="","",'Rekapitulace zakázky'!AN19)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zakázky'!E20="","",'Rekapitulace zakázky'!E20)</f>
        <v xml:space="preserve"> </v>
      </c>
      <c r="F24" s="36"/>
      <c r="G24" s="36"/>
      <c r="H24" s="36"/>
      <c r="I24" s="130" t="s">
        <v>28</v>
      </c>
      <c r="J24" s="134" t="str">
        <f>IF('Rekapitulace zakázky'!AN20="","",'Rekapitulace zakázky'!AN20)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71.25" customHeight="1">
      <c r="A27" s="136"/>
      <c r="B27" s="137"/>
      <c r="C27" s="136"/>
      <c r="D27" s="136"/>
      <c r="E27" s="138" t="s">
        <v>36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ROUND((SUM(BE80:BE97)),  2)</f>
        <v>0</v>
      </c>
      <c r="G33" s="36"/>
      <c r="H33" s="36"/>
      <c r="I33" s="146">
        <v>0.20999999999999999</v>
      </c>
      <c r="J33" s="145">
        <f>ROUND(((SUM(BE80:BE97))*I33),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43</v>
      </c>
      <c r="F34" s="145">
        <f>ROUND((SUM(BF80:BF97)),  2)</f>
        <v>0</v>
      </c>
      <c r="G34" s="36"/>
      <c r="H34" s="36"/>
      <c r="I34" s="146">
        <v>0.14999999999999999</v>
      </c>
      <c r="J34" s="145">
        <f>ROUND(((SUM(BF80:BF97))*I34),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ROUND((SUM(BG80:BG97)),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ROUND((SUM(BH80:BH97)),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ROUND((SUM(BI80:BI97)),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8" t="str">
        <f>E7</f>
        <v>Chemické hubení nežádoucí vegetace u ST 2023 - 2024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SO 01 - Položky ÚOŽI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19. 10. 2022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s.o.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hidden="1" s="9" customFormat="1" ht="24.96" customHeight="1">
      <c r="A60" s="9"/>
      <c r="B60" s="163"/>
      <c r="C60" s="164"/>
      <c r="D60" s="165" t="s">
        <v>92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/>
    <row r="64" hidden="1"/>
    <row r="65" hidden="1"/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93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Chemické hubení nežádoucí vegetace u ST 2023 - 2024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SO 01 - Položky ÚOŽI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Hradec Králové</v>
      </c>
      <c r="G74" s="38"/>
      <c r="H74" s="38"/>
      <c r="I74" s="30" t="s">
        <v>23</v>
      </c>
      <c r="J74" s="70" t="str">
        <f>IF(J12="","",J12)</f>
        <v>19. 10. 2022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s.o.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34</v>
      </c>
      <c r="J77" s="34" t="str">
        <f>E24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94</v>
      </c>
      <c r="D79" s="172" t="s">
        <v>56</v>
      </c>
      <c r="E79" s="172" t="s">
        <v>52</v>
      </c>
      <c r="F79" s="172" t="s">
        <v>53</v>
      </c>
      <c r="G79" s="172" t="s">
        <v>95</v>
      </c>
      <c r="H79" s="172" t="s">
        <v>96</v>
      </c>
      <c r="I79" s="172" t="s">
        <v>97</v>
      </c>
      <c r="J79" s="172" t="s">
        <v>90</v>
      </c>
      <c r="K79" s="173" t="s">
        <v>98</v>
      </c>
      <c r="L79" s="174"/>
      <c r="M79" s="90" t="s">
        <v>19</v>
      </c>
      <c r="N79" s="91" t="s">
        <v>41</v>
      </c>
      <c r="O79" s="91" t="s">
        <v>99</v>
      </c>
      <c r="P79" s="91" t="s">
        <v>100</v>
      </c>
      <c r="Q79" s="91" t="s">
        <v>101</v>
      </c>
      <c r="R79" s="91" t="s">
        <v>102</v>
      </c>
      <c r="S79" s="91" t="s">
        <v>103</v>
      </c>
      <c r="T79" s="92" t="s">
        <v>104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105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70</v>
      </c>
      <c r="AU80" s="15" t="s">
        <v>91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70</v>
      </c>
      <c r="E81" s="183" t="s">
        <v>106</v>
      </c>
      <c r="F81" s="183" t="s">
        <v>107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SUM(P82:P97)</f>
        <v>0</v>
      </c>
      <c r="Q81" s="188"/>
      <c r="R81" s="189">
        <f>SUM(R82:R97)</f>
        <v>0</v>
      </c>
      <c r="S81" s="188"/>
      <c r="T81" s="190">
        <f>SUM(T82:T97)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108</v>
      </c>
      <c r="AT81" s="192" t="s">
        <v>70</v>
      </c>
      <c r="AU81" s="192" t="s">
        <v>71</v>
      </c>
      <c r="AY81" s="191" t="s">
        <v>109</v>
      </c>
      <c r="BK81" s="193">
        <f>SUM(BK82:BK97)</f>
        <v>0</v>
      </c>
    </row>
    <row r="82" s="2" customFormat="1" ht="24.15" customHeight="1">
      <c r="A82" s="36"/>
      <c r="B82" s="37"/>
      <c r="C82" s="194" t="s">
        <v>79</v>
      </c>
      <c r="D82" s="194" t="s">
        <v>110</v>
      </c>
      <c r="E82" s="195" t="s">
        <v>111</v>
      </c>
      <c r="F82" s="196" t="s">
        <v>112</v>
      </c>
      <c r="G82" s="197" t="s">
        <v>113</v>
      </c>
      <c r="H82" s="198">
        <v>11600</v>
      </c>
      <c r="I82" s="199"/>
      <c r="J82" s="200">
        <f>ROUND(I82*H82,2)</f>
        <v>0</v>
      </c>
      <c r="K82" s="196" t="s">
        <v>114</v>
      </c>
      <c r="L82" s="42"/>
      <c r="M82" s="201" t="s">
        <v>19</v>
      </c>
      <c r="N82" s="202" t="s">
        <v>42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115</v>
      </c>
      <c r="AT82" s="205" t="s">
        <v>110</v>
      </c>
      <c r="AU82" s="205" t="s">
        <v>79</v>
      </c>
      <c r="AY82" s="15" t="s">
        <v>109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79</v>
      </c>
      <c r="BK82" s="206">
        <f>ROUND(I82*H82,2)</f>
        <v>0</v>
      </c>
      <c r="BL82" s="15" t="s">
        <v>115</v>
      </c>
      <c r="BM82" s="205" t="s">
        <v>116</v>
      </c>
    </row>
    <row r="83" s="12" customFormat="1">
      <c r="A83" s="12"/>
      <c r="B83" s="207"/>
      <c r="C83" s="208"/>
      <c r="D83" s="209" t="s">
        <v>117</v>
      </c>
      <c r="E83" s="210" t="s">
        <v>19</v>
      </c>
      <c r="F83" s="211" t="s">
        <v>118</v>
      </c>
      <c r="G83" s="208"/>
      <c r="H83" s="212">
        <v>3600</v>
      </c>
      <c r="I83" s="213"/>
      <c r="J83" s="208"/>
      <c r="K83" s="208"/>
      <c r="L83" s="214"/>
      <c r="M83" s="215"/>
      <c r="N83" s="216"/>
      <c r="O83" s="216"/>
      <c r="P83" s="216"/>
      <c r="Q83" s="216"/>
      <c r="R83" s="216"/>
      <c r="S83" s="216"/>
      <c r="T83" s="217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18" t="s">
        <v>117</v>
      </c>
      <c r="AU83" s="218" t="s">
        <v>79</v>
      </c>
      <c r="AV83" s="12" t="s">
        <v>81</v>
      </c>
      <c r="AW83" s="12" t="s">
        <v>33</v>
      </c>
      <c r="AX83" s="12" t="s">
        <v>71</v>
      </c>
      <c r="AY83" s="218" t="s">
        <v>109</v>
      </c>
    </row>
    <row r="84" s="12" customFormat="1">
      <c r="A84" s="12"/>
      <c r="B84" s="207"/>
      <c r="C84" s="208"/>
      <c r="D84" s="209" t="s">
        <v>117</v>
      </c>
      <c r="E84" s="210" t="s">
        <v>19</v>
      </c>
      <c r="F84" s="211" t="s">
        <v>119</v>
      </c>
      <c r="G84" s="208"/>
      <c r="H84" s="212">
        <v>8000</v>
      </c>
      <c r="I84" s="213"/>
      <c r="J84" s="208"/>
      <c r="K84" s="208"/>
      <c r="L84" s="214"/>
      <c r="M84" s="215"/>
      <c r="N84" s="216"/>
      <c r="O84" s="216"/>
      <c r="P84" s="216"/>
      <c r="Q84" s="216"/>
      <c r="R84" s="216"/>
      <c r="S84" s="216"/>
      <c r="T84" s="217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18" t="s">
        <v>117</v>
      </c>
      <c r="AU84" s="218" t="s">
        <v>79</v>
      </c>
      <c r="AV84" s="12" t="s">
        <v>81</v>
      </c>
      <c r="AW84" s="12" t="s">
        <v>33</v>
      </c>
      <c r="AX84" s="12" t="s">
        <v>71</v>
      </c>
      <c r="AY84" s="218" t="s">
        <v>109</v>
      </c>
    </row>
    <row r="85" s="13" customFormat="1">
      <c r="A85" s="13"/>
      <c r="B85" s="219"/>
      <c r="C85" s="220"/>
      <c r="D85" s="209" t="s">
        <v>117</v>
      </c>
      <c r="E85" s="221" t="s">
        <v>19</v>
      </c>
      <c r="F85" s="222" t="s">
        <v>120</v>
      </c>
      <c r="G85" s="220"/>
      <c r="H85" s="223">
        <v>11600</v>
      </c>
      <c r="I85" s="224"/>
      <c r="J85" s="220"/>
      <c r="K85" s="220"/>
      <c r="L85" s="225"/>
      <c r="M85" s="226"/>
      <c r="N85" s="227"/>
      <c r="O85" s="227"/>
      <c r="P85" s="227"/>
      <c r="Q85" s="227"/>
      <c r="R85" s="227"/>
      <c r="S85" s="227"/>
      <c r="T85" s="22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9" t="s">
        <v>117</v>
      </c>
      <c r="AU85" s="229" t="s">
        <v>79</v>
      </c>
      <c r="AV85" s="13" t="s">
        <v>108</v>
      </c>
      <c r="AW85" s="13" t="s">
        <v>33</v>
      </c>
      <c r="AX85" s="13" t="s">
        <v>79</v>
      </c>
      <c r="AY85" s="229" t="s">
        <v>109</v>
      </c>
    </row>
    <row r="86" s="2" customFormat="1" ht="24.15" customHeight="1">
      <c r="A86" s="36"/>
      <c r="B86" s="37"/>
      <c r="C86" s="194" t="s">
        <v>81</v>
      </c>
      <c r="D86" s="194" t="s">
        <v>110</v>
      </c>
      <c r="E86" s="195" t="s">
        <v>121</v>
      </c>
      <c r="F86" s="196" t="s">
        <v>122</v>
      </c>
      <c r="G86" s="197" t="s">
        <v>113</v>
      </c>
      <c r="H86" s="198">
        <v>800</v>
      </c>
      <c r="I86" s="199"/>
      <c r="J86" s="200">
        <f>ROUND(I86*H86,2)</f>
        <v>0</v>
      </c>
      <c r="K86" s="196" t="s">
        <v>114</v>
      </c>
      <c r="L86" s="42"/>
      <c r="M86" s="201" t="s">
        <v>19</v>
      </c>
      <c r="N86" s="202" t="s">
        <v>42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115</v>
      </c>
      <c r="AT86" s="205" t="s">
        <v>110</v>
      </c>
      <c r="AU86" s="205" t="s">
        <v>79</v>
      </c>
      <c r="AY86" s="15" t="s">
        <v>109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79</v>
      </c>
      <c r="BK86" s="206">
        <f>ROUND(I86*H86,2)</f>
        <v>0</v>
      </c>
      <c r="BL86" s="15" t="s">
        <v>115</v>
      </c>
      <c r="BM86" s="205" t="s">
        <v>123</v>
      </c>
    </row>
    <row r="87" s="12" customFormat="1">
      <c r="A87" s="12"/>
      <c r="B87" s="207"/>
      <c r="C87" s="208"/>
      <c r="D87" s="209" t="s">
        <v>117</v>
      </c>
      <c r="E87" s="210" t="s">
        <v>19</v>
      </c>
      <c r="F87" s="211" t="s">
        <v>124</v>
      </c>
      <c r="G87" s="208"/>
      <c r="H87" s="212">
        <v>800</v>
      </c>
      <c r="I87" s="213"/>
      <c r="J87" s="208"/>
      <c r="K87" s="208"/>
      <c r="L87" s="214"/>
      <c r="M87" s="215"/>
      <c r="N87" s="216"/>
      <c r="O87" s="216"/>
      <c r="P87" s="216"/>
      <c r="Q87" s="216"/>
      <c r="R87" s="216"/>
      <c r="S87" s="216"/>
      <c r="T87" s="217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8" t="s">
        <v>117</v>
      </c>
      <c r="AU87" s="218" t="s">
        <v>79</v>
      </c>
      <c r="AV87" s="12" t="s">
        <v>81</v>
      </c>
      <c r="AW87" s="12" t="s">
        <v>33</v>
      </c>
      <c r="AX87" s="12" t="s">
        <v>79</v>
      </c>
      <c r="AY87" s="218" t="s">
        <v>109</v>
      </c>
    </row>
    <row r="88" s="2" customFormat="1" ht="24.15" customHeight="1">
      <c r="A88" s="36"/>
      <c r="B88" s="37"/>
      <c r="C88" s="194" t="s">
        <v>125</v>
      </c>
      <c r="D88" s="194" t="s">
        <v>110</v>
      </c>
      <c r="E88" s="195" t="s">
        <v>126</v>
      </c>
      <c r="F88" s="196" t="s">
        <v>127</v>
      </c>
      <c r="G88" s="197" t="s">
        <v>128</v>
      </c>
      <c r="H88" s="198">
        <v>3000</v>
      </c>
      <c r="I88" s="199"/>
      <c r="J88" s="200">
        <f>ROUND(I88*H88,2)</f>
        <v>0</v>
      </c>
      <c r="K88" s="196" t="s">
        <v>114</v>
      </c>
      <c r="L88" s="42"/>
      <c r="M88" s="201" t="s">
        <v>19</v>
      </c>
      <c r="N88" s="202" t="s">
        <v>42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115</v>
      </c>
      <c r="AT88" s="205" t="s">
        <v>110</v>
      </c>
      <c r="AU88" s="205" t="s">
        <v>79</v>
      </c>
      <c r="AY88" s="15" t="s">
        <v>109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79</v>
      </c>
      <c r="BK88" s="206">
        <f>ROUND(I88*H88,2)</f>
        <v>0</v>
      </c>
      <c r="BL88" s="15" t="s">
        <v>115</v>
      </c>
      <c r="BM88" s="205" t="s">
        <v>129</v>
      </c>
    </row>
    <row r="89" s="2" customFormat="1" ht="24.15" customHeight="1">
      <c r="A89" s="36"/>
      <c r="B89" s="37"/>
      <c r="C89" s="194" t="s">
        <v>108</v>
      </c>
      <c r="D89" s="194" t="s">
        <v>110</v>
      </c>
      <c r="E89" s="195" t="s">
        <v>130</v>
      </c>
      <c r="F89" s="196" t="s">
        <v>131</v>
      </c>
      <c r="G89" s="197" t="s">
        <v>128</v>
      </c>
      <c r="H89" s="198">
        <v>1800</v>
      </c>
      <c r="I89" s="199"/>
      <c r="J89" s="200">
        <f>ROUND(I89*H89,2)</f>
        <v>0</v>
      </c>
      <c r="K89" s="196" t="s">
        <v>114</v>
      </c>
      <c r="L89" s="42"/>
      <c r="M89" s="201" t="s">
        <v>19</v>
      </c>
      <c r="N89" s="202" t="s">
        <v>42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115</v>
      </c>
      <c r="AT89" s="205" t="s">
        <v>110</v>
      </c>
      <c r="AU89" s="205" t="s">
        <v>79</v>
      </c>
      <c r="AY89" s="15" t="s">
        <v>109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79</v>
      </c>
      <c r="BK89" s="206">
        <f>ROUND(I89*H89,2)</f>
        <v>0</v>
      </c>
      <c r="BL89" s="15" t="s">
        <v>115</v>
      </c>
      <c r="BM89" s="205" t="s">
        <v>132</v>
      </c>
    </row>
    <row r="90" s="2" customFormat="1" ht="33" customHeight="1">
      <c r="A90" s="36"/>
      <c r="B90" s="37"/>
      <c r="C90" s="194" t="s">
        <v>133</v>
      </c>
      <c r="D90" s="194" t="s">
        <v>110</v>
      </c>
      <c r="E90" s="195" t="s">
        <v>134</v>
      </c>
      <c r="F90" s="196" t="s">
        <v>135</v>
      </c>
      <c r="G90" s="197" t="s">
        <v>128</v>
      </c>
      <c r="H90" s="198">
        <v>530</v>
      </c>
      <c r="I90" s="199"/>
      <c r="J90" s="200">
        <f>ROUND(I90*H90,2)</f>
        <v>0</v>
      </c>
      <c r="K90" s="196" t="s">
        <v>114</v>
      </c>
      <c r="L90" s="42"/>
      <c r="M90" s="201" t="s">
        <v>19</v>
      </c>
      <c r="N90" s="202" t="s">
        <v>42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115</v>
      </c>
      <c r="AT90" s="205" t="s">
        <v>110</v>
      </c>
      <c r="AU90" s="205" t="s">
        <v>79</v>
      </c>
      <c r="AY90" s="15" t="s">
        <v>109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79</v>
      </c>
      <c r="BK90" s="206">
        <f>ROUND(I90*H90,2)</f>
        <v>0</v>
      </c>
      <c r="BL90" s="15" t="s">
        <v>115</v>
      </c>
      <c r="BM90" s="205" t="s">
        <v>136</v>
      </c>
    </row>
    <row r="91" s="2" customFormat="1" ht="33" customHeight="1">
      <c r="A91" s="36"/>
      <c r="B91" s="37"/>
      <c r="C91" s="194" t="s">
        <v>137</v>
      </c>
      <c r="D91" s="194" t="s">
        <v>110</v>
      </c>
      <c r="E91" s="195" t="s">
        <v>138</v>
      </c>
      <c r="F91" s="196" t="s">
        <v>139</v>
      </c>
      <c r="G91" s="197" t="s">
        <v>128</v>
      </c>
      <c r="H91" s="198">
        <v>450</v>
      </c>
      <c r="I91" s="199"/>
      <c r="J91" s="200">
        <f>ROUND(I91*H91,2)</f>
        <v>0</v>
      </c>
      <c r="K91" s="196" t="s">
        <v>114</v>
      </c>
      <c r="L91" s="42"/>
      <c r="M91" s="201" t="s">
        <v>19</v>
      </c>
      <c r="N91" s="202" t="s">
        <v>42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115</v>
      </c>
      <c r="AT91" s="205" t="s">
        <v>110</v>
      </c>
      <c r="AU91" s="205" t="s">
        <v>79</v>
      </c>
      <c r="AY91" s="15" t="s">
        <v>109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79</v>
      </c>
      <c r="BK91" s="206">
        <f>ROUND(I91*H91,2)</f>
        <v>0</v>
      </c>
      <c r="BL91" s="15" t="s">
        <v>115</v>
      </c>
      <c r="BM91" s="205" t="s">
        <v>140</v>
      </c>
    </row>
    <row r="92" s="2" customFormat="1" ht="33" customHeight="1">
      <c r="A92" s="36"/>
      <c r="B92" s="37"/>
      <c r="C92" s="194" t="s">
        <v>141</v>
      </c>
      <c r="D92" s="194" t="s">
        <v>110</v>
      </c>
      <c r="E92" s="195" t="s">
        <v>142</v>
      </c>
      <c r="F92" s="196" t="s">
        <v>143</v>
      </c>
      <c r="G92" s="197" t="s">
        <v>128</v>
      </c>
      <c r="H92" s="198">
        <v>120</v>
      </c>
      <c r="I92" s="199"/>
      <c r="J92" s="200">
        <f>ROUND(I92*H92,2)</f>
        <v>0</v>
      </c>
      <c r="K92" s="196" t="s">
        <v>114</v>
      </c>
      <c r="L92" s="42"/>
      <c r="M92" s="201" t="s">
        <v>19</v>
      </c>
      <c r="N92" s="202" t="s">
        <v>42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115</v>
      </c>
      <c r="AT92" s="205" t="s">
        <v>110</v>
      </c>
      <c r="AU92" s="205" t="s">
        <v>79</v>
      </c>
      <c r="AY92" s="15" t="s">
        <v>109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79</v>
      </c>
      <c r="BK92" s="206">
        <f>ROUND(I92*H92,2)</f>
        <v>0</v>
      </c>
      <c r="BL92" s="15" t="s">
        <v>115</v>
      </c>
      <c r="BM92" s="205" t="s">
        <v>144</v>
      </c>
    </row>
    <row r="93" s="2" customFormat="1" ht="37.8" customHeight="1">
      <c r="A93" s="36"/>
      <c r="B93" s="37"/>
      <c r="C93" s="194" t="s">
        <v>145</v>
      </c>
      <c r="D93" s="194" t="s">
        <v>110</v>
      </c>
      <c r="E93" s="195" t="s">
        <v>146</v>
      </c>
      <c r="F93" s="196" t="s">
        <v>147</v>
      </c>
      <c r="G93" s="197" t="s">
        <v>128</v>
      </c>
      <c r="H93" s="198">
        <v>10</v>
      </c>
      <c r="I93" s="199"/>
      <c r="J93" s="200">
        <f>ROUND(I93*H93,2)</f>
        <v>0</v>
      </c>
      <c r="K93" s="196" t="s">
        <v>114</v>
      </c>
      <c r="L93" s="42"/>
      <c r="M93" s="201" t="s">
        <v>19</v>
      </c>
      <c r="N93" s="202" t="s">
        <v>42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115</v>
      </c>
      <c r="AT93" s="205" t="s">
        <v>110</v>
      </c>
      <c r="AU93" s="205" t="s">
        <v>79</v>
      </c>
      <c r="AY93" s="15" t="s">
        <v>109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79</v>
      </c>
      <c r="BK93" s="206">
        <f>ROUND(I93*H93,2)</f>
        <v>0</v>
      </c>
      <c r="BL93" s="15" t="s">
        <v>115</v>
      </c>
      <c r="BM93" s="205" t="s">
        <v>148</v>
      </c>
    </row>
    <row r="94" s="2" customFormat="1" ht="37.8" customHeight="1">
      <c r="A94" s="36"/>
      <c r="B94" s="37"/>
      <c r="C94" s="194" t="s">
        <v>149</v>
      </c>
      <c r="D94" s="194" t="s">
        <v>110</v>
      </c>
      <c r="E94" s="195" t="s">
        <v>150</v>
      </c>
      <c r="F94" s="196" t="s">
        <v>151</v>
      </c>
      <c r="G94" s="197" t="s">
        <v>128</v>
      </c>
      <c r="H94" s="198">
        <v>16</v>
      </c>
      <c r="I94" s="199"/>
      <c r="J94" s="200">
        <f>ROUND(I94*H94,2)</f>
        <v>0</v>
      </c>
      <c r="K94" s="196" t="s">
        <v>114</v>
      </c>
      <c r="L94" s="42"/>
      <c r="M94" s="201" t="s">
        <v>19</v>
      </c>
      <c r="N94" s="202" t="s">
        <v>42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115</v>
      </c>
      <c r="AT94" s="205" t="s">
        <v>110</v>
      </c>
      <c r="AU94" s="205" t="s">
        <v>79</v>
      </c>
      <c r="AY94" s="15" t="s">
        <v>109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79</v>
      </c>
      <c r="BK94" s="206">
        <f>ROUND(I94*H94,2)</f>
        <v>0</v>
      </c>
      <c r="BL94" s="15" t="s">
        <v>115</v>
      </c>
      <c r="BM94" s="205" t="s">
        <v>152</v>
      </c>
    </row>
    <row r="95" s="12" customFormat="1">
      <c r="A95" s="12"/>
      <c r="B95" s="207"/>
      <c r="C95" s="208"/>
      <c r="D95" s="209" t="s">
        <v>117</v>
      </c>
      <c r="E95" s="210" t="s">
        <v>19</v>
      </c>
      <c r="F95" s="211" t="s">
        <v>153</v>
      </c>
      <c r="G95" s="208"/>
      <c r="H95" s="212">
        <v>16</v>
      </c>
      <c r="I95" s="213"/>
      <c r="J95" s="208"/>
      <c r="K95" s="208"/>
      <c r="L95" s="214"/>
      <c r="M95" s="215"/>
      <c r="N95" s="216"/>
      <c r="O95" s="216"/>
      <c r="P95" s="216"/>
      <c r="Q95" s="216"/>
      <c r="R95" s="216"/>
      <c r="S95" s="216"/>
      <c r="T95" s="217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18" t="s">
        <v>117</v>
      </c>
      <c r="AU95" s="218" t="s">
        <v>79</v>
      </c>
      <c r="AV95" s="12" t="s">
        <v>81</v>
      </c>
      <c r="AW95" s="12" t="s">
        <v>33</v>
      </c>
      <c r="AX95" s="12" t="s">
        <v>71</v>
      </c>
      <c r="AY95" s="218" t="s">
        <v>109</v>
      </c>
    </row>
    <row r="96" s="13" customFormat="1">
      <c r="A96" s="13"/>
      <c r="B96" s="219"/>
      <c r="C96" s="220"/>
      <c r="D96" s="209" t="s">
        <v>117</v>
      </c>
      <c r="E96" s="221" t="s">
        <v>19</v>
      </c>
      <c r="F96" s="222" t="s">
        <v>120</v>
      </c>
      <c r="G96" s="220"/>
      <c r="H96" s="223">
        <v>16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117</v>
      </c>
      <c r="AU96" s="229" t="s">
        <v>79</v>
      </c>
      <c r="AV96" s="13" t="s">
        <v>108</v>
      </c>
      <c r="AW96" s="13" t="s">
        <v>33</v>
      </c>
      <c r="AX96" s="13" t="s">
        <v>79</v>
      </c>
      <c r="AY96" s="229" t="s">
        <v>109</v>
      </c>
    </row>
    <row r="97" s="2" customFormat="1" ht="37.8" customHeight="1">
      <c r="A97" s="36"/>
      <c r="B97" s="37"/>
      <c r="C97" s="194" t="s">
        <v>154</v>
      </c>
      <c r="D97" s="194" t="s">
        <v>110</v>
      </c>
      <c r="E97" s="195" t="s">
        <v>155</v>
      </c>
      <c r="F97" s="196" t="s">
        <v>156</v>
      </c>
      <c r="G97" s="197" t="s">
        <v>128</v>
      </c>
      <c r="H97" s="198">
        <v>100</v>
      </c>
      <c r="I97" s="199"/>
      <c r="J97" s="200">
        <f>ROUND(I97*H97,2)</f>
        <v>0</v>
      </c>
      <c r="K97" s="196" t="s">
        <v>114</v>
      </c>
      <c r="L97" s="42"/>
      <c r="M97" s="230" t="s">
        <v>19</v>
      </c>
      <c r="N97" s="231" t="s">
        <v>42</v>
      </c>
      <c r="O97" s="232"/>
      <c r="P97" s="233">
        <f>O97*H97</f>
        <v>0</v>
      </c>
      <c r="Q97" s="233">
        <v>0</v>
      </c>
      <c r="R97" s="233">
        <f>Q97*H97</f>
        <v>0</v>
      </c>
      <c r="S97" s="233">
        <v>0</v>
      </c>
      <c r="T97" s="23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115</v>
      </c>
      <c r="AT97" s="205" t="s">
        <v>110</v>
      </c>
      <c r="AU97" s="205" t="s">
        <v>79</v>
      </c>
      <c r="AY97" s="15" t="s">
        <v>109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79</v>
      </c>
      <c r="BK97" s="206">
        <f>ROUND(I97*H97,2)</f>
        <v>0</v>
      </c>
      <c r="BL97" s="15" t="s">
        <v>115</v>
      </c>
      <c r="BM97" s="205" t="s">
        <v>157</v>
      </c>
    </row>
    <row r="98" s="2" customFormat="1" ht="6.96" customHeight="1">
      <c r="A98" s="36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42"/>
      <c r="M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</sheetData>
  <sheetProtection sheet="1" autoFilter="0" formatColumns="0" formatRows="0" objects="1" scenarios="1" spinCount="100000" saltValue="ZdWS5dIc03+wKrCez+87LoJMzmcu5OPmOIypp1yd+M7FsNAiqQ6NHsUC6eD2DeHLtJMdZC2jjANHPuG+2K4nlA==" hashValue="CqVhQH0oYMjjBVD6D4iuNyR31k6zjn+bkvI5QJBSbev47o9Ugs/P51IP7qKlVvcUcu6UAsA8tDEv7T2LXRu/kA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hidden="1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zakázky'!K6</f>
        <v>Chemické hubení nežádoucí vegetace u ST 2023 - 2024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158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19. 10. 2022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28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28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tr">
        <f>IF('Rekapitulace zakázky'!AN19="","",'Rekapitulace zakázky'!AN19)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zakázky'!E20="","",'Rekapitulace zakázky'!E20)</f>
        <v xml:space="preserve"> </v>
      </c>
      <c r="F24" s="36"/>
      <c r="G24" s="36"/>
      <c r="H24" s="36"/>
      <c r="I24" s="130" t="s">
        <v>28</v>
      </c>
      <c r="J24" s="134" t="str">
        <f>IF('Rekapitulace zakázky'!AN20="","",'Rekapitulace zakázky'!AN20)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ROUND(J79,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ROUND((SUM(BE79:BE81)),  2)</f>
        <v>0</v>
      </c>
      <c r="G33" s="36"/>
      <c r="H33" s="36"/>
      <c r="I33" s="146">
        <v>0.20999999999999999</v>
      </c>
      <c r="J33" s="145">
        <f>ROUND(((SUM(BE79:BE81))*I33),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43</v>
      </c>
      <c r="F34" s="145">
        <f>ROUND((SUM(BF79:BF81)),  2)</f>
        <v>0</v>
      </c>
      <c r="G34" s="36"/>
      <c r="H34" s="36"/>
      <c r="I34" s="146">
        <v>0.14999999999999999</v>
      </c>
      <c r="J34" s="145">
        <f>ROUND(((SUM(BF79:BF81))*I34),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ROUND((SUM(BG79:BG81)),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ROUND((SUM(BH79:BH81)),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ROUND((SUM(BI79:BI81)),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58" t="str">
        <f>E7</f>
        <v>Chemické hubení nežádoucí vegetace u ST 2023 - 2024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MO - NEOCEŇOVAT - Materiál objednatele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19. 10. 2022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s.o.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hidden="1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3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hidden="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/>
    <row r="63" hidden="1"/>
    <row r="64" hidden="1"/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93</v>
      </c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58" t="str">
        <f>E7</f>
        <v>Chemické hubení nežádoucí vegetace u ST 2023 - 2024</v>
      </c>
      <c r="F69" s="30"/>
      <c r="G69" s="30"/>
      <c r="H69" s="30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86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MO - NEOCEŇOVAT - Materiál objednatele</v>
      </c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21</v>
      </c>
      <c r="D73" s="38"/>
      <c r="E73" s="38"/>
      <c r="F73" s="25" t="str">
        <f>F12</f>
        <v>OŘ Hradec Králové</v>
      </c>
      <c r="G73" s="38"/>
      <c r="H73" s="38"/>
      <c r="I73" s="30" t="s">
        <v>23</v>
      </c>
      <c r="J73" s="70" t="str">
        <f>IF(J12="","",J12)</f>
        <v>19. 10. 2022</v>
      </c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15" customHeight="1">
      <c r="A75" s="36"/>
      <c r="B75" s="37"/>
      <c r="C75" s="30" t="s">
        <v>25</v>
      </c>
      <c r="D75" s="38"/>
      <c r="E75" s="38"/>
      <c r="F75" s="25" t="str">
        <f>E15</f>
        <v>Správa železnic, s.o.</v>
      </c>
      <c r="G75" s="38"/>
      <c r="H75" s="38"/>
      <c r="I75" s="30" t="s">
        <v>31</v>
      </c>
      <c r="J75" s="34" t="str">
        <f>E21</f>
        <v xml:space="preserve"> 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29</v>
      </c>
      <c r="D76" s="38"/>
      <c r="E76" s="38"/>
      <c r="F76" s="25" t="str">
        <f>IF(E18="","",E18)</f>
        <v>Vyplň údaj</v>
      </c>
      <c r="G76" s="38"/>
      <c r="H76" s="38"/>
      <c r="I76" s="30" t="s">
        <v>34</v>
      </c>
      <c r="J76" s="34" t="str">
        <f>E24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0" customFormat="1" ht="29.28" customHeight="1">
      <c r="A78" s="169"/>
      <c r="B78" s="170"/>
      <c r="C78" s="171" t="s">
        <v>94</v>
      </c>
      <c r="D78" s="172" t="s">
        <v>56</v>
      </c>
      <c r="E78" s="172" t="s">
        <v>52</v>
      </c>
      <c r="F78" s="172" t="s">
        <v>53</v>
      </c>
      <c r="G78" s="172" t="s">
        <v>95</v>
      </c>
      <c r="H78" s="172" t="s">
        <v>96</v>
      </c>
      <c r="I78" s="172" t="s">
        <v>97</v>
      </c>
      <c r="J78" s="172" t="s">
        <v>90</v>
      </c>
      <c r="K78" s="173" t="s">
        <v>98</v>
      </c>
      <c r="L78" s="174"/>
      <c r="M78" s="90" t="s">
        <v>19</v>
      </c>
      <c r="N78" s="91" t="s">
        <v>41</v>
      </c>
      <c r="O78" s="91" t="s">
        <v>99</v>
      </c>
      <c r="P78" s="91" t="s">
        <v>100</v>
      </c>
      <c r="Q78" s="91" t="s">
        <v>101</v>
      </c>
      <c r="R78" s="91" t="s">
        <v>102</v>
      </c>
      <c r="S78" s="91" t="s">
        <v>103</v>
      </c>
      <c r="T78" s="92" t="s">
        <v>104</v>
      </c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</row>
    <row r="79" s="2" customFormat="1" ht="22.8" customHeight="1">
      <c r="A79" s="36"/>
      <c r="B79" s="37"/>
      <c r="C79" s="97" t="s">
        <v>105</v>
      </c>
      <c r="D79" s="38"/>
      <c r="E79" s="38"/>
      <c r="F79" s="38"/>
      <c r="G79" s="38"/>
      <c r="H79" s="38"/>
      <c r="I79" s="38"/>
      <c r="J79" s="175">
        <f>BK79</f>
        <v>0</v>
      </c>
      <c r="K79" s="38"/>
      <c r="L79" s="42"/>
      <c r="M79" s="93"/>
      <c r="N79" s="176"/>
      <c r="O79" s="94"/>
      <c r="P79" s="177">
        <f>SUM(P80:P81)</f>
        <v>0</v>
      </c>
      <c r="Q79" s="94"/>
      <c r="R79" s="177">
        <f>SUM(R80:R81)</f>
        <v>21.919999999999998</v>
      </c>
      <c r="S79" s="94"/>
      <c r="T79" s="178">
        <f>SUM(T80:T81)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70</v>
      </c>
      <c r="AU79" s="15" t="s">
        <v>91</v>
      </c>
      <c r="BK79" s="179">
        <f>SUM(BK80:BK81)</f>
        <v>0</v>
      </c>
    </row>
    <row r="80" s="2" customFormat="1" ht="16.5" customHeight="1">
      <c r="A80" s="36"/>
      <c r="B80" s="37"/>
      <c r="C80" s="235" t="s">
        <v>79</v>
      </c>
      <c r="D80" s="235" t="s">
        <v>159</v>
      </c>
      <c r="E80" s="236" t="s">
        <v>160</v>
      </c>
      <c r="F80" s="237" t="s">
        <v>161</v>
      </c>
      <c r="G80" s="238" t="s">
        <v>162</v>
      </c>
      <c r="H80" s="239">
        <v>18040</v>
      </c>
      <c r="I80" s="240"/>
      <c r="J80" s="241">
        <f>ROUND(I80*H80,2)</f>
        <v>0</v>
      </c>
      <c r="K80" s="237" t="s">
        <v>114</v>
      </c>
      <c r="L80" s="242"/>
      <c r="M80" s="243" t="s">
        <v>19</v>
      </c>
      <c r="N80" s="244" t="s">
        <v>42</v>
      </c>
      <c r="O80" s="82"/>
      <c r="P80" s="203">
        <f>O80*H80</f>
        <v>0</v>
      </c>
      <c r="Q80" s="203">
        <v>0.001</v>
      </c>
      <c r="R80" s="203">
        <f>Q80*H80</f>
        <v>18.039999999999999</v>
      </c>
      <c r="S80" s="203">
        <v>0</v>
      </c>
      <c r="T80" s="204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205" t="s">
        <v>145</v>
      </c>
      <c r="AT80" s="205" t="s">
        <v>159</v>
      </c>
      <c r="AU80" s="205" t="s">
        <v>71</v>
      </c>
      <c r="AY80" s="15" t="s">
        <v>109</v>
      </c>
      <c r="BE80" s="206">
        <f>IF(N80="základní",J80,0)</f>
        <v>0</v>
      </c>
      <c r="BF80" s="206">
        <f>IF(N80="snížená",J80,0)</f>
        <v>0</v>
      </c>
      <c r="BG80" s="206">
        <f>IF(N80="zákl. přenesená",J80,0)</f>
        <v>0</v>
      </c>
      <c r="BH80" s="206">
        <f>IF(N80="sníž. přenesená",J80,0)</f>
        <v>0</v>
      </c>
      <c r="BI80" s="206">
        <f>IF(N80="nulová",J80,0)</f>
        <v>0</v>
      </c>
      <c r="BJ80" s="15" t="s">
        <v>79</v>
      </c>
      <c r="BK80" s="206">
        <f>ROUND(I80*H80,2)</f>
        <v>0</v>
      </c>
      <c r="BL80" s="15" t="s">
        <v>108</v>
      </c>
      <c r="BM80" s="205" t="s">
        <v>163</v>
      </c>
    </row>
    <row r="81" s="2" customFormat="1" ht="16.5" customHeight="1">
      <c r="A81" s="36"/>
      <c r="B81" s="37"/>
      <c r="C81" s="235" t="s">
        <v>81</v>
      </c>
      <c r="D81" s="235" t="s">
        <v>159</v>
      </c>
      <c r="E81" s="236" t="s">
        <v>164</v>
      </c>
      <c r="F81" s="237" t="s">
        <v>165</v>
      </c>
      <c r="G81" s="238" t="s">
        <v>162</v>
      </c>
      <c r="H81" s="239">
        <v>3880</v>
      </c>
      <c r="I81" s="240"/>
      <c r="J81" s="241">
        <f>ROUND(I81*H81,2)</f>
        <v>0</v>
      </c>
      <c r="K81" s="237" t="s">
        <v>114</v>
      </c>
      <c r="L81" s="242"/>
      <c r="M81" s="245" t="s">
        <v>19</v>
      </c>
      <c r="N81" s="246" t="s">
        <v>42</v>
      </c>
      <c r="O81" s="232"/>
      <c r="P81" s="233">
        <f>O81*H81</f>
        <v>0</v>
      </c>
      <c r="Q81" s="233">
        <v>0.001</v>
      </c>
      <c r="R81" s="233">
        <f>Q81*H81</f>
        <v>3.8799999999999999</v>
      </c>
      <c r="S81" s="233">
        <v>0</v>
      </c>
      <c r="T81" s="234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205" t="s">
        <v>145</v>
      </c>
      <c r="AT81" s="205" t="s">
        <v>159</v>
      </c>
      <c r="AU81" s="205" t="s">
        <v>71</v>
      </c>
      <c r="AY81" s="15" t="s">
        <v>109</v>
      </c>
      <c r="BE81" s="206">
        <f>IF(N81="základní",J81,0)</f>
        <v>0</v>
      </c>
      <c r="BF81" s="206">
        <f>IF(N81="snížená",J81,0)</f>
        <v>0</v>
      </c>
      <c r="BG81" s="206">
        <f>IF(N81="zákl. přenesená",J81,0)</f>
        <v>0</v>
      </c>
      <c r="BH81" s="206">
        <f>IF(N81="sníž. přenesená",J81,0)</f>
        <v>0</v>
      </c>
      <c r="BI81" s="206">
        <f>IF(N81="nulová",J81,0)</f>
        <v>0</v>
      </c>
      <c r="BJ81" s="15" t="s">
        <v>79</v>
      </c>
      <c r="BK81" s="206">
        <f>ROUND(I81*H81,2)</f>
        <v>0</v>
      </c>
      <c r="BL81" s="15" t="s">
        <v>108</v>
      </c>
      <c r="BM81" s="205" t="s">
        <v>166</v>
      </c>
    </row>
    <row r="82" s="2" customFormat="1" ht="6.96" customHeight="1">
      <c r="A82" s="36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42"/>
      <c r="M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</sheetData>
  <sheetProtection sheet="1" autoFilter="0" formatColumns="0" formatRows="0" objects="1" scenarios="1" spinCount="100000" saltValue="JMGgipech7kQjwSkpwMgYC8x/jqInl/zNYMy7UWvNkvG7UXGK09QGMmZpPQCo07QvQESuRWpGVjp2p3XS1ilow==" hashValue="8yBeQcWk3Be30A/fOOLzvCY1ICEl1Gd7ZCvw5Y8OG1hrW6N11j249z9YgJd/R3c+dpsCIkm12Q8aVu7Dc7FxxQ==" algorithmName="SHA-512" password="CC35"/>
  <autoFilter ref="C78:K8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2022-11-21T09:14:25Z</dcterms:created>
  <dcterms:modified xsi:type="dcterms:W3CDTF">2022-11-21T09:14:29Z</dcterms:modified>
</cp:coreProperties>
</file>