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OUTĚŽE SCH\SPS\77_22 Zajištění vývozu lapolů a dalších servisních činností v obvodu OŘ PHA 2022-2024\3. Ke zveřejnění _na _E-ZAKu\"/>
    </mc:Choice>
  </mc:AlternateContent>
  <bookViews>
    <workbookView xWindow="0" yWindow="0" windowWidth="28800" windowHeight="12345" firstSheet="1" activeTab="1"/>
  </bookViews>
  <sheets>
    <sheet name="Rekapitulace stavby" sheetId="1" state="veryHidden" r:id="rId1"/>
    <sheet name="OR_PHA - Zajištění vývozu..." sheetId="2" r:id="rId2"/>
  </sheets>
  <definedNames>
    <definedName name="_xlnm._FilterDatabase" localSheetId="1" hidden="1">'OR_PHA - Zajištění vývozu...'!$C$118:$K$144</definedName>
    <definedName name="_xlnm.Print_Titles" localSheetId="1">'OR_PHA - Zajištění vývozu...'!$118:$118</definedName>
    <definedName name="_xlnm.Print_Titles" localSheetId="0">'Rekapitulace stavby'!$92:$92</definedName>
    <definedName name="_xlnm.Print_Area" localSheetId="1">'OR_PHA - Zajištění vývozu...'!$C$4:$J$76,'OR_PHA - Zajištění vývozu...'!$C$82:$J$100,'OR_PHA - Zajištění vývozu...'!$C$106:$J$144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143" i="2"/>
  <c r="BH143" i="2"/>
  <c r="BG143" i="2"/>
  <c r="BF143" i="2"/>
  <c r="T143" i="2"/>
  <c r="T142" i="2"/>
  <c r="R143" i="2"/>
  <c r="R142" i="2"/>
  <c r="P143" i="2"/>
  <c r="P142" i="2" s="1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J116" i="2"/>
  <c r="F115" i="2"/>
  <c r="F113" i="2"/>
  <c r="E111" i="2"/>
  <c r="F91" i="2"/>
  <c r="F89" i="2"/>
  <c r="E87" i="2"/>
  <c r="J21" i="2"/>
  <c r="E21" i="2"/>
  <c r="J115" i="2" s="1"/>
  <c r="J20" i="2"/>
  <c r="J18" i="2"/>
  <c r="E18" i="2"/>
  <c r="F116" i="2" s="1"/>
  <c r="J17" i="2"/>
  <c r="J12" i="2"/>
  <c r="J89" i="2" s="1"/>
  <c r="E7" i="2"/>
  <c r="E109" i="2" s="1"/>
  <c r="L90" i="1"/>
  <c r="AM90" i="1"/>
  <c r="AM89" i="1"/>
  <c r="L89" i="1"/>
  <c r="AM87" i="1"/>
  <c r="L87" i="1"/>
  <c r="L85" i="1"/>
  <c r="L84" i="1"/>
  <c r="J143" i="2"/>
  <c r="J135" i="2"/>
  <c r="BK132" i="2"/>
  <c r="BK143" i="2"/>
  <c r="J138" i="2"/>
  <c r="BK121" i="2"/>
  <c r="BK140" i="2"/>
  <c r="BK138" i="2"/>
  <c r="BK129" i="2"/>
  <c r="J140" i="2"/>
  <c r="J126" i="2"/>
  <c r="J121" i="2"/>
  <c r="J123" i="2"/>
  <c r="J132" i="2"/>
  <c r="BK126" i="2"/>
  <c r="BK123" i="2"/>
  <c r="J129" i="2"/>
  <c r="AS94" i="1"/>
  <c r="BK135" i="2"/>
  <c r="BK120" i="2" l="1"/>
  <c r="J120" i="2" s="1"/>
  <c r="J97" i="2" s="1"/>
  <c r="P120" i="2"/>
  <c r="R120" i="2"/>
  <c r="BK125" i="2"/>
  <c r="J125" i="2" s="1"/>
  <c r="J98" i="2" s="1"/>
  <c r="P125" i="2"/>
  <c r="T125" i="2"/>
  <c r="T120" i="2"/>
  <c r="R125" i="2"/>
  <c r="BK142" i="2"/>
  <c r="J142" i="2" s="1"/>
  <c r="J99" i="2" s="1"/>
  <c r="E85" i="2"/>
  <c r="BE135" i="2"/>
  <c r="BE140" i="2"/>
  <c r="BE121" i="2"/>
  <c r="F92" i="2"/>
  <c r="J113" i="2"/>
  <c r="BE132" i="2"/>
  <c r="BE138" i="2"/>
  <c r="J91" i="2"/>
  <c r="BE123" i="2"/>
  <c r="BE129" i="2"/>
  <c r="BE143" i="2"/>
  <c r="BE126" i="2"/>
  <c r="F36" i="2"/>
  <c r="BC95" i="1" s="1"/>
  <c r="BC94" i="1" s="1"/>
  <c r="W32" i="1" s="1"/>
  <c r="F35" i="2"/>
  <c r="BB95" i="1" s="1"/>
  <c r="BB94" i="1" s="1"/>
  <c r="W31" i="1" s="1"/>
  <c r="F37" i="2"/>
  <c r="BD95" i="1" s="1"/>
  <c r="BD94" i="1" s="1"/>
  <c r="W33" i="1" s="1"/>
  <c r="F34" i="2"/>
  <c r="BA95" i="1" s="1"/>
  <c r="BA94" i="1" s="1"/>
  <c r="W30" i="1" s="1"/>
  <c r="J34" i="2"/>
  <c r="AW95" i="1" s="1"/>
  <c r="T119" i="2" l="1"/>
  <c r="R119" i="2"/>
  <c r="P119" i="2"/>
  <c r="AU95" i="1"/>
  <c r="BK119" i="2"/>
  <c r="J119" i="2" s="1"/>
  <c r="J30" i="2" s="1"/>
  <c r="AG95" i="1" s="1"/>
  <c r="AG94" i="1" s="1"/>
  <c r="AU94" i="1"/>
  <c r="J33" i="2"/>
  <c r="AV95" i="1" s="1"/>
  <c r="AT95" i="1" s="1"/>
  <c r="F33" i="2"/>
  <c r="AZ95" i="1" s="1"/>
  <c r="AZ94" i="1" s="1"/>
  <c r="AV94" i="1" s="1"/>
  <c r="AK29" i="1" s="1"/>
  <c r="AX94" i="1"/>
  <c r="AW94" i="1"/>
  <c r="AK30" i="1" s="1"/>
  <c r="AY94" i="1"/>
  <c r="J96" i="2" l="1"/>
  <c r="J39" i="2"/>
  <c r="AN95" i="1"/>
  <c r="AT94" i="1"/>
  <c r="W29" i="1"/>
  <c r="AK26" i="1"/>
  <c r="AK35" i="1" s="1"/>
  <c r="AN94" i="1" l="1"/>
</calcChain>
</file>

<file path=xl/sharedStrings.xml><?xml version="1.0" encoding="utf-8"?>
<sst xmlns="http://schemas.openxmlformats.org/spreadsheetml/2006/main" count="479" uniqueCount="169">
  <si>
    <t>Export Komplet</t>
  </si>
  <si>
    <t/>
  </si>
  <si>
    <t>2.0</t>
  </si>
  <si>
    <t>ZAMOK</t>
  </si>
  <si>
    <t>False</t>
  </si>
  <si>
    <t>{9ec59a70-ed5a-4964-aa82-7b49568ee90a}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</si>
  <si>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</si>
  <si>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</si>
  <si>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</si>
  <si>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</si>
  <si>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</si>
  <si>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</si>
  <si>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</si>
  <si>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</si>
  <si>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</si>
  <si>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</si>
  <si>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</si>
  <si>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Zajištění vývozu lapolů a dalších servisních činností v obvodu OŘ PHA 2022-2024</t>
  </si>
  <si>
    <t>KSO:</t>
  </si>
  <si>
    <t>CC-CZ:</t>
  </si>
  <si>
    <t>Místo:</t>
  </si>
  <si>
    <t>obvod OŘ Praha</t>
  </si>
  <si>
    <t>Datum:</t>
  </si>
  <si>
    <t>9. 11. 2022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</si>
  <si>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</si>
  <si>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</si>
  <si>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</si>
  <si>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</si>
  <si>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</si>
  <si>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</si>
  <si>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</si>
  <si>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</si>
  <si>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</si>
  <si>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</si>
  <si>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</si>
  <si>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</si>
  <si>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</si>
  <si>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</si>
  <si>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</si>
  <si>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</si>
  <si>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</si>
  <si>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</si>
  <si>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</si>
  <si>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</si>
  <si>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</si>
  <si>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</si>
  <si>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</si>
  <si>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</si>
  <si>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</si>
  <si>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</si>
  <si>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</si>
  <si>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</si>
  <si>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</si>
  <si>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</si>
  <si>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</si>
  <si>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</si>
  <si>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</si>
  <si>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</si>
  <si>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</si>
  <si>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</si>
  <si>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</si>
  <si>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</si>
  <si>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</si>
  <si>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</si>
  <si>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</si>
  <si>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</si>
  <si>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</si>
  <si>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</si>
  <si>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</si>
  <si>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</si>
  <si>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</si>
  <si>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</si>
  <si>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</si>
  <si>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</si>
  <si>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</si>
  <si>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</si>
  <si>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</si>
  <si>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</si>
  <si>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</si>
  <si>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</si>
  <si>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</si>
  <si>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</si>
  <si>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</si>
  <si>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</si>
  <si>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</si>
  <si>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{c2f8e798-9e18-4683-9c33-b1268d3dd947}</t>
  </si>
  <si>
    <t>2</t>
  </si>
  <si>
    <t>Objekt:</t>
  </si>
  <si>
    <t>Kód dílu - Popis</t>
  </si>
  <si>
    <t>Cena celkem [CZK]</t>
  </si>
  <si>
    <t>-1</t>
  </si>
  <si>
    <t>AD-S - Pravidelný vývoz a čištění tukového lapolu</t>
  </si>
  <si>
    <t>02 - Výjezdy a práce mimořádné</t>
  </si>
  <si>
    <t>03 - Odvoz a likvidace odpadu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</si>
  <si>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</si>
  <si>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</si>
  <si>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</si>
  <si>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</si>
  <si>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</si>
  <si>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</si>
  <si>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</si>
  <si>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</si>
  <si>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</si>
  <si>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</si>
  <si>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</si>
  <si>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AD-S</t>
  </si>
  <si>
    <t>Pravidelný vývoz a čištění tukového lapolu</t>
  </si>
  <si>
    <t>ROZPOCET</t>
  </si>
  <si>
    <t>K</t>
  </si>
  <si>
    <t>PV1</t>
  </si>
  <si>
    <t>Pravidelné čištění tukového lapolu objemu do 5m3 včetně dopravy na místo v obvodu OŘ Praha, přistavení vozu, technologie a hadic, vývozu a likvidace odpadu</t>
  </si>
  <si>
    <t>kus</t>
  </si>
  <si>
    <t>4</t>
  </si>
  <si>
    <t>-897951687</t>
  </si>
  <si>
    <t>VV</t>
  </si>
  <si>
    <t>2*3*2*12"2 roky,3xlapol, 2x měsíčně"</t>
  </si>
  <si>
    <t>PV2</t>
  </si>
  <si>
    <t>Příplatek za každý další 1m3 objemu nad 5m3 tukového lapolu</t>
  </si>
  <si>
    <t>m3</t>
  </si>
  <si>
    <t>1843142603</t>
  </si>
  <si>
    <t>5*2"rezerva, 2x ročně"</t>
  </si>
  <si>
    <t>02</t>
  </si>
  <si>
    <t>Výjezdy a práce mimořádné</t>
  </si>
  <si>
    <t>3</t>
  </si>
  <si>
    <t>HZS4232</t>
  </si>
  <si>
    <t>Hodinová sazba práce v pracovní době od 06:00-18:00h bez ohledu na počet pracovníků včetně dopravy na místo v obvodu OŘ Praha</t>
  </si>
  <si>
    <t>hodina</t>
  </si>
  <si>
    <t>-1127567053</t>
  </si>
  <si>
    <t>P</t>
  </si>
  <si>
    <t>Poznámka k položce:_x000D_
jedná se např. o mimořádné neplánované čištění lapolu a navazující kanalizační části, sání kanalizačních šachet či jímek při poruše._x000D_
_x000D_
předpokládaný (referenční) rozsah prací, účtováno bude dle skutečnosti</t>
  </si>
  <si>
    <t>2*4*12*2"2x za měsíc po 4h, 2 roky"</t>
  </si>
  <si>
    <t>HZS42323</t>
  </si>
  <si>
    <t>Hodinová sazba práce mimo pracovní dobu od 18:00-06:00h, o víkendech a svátcích bez ohledu na počet pracovníků včetně dopravy na místo v obvodu OŘ Praha</t>
  </si>
  <si>
    <t>1015171934</t>
  </si>
  <si>
    <t>Poznámka k položce:_x000D_
jedná se např. o mimořádné neplánované čištění lapolu a navazující kanalizační části, sání kanalizačních šachtet či jímek při poruše._x000D_
_x000D_
předpokládaný (referenční) rozsah prací, účtováno bude dle skutečnosti</t>
  </si>
  <si>
    <t>1*4*12*2"1x za měsíc po 4h, 2 roky"</t>
  </si>
  <si>
    <t>5</t>
  </si>
  <si>
    <t>SB1</t>
  </si>
  <si>
    <t>Přistavení sacího bagru pro mimořádné čištění a čerpání včetně dopravy na místo v obvodu OŘ Praha</t>
  </si>
  <si>
    <t>případ</t>
  </si>
  <si>
    <t>633329249</t>
  </si>
  <si>
    <t>Poznámka k položce:_x000D_
 Sací bagr je včetně příslušenství a kapacitou min. 100m hadic pro možnost sání v nepřístupných prostorech pro techniku._x000D_
_x000D_
Předpokládaný (referenční) rozsah prací, účtováno bude dle skutečnosti</t>
  </si>
  <si>
    <t>1*12*2"1x za měsíc, 2 roky"</t>
  </si>
  <si>
    <t>6</t>
  </si>
  <si>
    <t>SB2</t>
  </si>
  <si>
    <t>Přistavení sacího vozu pro mimořádné čištění a čerpání včetně dopravy na místo v obvodu OŘ Praha</t>
  </si>
  <si>
    <t>-893760167</t>
  </si>
  <si>
    <t>Poznámka k položce:_x000D_
Sací vůz je včetně příslušenství a kapacitou min. 70m hadic pro možnost sání v nepřístupných prostorech pro techniku._x000D_
_x000D_
Předpokládaný (referenční) rozsah prací, účtováno bude dle skutečnosti</t>
  </si>
  <si>
    <t>7</t>
  </si>
  <si>
    <t>4.01</t>
  </si>
  <si>
    <t>Příplatek za havarijní výjezd do 2h od nahlášení požadavku v pracovní době 06:00-18:00h v pracovních dnech</t>
  </si>
  <si>
    <t>-225216510</t>
  </si>
  <si>
    <t>Poznámka k položce:_x000D_
jedná se o příplatek za mimořádný havarijní výjezd pro odstranění závady</t>
  </si>
  <si>
    <t>8</t>
  </si>
  <si>
    <t>4.02</t>
  </si>
  <si>
    <t>Příplatek za havarijní výjezd do 2h od nahlášení požadavku mimo pracovní dobu 18:00-06:00h, o víkendech a svátcích</t>
  </si>
  <si>
    <t>1607974996</t>
  </si>
  <si>
    <t>03</t>
  </si>
  <si>
    <t>Odvoz a likvidace odpadu</t>
  </si>
  <si>
    <t>9</t>
  </si>
  <si>
    <t>03.1</t>
  </si>
  <si>
    <t>Odvoz a likvidace odpadu při mimořádném čištění</t>
  </si>
  <si>
    <t>1567110583</t>
  </si>
  <si>
    <t>(2*12*2+1*12*2)*2"předpoklad výjezdů x 2 m3"</t>
  </si>
  <si>
    <t>KRYCÍ LIST ORIENTAČNÍHO SOUPISU</t>
  </si>
  <si>
    <t>REKAPITULACE ČLENĚNÍ ORIENTAČNÍHO SOUPISU</t>
  </si>
  <si>
    <t>Náklady z orientačního soupisu</t>
  </si>
  <si>
    <t>ORIENTAČNÍ SOUPIS</t>
  </si>
  <si>
    <t>Náklady orientačního soupisu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</si>
</sst>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pro-rozpocty.cz/software-a-data/kros-4-ocenovani-a-rizeni-stavebni-vyroby/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pro-rozpocty.cz/software-a-data/kros-4-ocenovani-a-rizeni-stavebni-vyroby/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290830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450850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420370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420370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420370</xdr:colOff>
      <xdr:row>105</xdr:row>
      <xdr:rowOff>0</xdr:rowOff>
    </xdr:from>
    <xdr:to>
      <xdr:col>9</xdr:col>
      <xdr:colOff>1216025</xdr:colOff>
      <xdr:row>109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25"/>
      <c r="AS2" s="225"/>
      <c r="AT2" s="225"/>
      <c r="AU2" s="225"/>
      <c r="AV2" s="225"/>
      <c r="AW2" s="225"/>
      <c r="AX2" s="225"/>
      <c r="AY2" s="225"/>
      <c r="AZ2" s="225"/>
      <c r="BA2" s="225"/>
      <c r="BB2" s="225"/>
      <c r="BC2" s="225"/>
      <c r="BD2" s="225"/>
      <c r="BE2" s="225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11" t="s">
        <v>14</v>
      </c>
      <c r="L5" s="212"/>
      <c r="M5" s="212"/>
      <c r="N5" s="212"/>
      <c r="O5" s="212"/>
      <c r="P5" s="212"/>
      <c r="Q5" s="212"/>
      <c r="R5" s="212"/>
      <c r="S5" s="212"/>
      <c r="T5" s="212"/>
      <c r="U5" s="212"/>
      <c r="V5" s="212"/>
      <c r="W5" s="212"/>
      <c r="X5" s="212"/>
      <c r="Y5" s="212"/>
      <c r="Z5" s="212"/>
      <c r="AA5" s="212"/>
      <c r="AB5" s="212"/>
      <c r="AC5" s="212"/>
      <c r="AD5" s="212"/>
      <c r="AE5" s="212"/>
      <c r="AF5" s="212"/>
      <c r="AG5" s="212"/>
      <c r="AH5" s="212"/>
      <c r="AI5" s="212"/>
      <c r="AJ5" s="212"/>
      <c r="AK5" s="19"/>
      <c r="AL5" s="19"/>
      <c r="AM5" s="19"/>
      <c r="AN5" s="19"/>
      <c r="AO5" s="19"/>
      <c r="AP5" s="19"/>
      <c r="AQ5" s="19"/>
      <c r="AR5" s="17"/>
      <c r="BE5" s="208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13" t="s">
        <v>17</v>
      </c>
      <c r="L6" s="212"/>
      <c r="M6" s="212"/>
      <c r="N6" s="212"/>
      <c r="O6" s="212"/>
      <c r="P6" s="212"/>
      <c r="Q6" s="212"/>
      <c r="R6" s="212"/>
      <c r="S6" s="212"/>
      <c r="T6" s="212"/>
      <c r="U6" s="212"/>
      <c r="V6" s="212"/>
      <c r="W6" s="212"/>
      <c r="X6" s="212"/>
      <c r="Y6" s="212"/>
      <c r="Z6" s="212"/>
      <c r="AA6" s="212"/>
      <c r="AB6" s="212"/>
      <c r="AC6" s="212"/>
      <c r="AD6" s="212"/>
      <c r="AE6" s="212"/>
      <c r="AF6" s="212"/>
      <c r="AG6" s="212"/>
      <c r="AH6" s="212"/>
      <c r="AI6" s="212"/>
      <c r="AJ6" s="212"/>
      <c r="AK6" s="19"/>
      <c r="AL6" s="19"/>
      <c r="AM6" s="19"/>
      <c r="AN6" s="19"/>
      <c r="AO6" s="19"/>
      <c r="AP6" s="19"/>
      <c r="AQ6" s="19"/>
      <c r="AR6" s="17"/>
      <c r="BE6" s="209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09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09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09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09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09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09"/>
      <c r="BS12" s="14" t="s">
        <v>6</v>
      </c>
    </row>
    <row r="13" spans="1:74" s="1" customFormat="1" ht="12" customHeight="1">
      <c r="B13" s="18"/>
      <c r="C13" s="19"/>
      <c r="D13" s="26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31</v>
      </c>
      <c r="AO13" s="19"/>
      <c r="AP13" s="19"/>
      <c r="AQ13" s="19"/>
      <c r="AR13" s="17"/>
      <c r="BE13" s="209"/>
      <c r="BS13" s="14" t="s">
        <v>6</v>
      </c>
    </row>
    <row r="14" spans="1:74" ht="12.75">
      <c r="B14" s="18"/>
      <c r="C14" s="19"/>
      <c r="D14" s="19"/>
      <c r="E14" s="214" t="s">
        <v>31</v>
      </c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215"/>
      <c r="W14" s="215"/>
      <c r="X14" s="215"/>
      <c r="Y14" s="215"/>
      <c r="Z14" s="215"/>
      <c r="AA14" s="215"/>
      <c r="AB14" s="215"/>
      <c r="AC14" s="215"/>
      <c r="AD14" s="215"/>
      <c r="AE14" s="215"/>
      <c r="AF14" s="215"/>
      <c r="AG14" s="215"/>
      <c r="AH14" s="215"/>
      <c r="AI14" s="215"/>
      <c r="AJ14" s="215"/>
      <c r="AK14" s="26" t="s">
        <v>28</v>
      </c>
      <c r="AL14" s="19"/>
      <c r="AM14" s="19"/>
      <c r="AN14" s="28" t="s">
        <v>31</v>
      </c>
      <c r="AO14" s="19"/>
      <c r="AP14" s="19"/>
      <c r="AQ14" s="19"/>
      <c r="AR14" s="17"/>
      <c r="BE14" s="209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09"/>
      <c r="BS15" s="14" t="s">
        <v>4</v>
      </c>
    </row>
    <row r="16" spans="1:74" s="1" customFormat="1" ht="12" customHeight="1">
      <c r="B16" s="18"/>
      <c r="C16" s="19"/>
      <c r="D16" s="26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09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09"/>
      <c r="BS17" s="14" t="s">
        <v>34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09"/>
      <c r="BS18" s="14" t="s">
        <v>6</v>
      </c>
    </row>
    <row r="19" spans="1:71" s="1" customFormat="1" ht="12" customHeight="1">
      <c r="B19" s="18"/>
      <c r="C19" s="19"/>
      <c r="D19" s="26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09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36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09"/>
      <c r="BS20" s="14" t="s">
        <v>34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09"/>
    </row>
    <row r="22" spans="1:71" s="1" customFormat="1" ht="12" customHeight="1">
      <c r="B22" s="18"/>
      <c r="C22" s="19"/>
      <c r="D22" s="26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09"/>
    </row>
    <row r="23" spans="1:71" s="1" customFormat="1" ht="16.5" customHeight="1">
      <c r="B23" s="18"/>
      <c r="C23" s="19"/>
      <c r="D23" s="19"/>
      <c r="E23" s="216" t="s">
        <v>1</v>
      </c>
      <c r="F23" s="216"/>
      <c r="G23" s="216"/>
      <c r="H23" s="216"/>
      <c r="I23" s="216"/>
      <c r="J23" s="216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16"/>
      <c r="Y23" s="216"/>
      <c r="Z23" s="216"/>
      <c r="AA23" s="216"/>
      <c r="AB23" s="216"/>
      <c r="AC23" s="216"/>
      <c r="AD23" s="216"/>
      <c r="AE23" s="216"/>
      <c r="AF23" s="216"/>
      <c r="AG23" s="216"/>
      <c r="AH23" s="216"/>
      <c r="AI23" s="216"/>
      <c r="AJ23" s="216"/>
      <c r="AK23" s="216"/>
      <c r="AL23" s="216"/>
      <c r="AM23" s="216"/>
      <c r="AN23" s="216"/>
      <c r="AO23" s="19"/>
      <c r="AP23" s="19"/>
      <c r="AQ23" s="19"/>
      <c r="AR23" s="17"/>
      <c r="BE23" s="209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09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09"/>
    </row>
    <row r="26" spans="1:71" s="2" customFormat="1" ht="25.9" customHeight="1">
      <c r="A26" s="31"/>
      <c r="B26" s="32"/>
      <c r="C26" s="33"/>
      <c r="D26" s="34" t="s">
        <v>38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17">
        <f>ROUND(AG94,2)</f>
        <v>0</v>
      </c>
      <c r="AL26" s="218"/>
      <c r="AM26" s="218"/>
      <c r="AN26" s="218"/>
      <c r="AO26" s="218"/>
      <c r="AP26" s="33"/>
      <c r="AQ26" s="33"/>
      <c r="AR26" s="36"/>
      <c r="BE26" s="209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09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19" t="s">
        <v>39</v>
      </c>
      <c r="M28" s="219"/>
      <c r="N28" s="219"/>
      <c r="O28" s="219"/>
      <c r="P28" s="219"/>
      <c r="Q28" s="33"/>
      <c r="R28" s="33"/>
      <c r="S28" s="33"/>
      <c r="T28" s="33"/>
      <c r="U28" s="33"/>
      <c r="V28" s="33"/>
      <c r="W28" s="219" t="s">
        <v>40</v>
      </c>
      <c r="X28" s="219"/>
      <c r="Y28" s="219"/>
      <c r="Z28" s="219"/>
      <c r="AA28" s="219"/>
      <c r="AB28" s="219"/>
      <c r="AC28" s="219"/>
      <c r="AD28" s="219"/>
      <c r="AE28" s="219"/>
      <c r="AF28" s="33"/>
      <c r="AG28" s="33"/>
      <c r="AH28" s="33"/>
      <c r="AI28" s="33"/>
      <c r="AJ28" s="33"/>
      <c r="AK28" s="219" t="s">
        <v>41</v>
      </c>
      <c r="AL28" s="219"/>
      <c r="AM28" s="219"/>
      <c r="AN28" s="219"/>
      <c r="AO28" s="219"/>
      <c r="AP28" s="33"/>
      <c r="AQ28" s="33"/>
      <c r="AR28" s="36"/>
      <c r="BE28" s="209"/>
    </row>
    <row r="29" spans="1:71" s="3" customFormat="1" ht="14.45" customHeight="1">
      <c r="B29" s="37"/>
      <c r="C29" s="38"/>
      <c r="D29" s="26" t="s">
        <v>42</v>
      </c>
      <c r="E29" s="38"/>
      <c r="F29" s="26" t="s">
        <v>43</v>
      </c>
      <c r="G29" s="38"/>
      <c r="H29" s="38"/>
      <c r="I29" s="38"/>
      <c r="J29" s="38"/>
      <c r="K29" s="38"/>
      <c r="L29" s="207">
        <v>0.21</v>
      </c>
      <c r="M29" s="206"/>
      <c r="N29" s="206"/>
      <c r="O29" s="206"/>
      <c r="P29" s="206"/>
      <c r="Q29" s="38"/>
      <c r="R29" s="38"/>
      <c r="S29" s="38"/>
      <c r="T29" s="38"/>
      <c r="U29" s="38"/>
      <c r="V29" s="38"/>
      <c r="W29" s="205">
        <f>ROUND(AZ94, 2)</f>
        <v>0</v>
      </c>
      <c r="X29" s="206"/>
      <c r="Y29" s="206"/>
      <c r="Z29" s="206"/>
      <c r="AA29" s="206"/>
      <c r="AB29" s="206"/>
      <c r="AC29" s="206"/>
      <c r="AD29" s="206"/>
      <c r="AE29" s="206"/>
      <c r="AF29" s="38"/>
      <c r="AG29" s="38"/>
      <c r="AH29" s="38"/>
      <c r="AI29" s="38"/>
      <c r="AJ29" s="38"/>
      <c r="AK29" s="205">
        <f>ROUND(AV94, 2)</f>
        <v>0</v>
      </c>
      <c r="AL29" s="206"/>
      <c r="AM29" s="206"/>
      <c r="AN29" s="206"/>
      <c r="AO29" s="206"/>
      <c r="AP29" s="38"/>
      <c r="AQ29" s="38"/>
      <c r="AR29" s="39"/>
      <c r="BE29" s="210"/>
    </row>
    <row r="30" spans="1:71" s="3" customFormat="1" ht="14.45" customHeight="1">
      <c r="B30" s="37"/>
      <c r="C30" s="38"/>
      <c r="D30" s="38"/>
      <c r="E30" s="38"/>
      <c r="F30" s="26" t="s">
        <v>44</v>
      </c>
      <c r="G30" s="38"/>
      <c r="H30" s="38"/>
      <c r="I30" s="38"/>
      <c r="J30" s="38"/>
      <c r="K30" s="38"/>
      <c r="L30" s="207">
        <v>0.15</v>
      </c>
      <c r="M30" s="206"/>
      <c r="N30" s="206"/>
      <c r="O30" s="206"/>
      <c r="P30" s="206"/>
      <c r="Q30" s="38"/>
      <c r="R30" s="38"/>
      <c r="S30" s="38"/>
      <c r="T30" s="38"/>
      <c r="U30" s="38"/>
      <c r="V30" s="38"/>
      <c r="W30" s="205">
        <f>ROUND(BA94, 2)</f>
        <v>0</v>
      </c>
      <c r="X30" s="206"/>
      <c r="Y30" s="206"/>
      <c r="Z30" s="206"/>
      <c r="AA30" s="206"/>
      <c r="AB30" s="206"/>
      <c r="AC30" s="206"/>
      <c r="AD30" s="206"/>
      <c r="AE30" s="206"/>
      <c r="AF30" s="38"/>
      <c r="AG30" s="38"/>
      <c r="AH30" s="38"/>
      <c r="AI30" s="38"/>
      <c r="AJ30" s="38"/>
      <c r="AK30" s="205">
        <f>ROUND(AW94, 2)</f>
        <v>0</v>
      </c>
      <c r="AL30" s="206"/>
      <c r="AM30" s="206"/>
      <c r="AN30" s="206"/>
      <c r="AO30" s="206"/>
      <c r="AP30" s="38"/>
      <c r="AQ30" s="38"/>
      <c r="AR30" s="39"/>
      <c r="BE30" s="210"/>
    </row>
    <row r="31" spans="1:71" s="3" customFormat="1" ht="14.45" hidden="1" customHeight="1">
      <c r="B31" s="37"/>
      <c r="C31" s="38"/>
      <c r="D31" s="38"/>
      <c r="E31" s="38"/>
      <c r="F31" s="26" t="s">
        <v>45</v>
      </c>
      <c r="G31" s="38"/>
      <c r="H31" s="38"/>
      <c r="I31" s="38"/>
      <c r="J31" s="38"/>
      <c r="K31" s="38"/>
      <c r="L31" s="207">
        <v>0.21</v>
      </c>
      <c r="M31" s="206"/>
      <c r="N31" s="206"/>
      <c r="O31" s="206"/>
      <c r="P31" s="206"/>
      <c r="Q31" s="38"/>
      <c r="R31" s="38"/>
      <c r="S31" s="38"/>
      <c r="T31" s="38"/>
      <c r="U31" s="38"/>
      <c r="V31" s="38"/>
      <c r="W31" s="205">
        <f>ROUND(BB94, 2)</f>
        <v>0</v>
      </c>
      <c r="X31" s="206"/>
      <c r="Y31" s="206"/>
      <c r="Z31" s="206"/>
      <c r="AA31" s="206"/>
      <c r="AB31" s="206"/>
      <c r="AC31" s="206"/>
      <c r="AD31" s="206"/>
      <c r="AE31" s="206"/>
      <c r="AF31" s="38"/>
      <c r="AG31" s="38"/>
      <c r="AH31" s="38"/>
      <c r="AI31" s="38"/>
      <c r="AJ31" s="38"/>
      <c r="AK31" s="205">
        <v>0</v>
      </c>
      <c r="AL31" s="206"/>
      <c r="AM31" s="206"/>
      <c r="AN31" s="206"/>
      <c r="AO31" s="206"/>
      <c r="AP31" s="38"/>
      <c r="AQ31" s="38"/>
      <c r="AR31" s="39"/>
      <c r="BE31" s="210"/>
    </row>
    <row r="32" spans="1:71" s="3" customFormat="1" ht="14.45" hidden="1" customHeight="1">
      <c r="B32" s="37"/>
      <c r="C32" s="38"/>
      <c r="D32" s="38"/>
      <c r="E32" s="38"/>
      <c r="F32" s="26" t="s">
        <v>46</v>
      </c>
      <c r="G32" s="38"/>
      <c r="H32" s="38"/>
      <c r="I32" s="38"/>
      <c r="J32" s="38"/>
      <c r="K32" s="38"/>
      <c r="L32" s="207">
        <v>0.15</v>
      </c>
      <c r="M32" s="206"/>
      <c r="N32" s="206"/>
      <c r="O32" s="206"/>
      <c r="P32" s="206"/>
      <c r="Q32" s="38"/>
      <c r="R32" s="38"/>
      <c r="S32" s="38"/>
      <c r="T32" s="38"/>
      <c r="U32" s="38"/>
      <c r="V32" s="38"/>
      <c r="W32" s="205">
        <f>ROUND(BC94, 2)</f>
        <v>0</v>
      </c>
      <c r="X32" s="206"/>
      <c r="Y32" s="206"/>
      <c r="Z32" s="206"/>
      <c r="AA32" s="206"/>
      <c r="AB32" s="206"/>
      <c r="AC32" s="206"/>
      <c r="AD32" s="206"/>
      <c r="AE32" s="206"/>
      <c r="AF32" s="38"/>
      <c r="AG32" s="38"/>
      <c r="AH32" s="38"/>
      <c r="AI32" s="38"/>
      <c r="AJ32" s="38"/>
      <c r="AK32" s="205">
        <v>0</v>
      </c>
      <c r="AL32" s="206"/>
      <c r="AM32" s="206"/>
      <c r="AN32" s="206"/>
      <c r="AO32" s="206"/>
      <c r="AP32" s="38"/>
      <c r="AQ32" s="38"/>
      <c r="AR32" s="39"/>
      <c r="BE32" s="210"/>
    </row>
    <row r="33" spans="1:57" s="3" customFormat="1" ht="14.45" hidden="1" customHeight="1">
      <c r="B33" s="37"/>
      <c r="C33" s="38"/>
      <c r="D33" s="38"/>
      <c r="E33" s="38"/>
      <c r="F33" s="26" t="s">
        <v>47</v>
      </c>
      <c r="G33" s="38"/>
      <c r="H33" s="38"/>
      <c r="I33" s="38"/>
      <c r="J33" s="38"/>
      <c r="K33" s="38"/>
      <c r="L33" s="207">
        <v>0</v>
      </c>
      <c r="M33" s="206"/>
      <c r="N33" s="206"/>
      <c r="O33" s="206"/>
      <c r="P33" s="206"/>
      <c r="Q33" s="38"/>
      <c r="R33" s="38"/>
      <c r="S33" s="38"/>
      <c r="T33" s="38"/>
      <c r="U33" s="38"/>
      <c r="V33" s="38"/>
      <c r="W33" s="205">
        <f>ROUND(BD94, 2)</f>
        <v>0</v>
      </c>
      <c r="X33" s="206"/>
      <c r="Y33" s="206"/>
      <c r="Z33" s="206"/>
      <c r="AA33" s="206"/>
      <c r="AB33" s="206"/>
      <c r="AC33" s="206"/>
      <c r="AD33" s="206"/>
      <c r="AE33" s="206"/>
      <c r="AF33" s="38"/>
      <c r="AG33" s="38"/>
      <c r="AH33" s="38"/>
      <c r="AI33" s="38"/>
      <c r="AJ33" s="38"/>
      <c r="AK33" s="205">
        <v>0</v>
      </c>
      <c r="AL33" s="206"/>
      <c r="AM33" s="206"/>
      <c r="AN33" s="206"/>
      <c r="AO33" s="206"/>
      <c r="AP33" s="38"/>
      <c r="AQ33" s="38"/>
      <c r="AR33" s="39"/>
      <c r="BE33" s="210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09"/>
    </row>
    <row r="35" spans="1:57" s="2" customFormat="1" ht="25.9" customHeight="1">
      <c r="A35" s="31"/>
      <c r="B35" s="32"/>
      <c r="C35" s="40"/>
      <c r="D35" s="41" t="s">
        <v>48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49</v>
      </c>
      <c r="U35" s="42"/>
      <c r="V35" s="42"/>
      <c r="W35" s="42"/>
      <c r="X35" s="242" t="s">
        <v>50</v>
      </c>
      <c r="Y35" s="243"/>
      <c r="Z35" s="243"/>
      <c r="AA35" s="243"/>
      <c r="AB35" s="243"/>
      <c r="AC35" s="42"/>
      <c r="AD35" s="42"/>
      <c r="AE35" s="42"/>
      <c r="AF35" s="42"/>
      <c r="AG35" s="42"/>
      <c r="AH35" s="42"/>
      <c r="AI35" s="42"/>
      <c r="AJ35" s="42"/>
      <c r="AK35" s="244">
        <f>SUM(AK26:AK33)</f>
        <v>0</v>
      </c>
      <c r="AL35" s="243"/>
      <c r="AM35" s="243"/>
      <c r="AN35" s="243"/>
      <c r="AO35" s="245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51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52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1"/>
      <c r="B60" s="32"/>
      <c r="C60" s="33"/>
      <c r="D60" s="49" t="s">
        <v>53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54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53</v>
      </c>
      <c r="AI60" s="35"/>
      <c r="AJ60" s="35"/>
      <c r="AK60" s="35"/>
      <c r="AL60" s="35"/>
      <c r="AM60" s="49" t="s">
        <v>54</v>
      </c>
      <c r="AN60" s="35"/>
      <c r="AO60" s="35"/>
      <c r="AP60" s="33"/>
      <c r="AQ60" s="33"/>
      <c r="AR60" s="36"/>
      <c r="BE60" s="31"/>
    </row>
    <row r="61" spans="1:57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1"/>
      <c r="B64" s="32"/>
      <c r="C64" s="33"/>
      <c r="D64" s="46" t="s">
        <v>55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56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1"/>
      <c r="B75" s="32"/>
      <c r="C75" s="33"/>
      <c r="D75" s="49" t="s">
        <v>53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54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53</v>
      </c>
      <c r="AI75" s="35"/>
      <c r="AJ75" s="35"/>
      <c r="AK75" s="35"/>
      <c r="AL75" s="35"/>
      <c r="AM75" s="49" t="s">
        <v>54</v>
      </c>
      <c r="AN75" s="35"/>
      <c r="AO75" s="35"/>
      <c r="AP75" s="33"/>
      <c r="AQ75" s="33"/>
      <c r="AR75" s="36"/>
      <c r="BE75" s="31"/>
    </row>
    <row r="76" spans="1:57" s="2" customFormat="1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20" t="s">
        <v>57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OR_PHA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31" t="str">
        <f>K6</f>
        <v>Zajištění vývozu lapolů a dalších servisních činností v obvodu OŘ PHA 2022-2024</v>
      </c>
      <c r="M85" s="232"/>
      <c r="N85" s="232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  <c r="AE85" s="232"/>
      <c r="AF85" s="232"/>
      <c r="AG85" s="232"/>
      <c r="AH85" s="232"/>
      <c r="AI85" s="232"/>
      <c r="AJ85" s="232"/>
      <c r="AK85" s="60"/>
      <c r="AL85" s="60"/>
      <c r="AM85" s="60"/>
      <c r="AN85" s="60"/>
      <c r="AO85" s="60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obvod OŘ Praha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33" t="str">
        <f>IF(AN8= "","",AN8)</f>
        <v>9. 11. 2022</v>
      </c>
      <c r="AN87" s="233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2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Správa železnic, státní organizace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32</v>
      </c>
      <c r="AJ89" s="33"/>
      <c r="AK89" s="33"/>
      <c r="AL89" s="33"/>
      <c r="AM89" s="234" t="str">
        <f>IF(E17="","",E17)</f>
        <v xml:space="preserve"> </v>
      </c>
      <c r="AN89" s="235"/>
      <c r="AO89" s="235"/>
      <c r="AP89" s="235"/>
      <c r="AQ89" s="33"/>
      <c r="AR89" s="36"/>
      <c r="AS89" s="236" t="s">
        <v>58</v>
      </c>
      <c r="AT89" s="237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2" customHeight="1">
      <c r="A90" s="31"/>
      <c r="B90" s="32"/>
      <c r="C90" s="26" t="s">
        <v>30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35</v>
      </c>
      <c r="AJ90" s="33"/>
      <c r="AK90" s="33"/>
      <c r="AL90" s="33"/>
      <c r="AM90" s="234" t="str">
        <f>IF(E20="","",E20)</f>
        <v>L. Ulrich, DiS.</v>
      </c>
      <c r="AN90" s="235"/>
      <c r="AO90" s="235"/>
      <c r="AP90" s="235"/>
      <c r="AQ90" s="33"/>
      <c r="AR90" s="36"/>
      <c r="AS90" s="238"/>
      <c r="AT90" s="239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40"/>
      <c r="AT91" s="241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26" t="s">
        <v>59</v>
      </c>
      <c r="D92" s="227"/>
      <c r="E92" s="227"/>
      <c r="F92" s="227"/>
      <c r="G92" s="227"/>
      <c r="H92" s="70"/>
      <c r="I92" s="228" t="s">
        <v>60</v>
      </c>
      <c r="J92" s="227"/>
      <c r="K92" s="227"/>
      <c r="L92" s="227"/>
      <c r="M92" s="227"/>
      <c r="N92" s="227"/>
      <c r="O92" s="227"/>
      <c r="P92" s="227"/>
      <c r="Q92" s="227"/>
      <c r="R92" s="227"/>
      <c r="S92" s="227"/>
      <c r="T92" s="227"/>
      <c r="U92" s="227"/>
      <c r="V92" s="227"/>
      <c r="W92" s="227"/>
      <c r="X92" s="227"/>
      <c r="Y92" s="227"/>
      <c r="Z92" s="227"/>
      <c r="AA92" s="227"/>
      <c r="AB92" s="227"/>
      <c r="AC92" s="227"/>
      <c r="AD92" s="227"/>
      <c r="AE92" s="227"/>
      <c r="AF92" s="227"/>
      <c r="AG92" s="229" t="s">
        <v>61</v>
      </c>
      <c r="AH92" s="227"/>
      <c r="AI92" s="227"/>
      <c r="AJ92" s="227"/>
      <c r="AK92" s="227"/>
      <c r="AL92" s="227"/>
      <c r="AM92" s="227"/>
      <c r="AN92" s="228" t="s">
        <v>62</v>
      </c>
      <c r="AO92" s="227"/>
      <c r="AP92" s="230"/>
      <c r="AQ92" s="71" t="s">
        <v>63</v>
      </c>
      <c r="AR92" s="36"/>
      <c r="AS92" s="72" t="s">
        <v>64</v>
      </c>
      <c r="AT92" s="73" t="s">
        <v>65</v>
      </c>
      <c r="AU92" s="73" t="s">
        <v>66</v>
      </c>
      <c r="AV92" s="73" t="s">
        <v>67</v>
      </c>
      <c r="AW92" s="73" t="s">
        <v>68</v>
      </c>
      <c r="AX92" s="73" t="s">
        <v>69</v>
      </c>
      <c r="AY92" s="73" t="s">
        <v>70</v>
      </c>
      <c r="AZ92" s="73" t="s">
        <v>71</v>
      </c>
      <c r="BA92" s="73" t="s">
        <v>72</v>
      </c>
      <c r="BB92" s="73" t="s">
        <v>73</v>
      </c>
      <c r="BC92" s="73" t="s">
        <v>74</v>
      </c>
      <c r="BD92" s="74" t="s">
        <v>75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76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23">
        <f>ROUND(AG95,2)</f>
        <v>0</v>
      </c>
      <c r="AH94" s="223"/>
      <c r="AI94" s="223"/>
      <c r="AJ94" s="223"/>
      <c r="AK94" s="223"/>
      <c r="AL94" s="223"/>
      <c r="AM94" s="223"/>
      <c r="AN94" s="224">
        <f>SUM(AG94,AT94)</f>
        <v>0</v>
      </c>
      <c r="AO94" s="224"/>
      <c r="AP94" s="224"/>
      <c r="AQ94" s="82" t="s">
        <v>1</v>
      </c>
      <c r="AR94" s="83"/>
      <c r="AS94" s="84">
        <f>ROUND(AS95,2)</f>
        <v>0</v>
      </c>
      <c r="AT94" s="85">
        <f>ROUND(SUM(AV94:AW94),2)</f>
        <v>0</v>
      </c>
      <c r="AU94" s="86">
        <f>ROUND(AU95,5)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ROUND(AZ95,2)</f>
        <v>0</v>
      </c>
      <c r="BA94" s="85">
        <f>ROUND(BA95,2)</f>
        <v>0</v>
      </c>
      <c r="BB94" s="85">
        <f>ROUND(BB95,2)</f>
        <v>0</v>
      </c>
      <c r="BC94" s="85">
        <f>ROUND(BC95,2)</f>
        <v>0</v>
      </c>
      <c r="BD94" s="87">
        <f>ROUND(BD95,2)</f>
        <v>0</v>
      </c>
      <c r="BS94" s="88" t="s">
        <v>77</v>
      </c>
      <c r="BT94" s="88" t="s">
        <v>78</v>
      </c>
      <c r="BU94" s="89" t="s">
        <v>79</v>
      </c>
      <c r="BV94" s="88" t="s">
        <v>80</v>
      </c>
      <c r="BW94" s="88" t="s">
        <v>5</v>
      </c>
      <c r="BX94" s="88" t="s">
        <v>81</v>
      </c>
      <c r="CL94" s="88" t="s">
        <v>1</v>
      </c>
    </row>
    <row r="95" spans="1:91" s="7" customFormat="1" ht="37.5" customHeight="1">
      <c r="A95" s="90" t="s">
        <v>82</v>
      </c>
      <c r="B95" s="91"/>
      <c r="C95" s="92"/>
      <c r="D95" s="222" t="s">
        <v>14</v>
      </c>
      <c r="E95" s="222"/>
      <c r="F95" s="222"/>
      <c r="G95" s="222"/>
      <c r="H95" s="222"/>
      <c r="I95" s="93"/>
      <c r="J95" s="222" t="s">
        <v>17</v>
      </c>
      <c r="K95" s="222"/>
      <c r="L95" s="222"/>
      <c r="M95" s="222"/>
      <c r="N95" s="222"/>
      <c r="O95" s="222"/>
      <c r="P95" s="222"/>
      <c r="Q95" s="222"/>
      <c r="R95" s="222"/>
      <c r="S95" s="222"/>
      <c r="T95" s="222"/>
      <c r="U95" s="222"/>
      <c r="V95" s="222"/>
      <c r="W95" s="222"/>
      <c r="X95" s="222"/>
      <c r="Y95" s="222"/>
      <c r="Z95" s="222"/>
      <c r="AA95" s="222"/>
      <c r="AB95" s="222"/>
      <c r="AC95" s="222"/>
      <c r="AD95" s="222"/>
      <c r="AE95" s="222"/>
      <c r="AF95" s="222"/>
      <c r="AG95" s="220">
        <f>'OR_PHA - Zajištění vývozu...'!J30</f>
        <v>0</v>
      </c>
      <c r="AH95" s="221"/>
      <c r="AI95" s="221"/>
      <c r="AJ95" s="221"/>
      <c r="AK95" s="221"/>
      <c r="AL95" s="221"/>
      <c r="AM95" s="221"/>
      <c r="AN95" s="220">
        <f>SUM(AG95,AT95)</f>
        <v>0</v>
      </c>
      <c r="AO95" s="221"/>
      <c r="AP95" s="221"/>
      <c r="AQ95" s="94" t="s">
        <v>83</v>
      </c>
      <c r="AR95" s="95"/>
      <c r="AS95" s="96">
        <v>0</v>
      </c>
      <c r="AT95" s="97">
        <f>ROUND(SUM(AV95:AW95),2)</f>
        <v>0</v>
      </c>
      <c r="AU95" s="98">
        <f>'OR_PHA - Zajištění vývozu...'!P119</f>
        <v>0</v>
      </c>
      <c r="AV95" s="97">
        <f>'OR_PHA - Zajištění vývozu...'!J33</f>
        <v>0</v>
      </c>
      <c r="AW95" s="97">
        <f>'OR_PHA - Zajištění vývozu...'!J34</f>
        <v>0</v>
      </c>
      <c r="AX95" s="97">
        <f>'OR_PHA - Zajištění vývozu...'!J35</f>
        <v>0</v>
      </c>
      <c r="AY95" s="97">
        <f>'OR_PHA - Zajištění vývozu...'!J36</f>
        <v>0</v>
      </c>
      <c r="AZ95" s="97">
        <f>'OR_PHA - Zajištění vývozu...'!F33</f>
        <v>0</v>
      </c>
      <c r="BA95" s="97">
        <f>'OR_PHA - Zajištění vývozu...'!F34</f>
        <v>0</v>
      </c>
      <c r="BB95" s="97">
        <f>'OR_PHA - Zajištění vývozu...'!F35</f>
        <v>0</v>
      </c>
      <c r="BC95" s="97">
        <f>'OR_PHA - Zajištění vývozu...'!F36</f>
        <v>0</v>
      </c>
      <c r="BD95" s="99">
        <f>'OR_PHA - Zajištění vývozu...'!F37</f>
        <v>0</v>
      </c>
      <c r="BT95" s="100" t="s">
        <v>84</v>
      </c>
      <c r="BV95" s="100" t="s">
        <v>80</v>
      </c>
      <c r="BW95" s="100" t="s">
        <v>85</v>
      </c>
      <c r="BX95" s="100" t="s">
        <v>5</v>
      </c>
      <c r="CL95" s="100" t="s">
        <v>1</v>
      </c>
      <c r="CM95" s="100" t="s">
        <v>86</v>
      </c>
    </row>
    <row r="96" spans="1:91" s="2" customFormat="1" ht="30" customHeight="1">
      <c r="A96" s="31"/>
      <c r="B96" s="32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6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5" customHeight="1">
      <c r="A97" s="31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sheetProtection algorithmName="SHA-512" hashValue="1N2J1phMJGsMIXX/HcPxTpFOE2zzzP5JENUprXgT8z5qFXidK7ieME5prLYbf1XWyQ6wRF9pDovfwIzHxg9+gQ==" saltValue="h0PHyapltSIGEJZmbViMPRVIX7+mEcV2n6nf2nhlhn9S8WbkpZF6+KTF9JhYxLKd7Cr4k74oSpFi7jiZ5Ms0Ng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OR_PHA - Zajištění vývozu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5"/>
  <sheetViews>
    <sheetView showGridLines="0" tabSelected="1" topLeftCell="A134" workbookViewId="0">
      <selection activeCell="I135" sqref="I13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5"/>
      <c r="M2" s="225"/>
      <c r="N2" s="225"/>
      <c r="O2" s="225"/>
      <c r="P2" s="225"/>
      <c r="Q2" s="225"/>
      <c r="R2" s="225"/>
      <c r="S2" s="225"/>
      <c r="T2" s="225"/>
      <c r="U2" s="225"/>
      <c r="V2" s="225"/>
      <c r="AT2" s="14" t="s">
        <v>85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17"/>
      <c r="AT3" s="14" t="s">
        <v>86</v>
      </c>
    </row>
    <row r="4" spans="1:46" s="1" customFormat="1" ht="24.95" customHeight="1">
      <c r="B4" s="17"/>
      <c r="D4" s="103" t="s">
        <v>164</v>
      </c>
      <c r="L4" s="17"/>
      <c r="M4" s="104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5" t="s">
        <v>16</v>
      </c>
      <c r="L6" s="17"/>
    </row>
    <row r="7" spans="1:46" s="1" customFormat="1" ht="26.25" customHeight="1">
      <c r="B7" s="17"/>
      <c r="E7" s="249" t="str">
        <f>'Rekapitulace stavby'!K6</f>
        <v>Zajištění vývozu lapolů a dalších servisních činností v obvodu OŘ PHA 2022-2024</v>
      </c>
      <c r="F7" s="250"/>
      <c r="G7" s="250"/>
      <c r="H7" s="250"/>
      <c r="L7" s="17"/>
    </row>
    <row r="8" spans="1:46" s="2" customFormat="1" ht="12" customHeight="1">
      <c r="A8" s="31"/>
      <c r="B8" s="36"/>
      <c r="C8" s="31"/>
      <c r="D8" s="105" t="s">
        <v>87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30" customHeight="1">
      <c r="A9" s="31"/>
      <c r="B9" s="36"/>
      <c r="C9" s="31"/>
      <c r="D9" s="31"/>
      <c r="E9" s="251" t="s">
        <v>17</v>
      </c>
      <c r="F9" s="252"/>
      <c r="G9" s="252"/>
      <c r="H9" s="252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5" t="s">
        <v>18</v>
      </c>
      <c r="E11" s="31"/>
      <c r="F11" s="106" t="s">
        <v>1</v>
      </c>
      <c r="G11" s="31"/>
      <c r="H11" s="31"/>
      <c r="I11" s="105" t="s">
        <v>19</v>
      </c>
      <c r="J11" s="106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5" t="s">
        <v>20</v>
      </c>
      <c r="E12" s="31"/>
      <c r="F12" s="106" t="s">
        <v>21</v>
      </c>
      <c r="G12" s="31"/>
      <c r="H12" s="31"/>
      <c r="I12" s="105" t="s">
        <v>22</v>
      </c>
      <c r="J12" s="107" t="str">
        <f>'Rekapitulace stavby'!AN8</f>
        <v>9. 11. 2022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5" t="s">
        <v>24</v>
      </c>
      <c r="E14" s="31"/>
      <c r="F14" s="31"/>
      <c r="G14" s="31"/>
      <c r="H14" s="31"/>
      <c r="I14" s="105" t="s">
        <v>25</v>
      </c>
      <c r="J14" s="106" t="s">
        <v>26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6" t="s">
        <v>27</v>
      </c>
      <c r="F15" s="31"/>
      <c r="G15" s="31"/>
      <c r="H15" s="31"/>
      <c r="I15" s="105" t="s">
        <v>28</v>
      </c>
      <c r="J15" s="106" t="s">
        <v>29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5" t="s">
        <v>30</v>
      </c>
      <c r="E17" s="31"/>
      <c r="F17" s="31"/>
      <c r="G17" s="31"/>
      <c r="H17" s="31"/>
      <c r="I17" s="105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53" t="str">
        <f>'Rekapitulace stavby'!E14</f>
        <v>Vyplň údaj</v>
      </c>
      <c r="F18" s="254"/>
      <c r="G18" s="254"/>
      <c r="H18" s="254"/>
      <c r="I18" s="105" t="s">
        <v>28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5" t="s">
        <v>32</v>
      </c>
      <c r="E20" s="31"/>
      <c r="F20" s="31"/>
      <c r="G20" s="31"/>
      <c r="H20" s="31"/>
      <c r="I20" s="105" t="s">
        <v>25</v>
      </c>
      <c r="J20" s="106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6" t="str">
        <f>IF('Rekapitulace stavby'!E17="","",'Rekapitulace stavby'!E17)</f>
        <v xml:space="preserve"> </v>
      </c>
      <c r="F21" s="31"/>
      <c r="G21" s="31"/>
      <c r="H21" s="31"/>
      <c r="I21" s="105" t="s">
        <v>28</v>
      </c>
      <c r="J21" s="106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5" t="s">
        <v>35</v>
      </c>
      <c r="E23" s="31"/>
      <c r="F23" s="31"/>
      <c r="G23" s="31"/>
      <c r="H23" s="31"/>
      <c r="I23" s="105" t="s">
        <v>25</v>
      </c>
      <c r="J23" s="106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6"/>
      <c r="F24" s="31"/>
      <c r="G24" s="31"/>
      <c r="H24" s="31"/>
      <c r="I24" s="105" t="s">
        <v>28</v>
      </c>
      <c r="J24" s="106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5" t="s">
        <v>37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08"/>
      <c r="B27" s="109"/>
      <c r="C27" s="108"/>
      <c r="D27" s="108"/>
      <c r="E27" s="255" t="s">
        <v>1</v>
      </c>
      <c r="F27" s="255"/>
      <c r="G27" s="255"/>
      <c r="H27" s="255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1"/>
      <c r="E29" s="111"/>
      <c r="F29" s="111"/>
      <c r="G29" s="111"/>
      <c r="H29" s="111"/>
      <c r="I29" s="111"/>
      <c r="J29" s="111"/>
      <c r="K29" s="111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2" t="s">
        <v>38</v>
      </c>
      <c r="E30" s="31"/>
      <c r="F30" s="31"/>
      <c r="G30" s="31"/>
      <c r="H30" s="31"/>
      <c r="I30" s="31"/>
      <c r="J30" s="113">
        <f>ROUND(J119,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1"/>
      <c r="E31" s="111"/>
      <c r="F31" s="111"/>
      <c r="G31" s="111"/>
      <c r="H31" s="111"/>
      <c r="I31" s="111"/>
      <c r="J31" s="111"/>
      <c r="K31" s="11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4" t="s">
        <v>40</v>
      </c>
      <c r="G32" s="31"/>
      <c r="H32" s="31"/>
      <c r="I32" s="114" t="s">
        <v>39</v>
      </c>
      <c r="J32" s="114" t="s">
        <v>41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5" t="s">
        <v>42</v>
      </c>
      <c r="E33" s="105" t="s">
        <v>43</v>
      </c>
      <c r="F33" s="116">
        <f>ROUND((SUM(BE119:BE144)),  2)</f>
        <v>0</v>
      </c>
      <c r="G33" s="31"/>
      <c r="H33" s="31"/>
      <c r="I33" s="117">
        <v>0.21</v>
      </c>
      <c r="J33" s="116">
        <f>ROUND(((SUM(BE119:BE144))*I33),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5" t="s">
        <v>44</v>
      </c>
      <c r="F34" s="116">
        <f>ROUND((SUM(BF119:BF144)),  2)</f>
        <v>0</v>
      </c>
      <c r="G34" s="31"/>
      <c r="H34" s="31"/>
      <c r="I34" s="117">
        <v>0.15</v>
      </c>
      <c r="J34" s="116">
        <f>ROUND(((SUM(BF119:BF144))*I34),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5" t="s">
        <v>45</v>
      </c>
      <c r="F35" s="116">
        <f>ROUND((SUM(BG119:BG144)),  2)</f>
        <v>0</v>
      </c>
      <c r="G35" s="31"/>
      <c r="H35" s="31"/>
      <c r="I35" s="117">
        <v>0.21</v>
      </c>
      <c r="J35" s="116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5" t="s">
        <v>46</v>
      </c>
      <c r="F36" s="116">
        <f>ROUND((SUM(BH119:BH144)),  2)</f>
        <v>0</v>
      </c>
      <c r="G36" s="31"/>
      <c r="H36" s="31"/>
      <c r="I36" s="117">
        <v>0.15</v>
      </c>
      <c r="J36" s="116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5" t="s">
        <v>47</v>
      </c>
      <c r="F37" s="116">
        <f>ROUND((SUM(BI119:BI144)),  2)</f>
        <v>0</v>
      </c>
      <c r="G37" s="31"/>
      <c r="H37" s="31"/>
      <c r="I37" s="117">
        <v>0</v>
      </c>
      <c r="J37" s="116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18"/>
      <c r="D39" s="119" t="s">
        <v>48</v>
      </c>
      <c r="E39" s="120"/>
      <c r="F39" s="120"/>
      <c r="G39" s="121" t="s">
        <v>49</v>
      </c>
      <c r="H39" s="122" t="s">
        <v>50</v>
      </c>
      <c r="I39" s="120"/>
      <c r="J39" s="123">
        <f>SUM(J30:J37)</f>
        <v>0</v>
      </c>
      <c r="K39" s="124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5" t="s">
        <v>51</v>
      </c>
      <c r="E50" s="126"/>
      <c r="F50" s="126"/>
      <c r="G50" s="125" t="s">
        <v>52</v>
      </c>
      <c r="H50" s="126"/>
      <c r="I50" s="126"/>
      <c r="J50" s="126"/>
      <c r="K50" s="126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27" t="s">
        <v>53</v>
      </c>
      <c r="E61" s="128"/>
      <c r="F61" s="129" t="s">
        <v>54</v>
      </c>
      <c r="G61" s="127" t="s">
        <v>53</v>
      </c>
      <c r="H61" s="128"/>
      <c r="I61" s="128"/>
      <c r="J61" s="130" t="s">
        <v>54</v>
      </c>
      <c r="K61" s="128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25" t="s">
        <v>55</v>
      </c>
      <c r="E65" s="131"/>
      <c r="F65" s="131"/>
      <c r="G65" s="125" t="s">
        <v>56</v>
      </c>
      <c r="H65" s="131"/>
      <c r="I65" s="131"/>
      <c r="J65" s="131"/>
      <c r="K65" s="13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27" t="s">
        <v>53</v>
      </c>
      <c r="E76" s="128"/>
      <c r="F76" s="129" t="s">
        <v>54</v>
      </c>
      <c r="G76" s="127" t="s">
        <v>53</v>
      </c>
      <c r="H76" s="128"/>
      <c r="I76" s="128"/>
      <c r="J76" s="130" t="s">
        <v>54</v>
      </c>
      <c r="K76" s="128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2"/>
      <c r="C77" s="133"/>
      <c r="D77" s="133"/>
      <c r="E77" s="133"/>
      <c r="F77" s="133"/>
      <c r="G77" s="133"/>
      <c r="H77" s="133"/>
      <c r="I77" s="133"/>
      <c r="J77" s="133"/>
      <c r="K77" s="13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4"/>
      <c r="C81" s="135"/>
      <c r="D81" s="135"/>
      <c r="E81" s="135"/>
      <c r="F81" s="135"/>
      <c r="G81" s="135"/>
      <c r="H81" s="135"/>
      <c r="I81" s="135"/>
      <c r="J81" s="135"/>
      <c r="K81" s="135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165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6.25" customHeight="1">
      <c r="A85" s="31"/>
      <c r="B85" s="32"/>
      <c r="C85" s="33"/>
      <c r="D85" s="33"/>
      <c r="E85" s="247" t="str">
        <f>E7</f>
        <v>Zajištění vývozu lapolů a dalších servisních činností v obvodu OŘ PHA 2022-2024</v>
      </c>
      <c r="F85" s="248"/>
      <c r="G85" s="248"/>
      <c r="H85" s="248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87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30" customHeight="1">
      <c r="A87" s="31"/>
      <c r="B87" s="32"/>
      <c r="C87" s="33"/>
      <c r="D87" s="33"/>
      <c r="E87" s="231" t="str">
        <f>E9</f>
        <v>Zajištění vývozu lapolů a dalších servisních činností v obvodu OŘ PHA 2022-2024</v>
      </c>
      <c r="F87" s="246"/>
      <c r="G87" s="246"/>
      <c r="H87" s="246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obvod OŘ Praha</v>
      </c>
      <c r="G89" s="33"/>
      <c r="H89" s="33"/>
      <c r="I89" s="26" t="s">
        <v>22</v>
      </c>
      <c r="J89" s="63" t="str">
        <f>IF(J12="","",J12)</f>
        <v>9. 11. 2022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Správa železnic, státní organizace</v>
      </c>
      <c r="G91" s="33"/>
      <c r="H91" s="33"/>
      <c r="I91" s="26" t="s">
        <v>32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30</v>
      </c>
      <c r="D92" s="33"/>
      <c r="E92" s="33"/>
      <c r="F92" s="24" t="str">
        <f>IF(E18="","",E18)</f>
        <v>Vyplň údaj</v>
      </c>
      <c r="G92" s="33"/>
      <c r="H92" s="33"/>
      <c r="I92" s="26" t="s">
        <v>35</v>
      </c>
      <c r="J92" s="29"/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36" t="s">
        <v>88</v>
      </c>
      <c r="D94" s="137"/>
      <c r="E94" s="137"/>
      <c r="F94" s="137"/>
      <c r="G94" s="137"/>
      <c r="H94" s="137"/>
      <c r="I94" s="137"/>
      <c r="J94" s="138" t="s">
        <v>89</v>
      </c>
      <c r="K94" s="137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39" t="s">
        <v>166</v>
      </c>
      <c r="D96" s="33"/>
      <c r="E96" s="33"/>
      <c r="F96" s="33"/>
      <c r="G96" s="33"/>
      <c r="H96" s="33"/>
      <c r="I96" s="33"/>
      <c r="J96" s="81">
        <f>J119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90</v>
      </c>
    </row>
    <row r="97" spans="1:31" s="9" customFormat="1" ht="24.95" customHeight="1">
      <c r="B97" s="140"/>
      <c r="C97" s="141"/>
      <c r="D97" s="142" t="s">
        <v>91</v>
      </c>
      <c r="E97" s="143"/>
      <c r="F97" s="143"/>
      <c r="G97" s="143"/>
      <c r="H97" s="143"/>
      <c r="I97" s="143"/>
      <c r="J97" s="144">
        <f>J120</f>
        <v>0</v>
      </c>
      <c r="K97" s="141"/>
      <c r="L97" s="145"/>
    </row>
    <row r="98" spans="1:31" s="9" customFormat="1" ht="24.95" customHeight="1">
      <c r="B98" s="140"/>
      <c r="C98" s="141"/>
      <c r="D98" s="142" t="s">
        <v>92</v>
      </c>
      <c r="E98" s="143"/>
      <c r="F98" s="143"/>
      <c r="G98" s="143"/>
      <c r="H98" s="143"/>
      <c r="I98" s="143"/>
      <c r="J98" s="144">
        <f>J125</f>
        <v>0</v>
      </c>
      <c r="K98" s="141"/>
      <c r="L98" s="145"/>
    </row>
    <row r="99" spans="1:31" s="9" customFormat="1" ht="24.95" customHeight="1">
      <c r="B99" s="140"/>
      <c r="C99" s="141"/>
      <c r="D99" s="142" t="s">
        <v>93</v>
      </c>
      <c r="E99" s="143"/>
      <c r="F99" s="143"/>
      <c r="G99" s="143"/>
      <c r="H99" s="143"/>
      <c r="I99" s="143"/>
      <c r="J99" s="144">
        <f>J142</f>
        <v>0</v>
      </c>
      <c r="K99" s="141"/>
      <c r="L99" s="145"/>
    </row>
    <row r="100" spans="1:31" s="2" customFormat="1" ht="21.75" customHeight="1">
      <c r="A100" s="31"/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31" s="2" customFormat="1" ht="6.95" customHeight="1">
      <c r="A101" s="31"/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31" s="2" customFormat="1" ht="6.95" customHeight="1">
      <c r="A105" s="31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24.95" customHeight="1">
      <c r="A106" s="31"/>
      <c r="B106" s="32"/>
      <c r="C106" s="20" t="s">
        <v>167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5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16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26.25" customHeight="1">
      <c r="A109" s="31"/>
      <c r="B109" s="32"/>
      <c r="C109" s="33"/>
      <c r="D109" s="33"/>
      <c r="E109" s="247" t="str">
        <f>E7</f>
        <v>Zajištění vývozu lapolů a dalších servisních činností v obvodu OŘ PHA 2022-2024</v>
      </c>
      <c r="F109" s="248"/>
      <c r="G109" s="248"/>
      <c r="H109" s="248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87</v>
      </c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30" customHeight="1">
      <c r="A111" s="31"/>
      <c r="B111" s="32"/>
      <c r="C111" s="33"/>
      <c r="D111" s="33"/>
      <c r="E111" s="231" t="str">
        <f>E9</f>
        <v>Zajištění vývozu lapolů a dalších servisních činností v obvodu OŘ PHA 2022-2024</v>
      </c>
      <c r="F111" s="246"/>
      <c r="G111" s="246"/>
      <c r="H111" s="246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20</v>
      </c>
      <c r="D113" s="33"/>
      <c r="E113" s="33"/>
      <c r="F113" s="24" t="str">
        <f>F12</f>
        <v>obvod OŘ Praha</v>
      </c>
      <c r="G113" s="33"/>
      <c r="H113" s="33"/>
      <c r="I113" s="26" t="s">
        <v>22</v>
      </c>
      <c r="J113" s="63" t="str">
        <f>IF(J12="","",J12)</f>
        <v>9. 11. 2022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24</v>
      </c>
      <c r="D115" s="33"/>
      <c r="E115" s="33"/>
      <c r="F115" s="24" t="str">
        <f>E15</f>
        <v>Správa železnic, státní organizace</v>
      </c>
      <c r="G115" s="33"/>
      <c r="H115" s="33"/>
      <c r="I115" s="26" t="s">
        <v>32</v>
      </c>
      <c r="J115" s="29" t="str">
        <f>E21</f>
        <v xml:space="preserve"> 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30</v>
      </c>
      <c r="D116" s="33"/>
      <c r="E116" s="33"/>
      <c r="F116" s="24" t="str">
        <f>IF(E18="","",E18)</f>
        <v>Vyplň údaj</v>
      </c>
      <c r="G116" s="33"/>
      <c r="H116" s="33"/>
      <c r="I116" s="26" t="s">
        <v>35</v>
      </c>
      <c r="J116" s="29">
        <f>E24</f>
        <v>0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0.3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10" customFormat="1" ht="29.25" customHeight="1">
      <c r="A118" s="146"/>
      <c r="B118" s="147"/>
      <c r="C118" s="148" t="s">
        <v>94</v>
      </c>
      <c r="D118" s="149" t="s">
        <v>63</v>
      </c>
      <c r="E118" s="149" t="s">
        <v>59</v>
      </c>
      <c r="F118" s="149" t="s">
        <v>60</v>
      </c>
      <c r="G118" s="149" t="s">
        <v>95</v>
      </c>
      <c r="H118" s="149" t="s">
        <v>96</v>
      </c>
      <c r="I118" s="149" t="s">
        <v>97</v>
      </c>
      <c r="J118" s="150" t="s">
        <v>89</v>
      </c>
      <c r="K118" s="151" t="s">
        <v>98</v>
      </c>
      <c r="L118" s="152"/>
      <c r="M118" s="72" t="s">
        <v>1</v>
      </c>
      <c r="N118" s="73" t="s">
        <v>42</v>
      </c>
      <c r="O118" s="73" t="s">
        <v>99</v>
      </c>
      <c r="P118" s="73" t="s">
        <v>100</v>
      </c>
      <c r="Q118" s="73" t="s">
        <v>101</v>
      </c>
      <c r="R118" s="73" t="s">
        <v>102</v>
      </c>
      <c r="S118" s="73" t="s">
        <v>103</v>
      </c>
      <c r="T118" s="74" t="s">
        <v>104</v>
      </c>
      <c r="U118" s="146"/>
      <c r="V118" s="146"/>
      <c r="W118" s="146"/>
      <c r="X118" s="146"/>
      <c r="Y118" s="146"/>
      <c r="Z118" s="146"/>
      <c r="AA118" s="146"/>
      <c r="AB118" s="146"/>
      <c r="AC118" s="146"/>
      <c r="AD118" s="146"/>
      <c r="AE118" s="146"/>
    </row>
    <row r="119" spans="1:65" s="2" customFormat="1" ht="22.9" customHeight="1">
      <c r="A119" s="31"/>
      <c r="B119" s="32"/>
      <c r="C119" s="79" t="s">
        <v>168</v>
      </c>
      <c r="D119" s="33"/>
      <c r="E119" s="33"/>
      <c r="F119" s="33"/>
      <c r="G119" s="33"/>
      <c r="H119" s="33"/>
      <c r="I119" s="33"/>
      <c r="J119" s="153">
        <f>BK119</f>
        <v>0</v>
      </c>
      <c r="K119" s="33"/>
      <c r="L119" s="36"/>
      <c r="M119" s="75"/>
      <c r="N119" s="154"/>
      <c r="O119" s="76"/>
      <c r="P119" s="155">
        <f>P120+P125+P142</f>
        <v>0</v>
      </c>
      <c r="Q119" s="76"/>
      <c r="R119" s="155">
        <f>R120+R125+R142</f>
        <v>0</v>
      </c>
      <c r="S119" s="76"/>
      <c r="T119" s="156">
        <f>T120+T125+T142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4" t="s">
        <v>77</v>
      </c>
      <c r="AU119" s="14" t="s">
        <v>90</v>
      </c>
      <c r="BK119" s="157">
        <f>BK120+BK125+BK142</f>
        <v>0</v>
      </c>
    </row>
    <row r="120" spans="1:65" s="11" customFormat="1" ht="25.9" customHeight="1">
      <c r="B120" s="158"/>
      <c r="C120" s="159"/>
      <c r="D120" s="160" t="s">
        <v>77</v>
      </c>
      <c r="E120" s="161" t="s">
        <v>105</v>
      </c>
      <c r="F120" s="161" t="s">
        <v>106</v>
      </c>
      <c r="G120" s="159"/>
      <c r="H120" s="159"/>
      <c r="I120" s="162"/>
      <c r="J120" s="163">
        <f>BK120</f>
        <v>0</v>
      </c>
      <c r="K120" s="159"/>
      <c r="L120" s="164"/>
      <c r="M120" s="165"/>
      <c r="N120" s="166"/>
      <c r="O120" s="166"/>
      <c r="P120" s="167">
        <f>SUM(P121:P124)</f>
        <v>0</v>
      </c>
      <c r="Q120" s="166"/>
      <c r="R120" s="167">
        <f>SUM(R121:R124)</f>
        <v>0</v>
      </c>
      <c r="S120" s="166"/>
      <c r="T120" s="168">
        <f>SUM(T121:T124)</f>
        <v>0</v>
      </c>
      <c r="AR120" s="169" t="s">
        <v>84</v>
      </c>
      <c r="AT120" s="170" t="s">
        <v>77</v>
      </c>
      <c r="AU120" s="170" t="s">
        <v>78</v>
      </c>
      <c r="AY120" s="169" t="s">
        <v>107</v>
      </c>
      <c r="BK120" s="171">
        <f>SUM(BK121:BK124)</f>
        <v>0</v>
      </c>
    </row>
    <row r="121" spans="1:65" s="2" customFormat="1" ht="44.25" customHeight="1">
      <c r="A121" s="31"/>
      <c r="B121" s="32"/>
      <c r="C121" s="172" t="s">
        <v>84</v>
      </c>
      <c r="D121" s="172" t="s">
        <v>108</v>
      </c>
      <c r="E121" s="173" t="s">
        <v>109</v>
      </c>
      <c r="F121" s="174" t="s">
        <v>110</v>
      </c>
      <c r="G121" s="175" t="s">
        <v>111</v>
      </c>
      <c r="H121" s="176">
        <v>144</v>
      </c>
      <c r="I121" s="177"/>
      <c r="J121" s="178">
        <f>ROUND(I121*H121,2)</f>
        <v>0</v>
      </c>
      <c r="K121" s="179"/>
      <c r="L121" s="36"/>
      <c r="M121" s="180" t="s">
        <v>1</v>
      </c>
      <c r="N121" s="181" t="s">
        <v>43</v>
      </c>
      <c r="O121" s="68"/>
      <c r="P121" s="182">
        <f>O121*H121</f>
        <v>0</v>
      </c>
      <c r="Q121" s="182">
        <v>0</v>
      </c>
      <c r="R121" s="182">
        <f>Q121*H121</f>
        <v>0</v>
      </c>
      <c r="S121" s="182">
        <v>0</v>
      </c>
      <c r="T121" s="183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84" t="s">
        <v>112</v>
      </c>
      <c r="AT121" s="184" t="s">
        <v>108</v>
      </c>
      <c r="AU121" s="184" t="s">
        <v>84</v>
      </c>
      <c r="AY121" s="14" t="s">
        <v>107</v>
      </c>
      <c r="BE121" s="185">
        <f>IF(N121="základní",J121,0)</f>
        <v>0</v>
      </c>
      <c r="BF121" s="185">
        <f>IF(N121="snížená",J121,0)</f>
        <v>0</v>
      </c>
      <c r="BG121" s="185">
        <f>IF(N121="zákl. přenesená",J121,0)</f>
        <v>0</v>
      </c>
      <c r="BH121" s="185">
        <f>IF(N121="sníž. přenesená",J121,0)</f>
        <v>0</v>
      </c>
      <c r="BI121" s="185">
        <f>IF(N121="nulová",J121,0)</f>
        <v>0</v>
      </c>
      <c r="BJ121" s="14" t="s">
        <v>84</v>
      </c>
      <c r="BK121" s="185">
        <f>ROUND(I121*H121,2)</f>
        <v>0</v>
      </c>
      <c r="BL121" s="14" t="s">
        <v>112</v>
      </c>
      <c r="BM121" s="184" t="s">
        <v>113</v>
      </c>
    </row>
    <row r="122" spans="1:65" s="12" customFormat="1">
      <c r="B122" s="186"/>
      <c r="C122" s="187"/>
      <c r="D122" s="188" t="s">
        <v>114</v>
      </c>
      <c r="E122" s="189" t="s">
        <v>1</v>
      </c>
      <c r="F122" s="190" t="s">
        <v>115</v>
      </c>
      <c r="G122" s="187"/>
      <c r="H122" s="191">
        <v>144</v>
      </c>
      <c r="I122" s="192"/>
      <c r="J122" s="187"/>
      <c r="K122" s="187"/>
      <c r="L122" s="193"/>
      <c r="M122" s="194"/>
      <c r="N122" s="195"/>
      <c r="O122" s="195"/>
      <c r="P122" s="195"/>
      <c r="Q122" s="195"/>
      <c r="R122" s="195"/>
      <c r="S122" s="195"/>
      <c r="T122" s="196"/>
      <c r="AT122" s="197" t="s">
        <v>114</v>
      </c>
      <c r="AU122" s="197" t="s">
        <v>84</v>
      </c>
      <c r="AV122" s="12" t="s">
        <v>86</v>
      </c>
      <c r="AW122" s="12" t="s">
        <v>34</v>
      </c>
      <c r="AX122" s="12" t="s">
        <v>84</v>
      </c>
      <c r="AY122" s="197" t="s">
        <v>107</v>
      </c>
    </row>
    <row r="123" spans="1:65" s="2" customFormat="1" ht="24.2" customHeight="1">
      <c r="A123" s="31"/>
      <c r="B123" s="32"/>
      <c r="C123" s="172" t="s">
        <v>86</v>
      </c>
      <c r="D123" s="172" t="s">
        <v>108</v>
      </c>
      <c r="E123" s="173" t="s">
        <v>116</v>
      </c>
      <c r="F123" s="174" t="s">
        <v>117</v>
      </c>
      <c r="G123" s="175" t="s">
        <v>118</v>
      </c>
      <c r="H123" s="176">
        <v>10</v>
      </c>
      <c r="I123" s="177"/>
      <c r="J123" s="178">
        <f>ROUND(I123*H123,2)</f>
        <v>0</v>
      </c>
      <c r="K123" s="179"/>
      <c r="L123" s="36"/>
      <c r="M123" s="180" t="s">
        <v>1</v>
      </c>
      <c r="N123" s="181" t="s">
        <v>43</v>
      </c>
      <c r="O123" s="68"/>
      <c r="P123" s="182">
        <f>O123*H123</f>
        <v>0</v>
      </c>
      <c r="Q123" s="182">
        <v>0</v>
      </c>
      <c r="R123" s="182">
        <f>Q123*H123</f>
        <v>0</v>
      </c>
      <c r="S123" s="182">
        <v>0</v>
      </c>
      <c r="T123" s="183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84" t="s">
        <v>112</v>
      </c>
      <c r="AT123" s="184" t="s">
        <v>108</v>
      </c>
      <c r="AU123" s="184" t="s">
        <v>84</v>
      </c>
      <c r="AY123" s="14" t="s">
        <v>107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4" t="s">
        <v>84</v>
      </c>
      <c r="BK123" s="185">
        <f>ROUND(I123*H123,2)</f>
        <v>0</v>
      </c>
      <c r="BL123" s="14" t="s">
        <v>112</v>
      </c>
      <c r="BM123" s="184" t="s">
        <v>119</v>
      </c>
    </row>
    <row r="124" spans="1:65" s="12" customFormat="1">
      <c r="B124" s="186"/>
      <c r="C124" s="187"/>
      <c r="D124" s="188" t="s">
        <v>114</v>
      </c>
      <c r="E124" s="189" t="s">
        <v>1</v>
      </c>
      <c r="F124" s="190" t="s">
        <v>120</v>
      </c>
      <c r="G124" s="187"/>
      <c r="H124" s="191">
        <v>10</v>
      </c>
      <c r="I124" s="192"/>
      <c r="J124" s="187"/>
      <c r="K124" s="187"/>
      <c r="L124" s="193"/>
      <c r="M124" s="194"/>
      <c r="N124" s="195"/>
      <c r="O124" s="195"/>
      <c r="P124" s="195"/>
      <c r="Q124" s="195"/>
      <c r="R124" s="195"/>
      <c r="S124" s="195"/>
      <c r="T124" s="196"/>
      <c r="AT124" s="197" t="s">
        <v>114</v>
      </c>
      <c r="AU124" s="197" t="s">
        <v>84</v>
      </c>
      <c r="AV124" s="12" t="s">
        <v>86</v>
      </c>
      <c r="AW124" s="12" t="s">
        <v>34</v>
      </c>
      <c r="AX124" s="12" t="s">
        <v>84</v>
      </c>
      <c r="AY124" s="197" t="s">
        <v>107</v>
      </c>
    </row>
    <row r="125" spans="1:65" s="11" customFormat="1" ht="25.9" customHeight="1">
      <c r="B125" s="158"/>
      <c r="C125" s="159"/>
      <c r="D125" s="160" t="s">
        <v>77</v>
      </c>
      <c r="E125" s="161" t="s">
        <v>121</v>
      </c>
      <c r="F125" s="161" t="s">
        <v>122</v>
      </c>
      <c r="G125" s="159"/>
      <c r="H125" s="159"/>
      <c r="I125" s="162"/>
      <c r="J125" s="163">
        <f>BK125</f>
        <v>0</v>
      </c>
      <c r="K125" s="159"/>
      <c r="L125" s="164"/>
      <c r="M125" s="165"/>
      <c r="N125" s="166"/>
      <c r="O125" s="166"/>
      <c r="P125" s="167">
        <f>SUM(P126:P141)</f>
        <v>0</v>
      </c>
      <c r="Q125" s="166"/>
      <c r="R125" s="167">
        <f>SUM(R126:R141)</f>
        <v>0</v>
      </c>
      <c r="S125" s="166"/>
      <c r="T125" s="168">
        <f>SUM(T126:T141)</f>
        <v>0</v>
      </c>
      <c r="AR125" s="169" t="s">
        <v>84</v>
      </c>
      <c r="AT125" s="170" t="s">
        <v>77</v>
      </c>
      <c r="AU125" s="170" t="s">
        <v>78</v>
      </c>
      <c r="AY125" s="169" t="s">
        <v>107</v>
      </c>
      <c r="BK125" s="171">
        <f>SUM(BK126:BK141)</f>
        <v>0</v>
      </c>
    </row>
    <row r="126" spans="1:65" s="2" customFormat="1" ht="37.9" customHeight="1">
      <c r="A126" s="31"/>
      <c r="B126" s="32"/>
      <c r="C126" s="172" t="s">
        <v>123</v>
      </c>
      <c r="D126" s="172" t="s">
        <v>108</v>
      </c>
      <c r="E126" s="173" t="s">
        <v>124</v>
      </c>
      <c r="F126" s="174" t="s">
        <v>125</v>
      </c>
      <c r="G126" s="175" t="s">
        <v>126</v>
      </c>
      <c r="H126" s="176">
        <v>192</v>
      </c>
      <c r="I126" s="177"/>
      <c r="J126" s="178">
        <f>ROUND(I126*H126,2)</f>
        <v>0</v>
      </c>
      <c r="K126" s="179"/>
      <c r="L126" s="36"/>
      <c r="M126" s="180" t="s">
        <v>1</v>
      </c>
      <c r="N126" s="181" t="s">
        <v>43</v>
      </c>
      <c r="O126" s="68"/>
      <c r="P126" s="182">
        <f>O126*H126</f>
        <v>0</v>
      </c>
      <c r="Q126" s="182">
        <v>0</v>
      </c>
      <c r="R126" s="182">
        <f>Q126*H126</f>
        <v>0</v>
      </c>
      <c r="S126" s="182">
        <v>0</v>
      </c>
      <c r="T126" s="183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84" t="s">
        <v>112</v>
      </c>
      <c r="AT126" s="184" t="s">
        <v>108</v>
      </c>
      <c r="AU126" s="184" t="s">
        <v>84</v>
      </c>
      <c r="AY126" s="14" t="s">
        <v>107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4" t="s">
        <v>84</v>
      </c>
      <c r="BK126" s="185">
        <f>ROUND(I126*H126,2)</f>
        <v>0</v>
      </c>
      <c r="BL126" s="14" t="s">
        <v>112</v>
      </c>
      <c r="BM126" s="184" t="s">
        <v>127</v>
      </c>
    </row>
    <row r="127" spans="1:65" s="2" customFormat="1" ht="58.5">
      <c r="A127" s="31"/>
      <c r="B127" s="32"/>
      <c r="C127" s="33"/>
      <c r="D127" s="188" t="s">
        <v>128</v>
      </c>
      <c r="E127" s="33"/>
      <c r="F127" s="198" t="s">
        <v>129</v>
      </c>
      <c r="G127" s="33"/>
      <c r="H127" s="33"/>
      <c r="I127" s="199"/>
      <c r="J127" s="33"/>
      <c r="K127" s="33"/>
      <c r="L127" s="36"/>
      <c r="M127" s="200"/>
      <c r="N127" s="201"/>
      <c r="O127" s="68"/>
      <c r="P127" s="68"/>
      <c r="Q127" s="68"/>
      <c r="R127" s="68"/>
      <c r="S127" s="68"/>
      <c r="T127" s="69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4" t="s">
        <v>128</v>
      </c>
      <c r="AU127" s="14" t="s">
        <v>84</v>
      </c>
    </row>
    <row r="128" spans="1:65" s="12" customFormat="1">
      <c r="B128" s="186"/>
      <c r="C128" s="187"/>
      <c r="D128" s="188" t="s">
        <v>114</v>
      </c>
      <c r="E128" s="189" t="s">
        <v>1</v>
      </c>
      <c r="F128" s="190" t="s">
        <v>130</v>
      </c>
      <c r="G128" s="187"/>
      <c r="H128" s="191">
        <v>192</v>
      </c>
      <c r="I128" s="192"/>
      <c r="J128" s="187"/>
      <c r="K128" s="187"/>
      <c r="L128" s="193"/>
      <c r="M128" s="194"/>
      <c r="N128" s="195"/>
      <c r="O128" s="195"/>
      <c r="P128" s="195"/>
      <c r="Q128" s="195"/>
      <c r="R128" s="195"/>
      <c r="S128" s="195"/>
      <c r="T128" s="196"/>
      <c r="AT128" s="197" t="s">
        <v>114</v>
      </c>
      <c r="AU128" s="197" t="s">
        <v>84</v>
      </c>
      <c r="AV128" s="12" t="s">
        <v>86</v>
      </c>
      <c r="AW128" s="12" t="s">
        <v>34</v>
      </c>
      <c r="AX128" s="12" t="s">
        <v>84</v>
      </c>
      <c r="AY128" s="197" t="s">
        <v>107</v>
      </c>
    </row>
    <row r="129" spans="1:65" s="2" customFormat="1" ht="49.15" customHeight="1">
      <c r="A129" s="31"/>
      <c r="B129" s="32"/>
      <c r="C129" s="172" t="s">
        <v>112</v>
      </c>
      <c r="D129" s="172" t="s">
        <v>108</v>
      </c>
      <c r="E129" s="173" t="s">
        <v>131</v>
      </c>
      <c r="F129" s="174" t="s">
        <v>132</v>
      </c>
      <c r="G129" s="175" t="s">
        <v>126</v>
      </c>
      <c r="H129" s="176">
        <v>96</v>
      </c>
      <c r="I129" s="177"/>
      <c r="J129" s="178">
        <f>ROUND(I129*H129,2)</f>
        <v>0</v>
      </c>
      <c r="K129" s="179"/>
      <c r="L129" s="36"/>
      <c r="M129" s="180" t="s">
        <v>1</v>
      </c>
      <c r="N129" s="181" t="s">
        <v>43</v>
      </c>
      <c r="O129" s="68"/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84" t="s">
        <v>112</v>
      </c>
      <c r="AT129" s="184" t="s">
        <v>108</v>
      </c>
      <c r="AU129" s="184" t="s">
        <v>84</v>
      </c>
      <c r="AY129" s="14" t="s">
        <v>107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4" t="s">
        <v>84</v>
      </c>
      <c r="BK129" s="185">
        <f>ROUND(I129*H129,2)</f>
        <v>0</v>
      </c>
      <c r="BL129" s="14" t="s">
        <v>112</v>
      </c>
      <c r="BM129" s="184" t="s">
        <v>133</v>
      </c>
    </row>
    <row r="130" spans="1:65" s="2" customFormat="1" ht="58.5">
      <c r="A130" s="31"/>
      <c r="B130" s="32"/>
      <c r="C130" s="33"/>
      <c r="D130" s="188" t="s">
        <v>128</v>
      </c>
      <c r="E130" s="33"/>
      <c r="F130" s="198" t="s">
        <v>134</v>
      </c>
      <c r="G130" s="33"/>
      <c r="H130" s="33"/>
      <c r="I130" s="199"/>
      <c r="J130" s="33"/>
      <c r="K130" s="33"/>
      <c r="L130" s="36"/>
      <c r="M130" s="200"/>
      <c r="N130" s="201"/>
      <c r="O130" s="68"/>
      <c r="P130" s="68"/>
      <c r="Q130" s="68"/>
      <c r="R130" s="68"/>
      <c r="S130" s="68"/>
      <c r="T130" s="69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4" t="s">
        <v>128</v>
      </c>
      <c r="AU130" s="14" t="s">
        <v>84</v>
      </c>
    </row>
    <row r="131" spans="1:65" s="12" customFormat="1">
      <c r="B131" s="186"/>
      <c r="C131" s="187"/>
      <c r="D131" s="188" t="s">
        <v>114</v>
      </c>
      <c r="E131" s="189" t="s">
        <v>1</v>
      </c>
      <c r="F131" s="190" t="s">
        <v>135</v>
      </c>
      <c r="G131" s="187"/>
      <c r="H131" s="191">
        <v>96</v>
      </c>
      <c r="I131" s="192"/>
      <c r="J131" s="187"/>
      <c r="K131" s="187"/>
      <c r="L131" s="193"/>
      <c r="M131" s="194"/>
      <c r="N131" s="195"/>
      <c r="O131" s="195"/>
      <c r="P131" s="195"/>
      <c r="Q131" s="195"/>
      <c r="R131" s="195"/>
      <c r="S131" s="195"/>
      <c r="T131" s="196"/>
      <c r="AT131" s="197" t="s">
        <v>114</v>
      </c>
      <c r="AU131" s="197" t="s">
        <v>84</v>
      </c>
      <c r="AV131" s="12" t="s">
        <v>86</v>
      </c>
      <c r="AW131" s="12" t="s">
        <v>34</v>
      </c>
      <c r="AX131" s="12" t="s">
        <v>84</v>
      </c>
      <c r="AY131" s="197" t="s">
        <v>107</v>
      </c>
    </row>
    <row r="132" spans="1:65" s="2" customFormat="1" ht="33" customHeight="1">
      <c r="A132" s="31"/>
      <c r="B132" s="32"/>
      <c r="C132" s="172" t="s">
        <v>136</v>
      </c>
      <c r="D132" s="172" t="s">
        <v>108</v>
      </c>
      <c r="E132" s="173" t="s">
        <v>137</v>
      </c>
      <c r="F132" s="174" t="s">
        <v>138</v>
      </c>
      <c r="G132" s="175" t="s">
        <v>139</v>
      </c>
      <c r="H132" s="176">
        <v>24</v>
      </c>
      <c r="I132" s="177"/>
      <c r="J132" s="178">
        <f>ROUND(I132*H132,2)</f>
        <v>0</v>
      </c>
      <c r="K132" s="179"/>
      <c r="L132" s="36"/>
      <c r="M132" s="180" t="s">
        <v>1</v>
      </c>
      <c r="N132" s="181" t="s">
        <v>43</v>
      </c>
      <c r="O132" s="68"/>
      <c r="P132" s="182">
        <f>O132*H132</f>
        <v>0</v>
      </c>
      <c r="Q132" s="182">
        <v>0</v>
      </c>
      <c r="R132" s="182">
        <f>Q132*H132</f>
        <v>0</v>
      </c>
      <c r="S132" s="182">
        <v>0</v>
      </c>
      <c r="T132" s="183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84" t="s">
        <v>112</v>
      </c>
      <c r="AT132" s="184" t="s">
        <v>108</v>
      </c>
      <c r="AU132" s="184" t="s">
        <v>84</v>
      </c>
      <c r="AY132" s="14" t="s">
        <v>107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4" t="s">
        <v>84</v>
      </c>
      <c r="BK132" s="185">
        <f>ROUND(I132*H132,2)</f>
        <v>0</v>
      </c>
      <c r="BL132" s="14" t="s">
        <v>112</v>
      </c>
      <c r="BM132" s="184" t="s">
        <v>140</v>
      </c>
    </row>
    <row r="133" spans="1:65" s="2" customFormat="1" ht="58.5">
      <c r="A133" s="31"/>
      <c r="B133" s="32"/>
      <c r="C133" s="33"/>
      <c r="D133" s="188" t="s">
        <v>128</v>
      </c>
      <c r="E133" s="33"/>
      <c r="F133" s="198" t="s">
        <v>141</v>
      </c>
      <c r="G133" s="33"/>
      <c r="H133" s="33"/>
      <c r="I133" s="199"/>
      <c r="J133" s="33"/>
      <c r="K133" s="33"/>
      <c r="L133" s="36"/>
      <c r="M133" s="200"/>
      <c r="N133" s="201"/>
      <c r="O133" s="68"/>
      <c r="P133" s="68"/>
      <c r="Q133" s="68"/>
      <c r="R133" s="68"/>
      <c r="S133" s="68"/>
      <c r="T133" s="69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4" t="s">
        <v>128</v>
      </c>
      <c r="AU133" s="14" t="s">
        <v>84</v>
      </c>
    </row>
    <row r="134" spans="1:65" s="12" customFormat="1">
      <c r="B134" s="186"/>
      <c r="C134" s="187"/>
      <c r="D134" s="188" t="s">
        <v>114</v>
      </c>
      <c r="E134" s="189" t="s">
        <v>1</v>
      </c>
      <c r="F134" s="190" t="s">
        <v>142</v>
      </c>
      <c r="G134" s="187"/>
      <c r="H134" s="191">
        <v>24</v>
      </c>
      <c r="I134" s="192"/>
      <c r="J134" s="187"/>
      <c r="K134" s="187"/>
      <c r="L134" s="193"/>
      <c r="M134" s="194"/>
      <c r="N134" s="195"/>
      <c r="O134" s="195"/>
      <c r="P134" s="195"/>
      <c r="Q134" s="195"/>
      <c r="R134" s="195"/>
      <c r="S134" s="195"/>
      <c r="T134" s="196"/>
      <c r="AT134" s="197" t="s">
        <v>114</v>
      </c>
      <c r="AU134" s="197" t="s">
        <v>84</v>
      </c>
      <c r="AV134" s="12" t="s">
        <v>86</v>
      </c>
      <c r="AW134" s="12" t="s">
        <v>34</v>
      </c>
      <c r="AX134" s="12" t="s">
        <v>84</v>
      </c>
      <c r="AY134" s="197" t="s">
        <v>107</v>
      </c>
    </row>
    <row r="135" spans="1:65" s="2" customFormat="1" ht="33" customHeight="1">
      <c r="A135" s="31"/>
      <c r="B135" s="32"/>
      <c r="C135" s="172" t="s">
        <v>143</v>
      </c>
      <c r="D135" s="172" t="s">
        <v>108</v>
      </c>
      <c r="E135" s="173" t="s">
        <v>144</v>
      </c>
      <c r="F135" s="174" t="s">
        <v>145</v>
      </c>
      <c r="G135" s="175" t="s">
        <v>139</v>
      </c>
      <c r="H135" s="176">
        <v>24</v>
      </c>
      <c r="I135" s="177"/>
      <c r="J135" s="178">
        <f>ROUND(I135*H135,2)</f>
        <v>0</v>
      </c>
      <c r="K135" s="179"/>
      <c r="L135" s="36"/>
      <c r="M135" s="180" t="s">
        <v>1</v>
      </c>
      <c r="N135" s="181" t="s">
        <v>43</v>
      </c>
      <c r="O135" s="68"/>
      <c r="P135" s="182">
        <f>O135*H135</f>
        <v>0</v>
      </c>
      <c r="Q135" s="182">
        <v>0</v>
      </c>
      <c r="R135" s="182">
        <f>Q135*H135</f>
        <v>0</v>
      </c>
      <c r="S135" s="182">
        <v>0</v>
      </c>
      <c r="T135" s="183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84" t="s">
        <v>112</v>
      </c>
      <c r="AT135" s="184" t="s">
        <v>108</v>
      </c>
      <c r="AU135" s="184" t="s">
        <v>84</v>
      </c>
      <c r="AY135" s="14" t="s">
        <v>107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4" t="s">
        <v>84</v>
      </c>
      <c r="BK135" s="185">
        <f>ROUND(I135*H135,2)</f>
        <v>0</v>
      </c>
      <c r="BL135" s="14" t="s">
        <v>112</v>
      </c>
      <c r="BM135" s="184" t="s">
        <v>146</v>
      </c>
    </row>
    <row r="136" spans="1:65" s="2" customFormat="1" ht="58.5">
      <c r="A136" s="31"/>
      <c r="B136" s="32"/>
      <c r="C136" s="33"/>
      <c r="D136" s="188" t="s">
        <v>128</v>
      </c>
      <c r="E136" s="33"/>
      <c r="F136" s="198" t="s">
        <v>147</v>
      </c>
      <c r="G136" s="33"/>
      <c r="H136" s="33"/>
      <c r="I136" s="199"/>
      <c r="J136" s="33"/>
      <c r="K136" s="33"/>
      <c r="L136" s="36"/>
      <c r="M136" s="200"/>
      <c r="N136" s="201"/>
      <c r="O136" s="68"/>
      <c r="P136" s="68"/>
      <c r="Q136" s="68"/>
      <c r="R136" s="68"/>
      <c r="S136" s="68"/>
      <c r="T136" s="69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4" t="s">
        <v>128</v>
      </c>
      <c r="AU136" s="14" t="s">
        <v>84</v>
      </c>
    </row>
    <row r="137" spans="1:65" s="12" customFormat="1">
      <c r="B137" s="186"/>
      <c r="C137" s="187"/>
      <c r="D137" s="188" t="s">
        <v>114</v>
      </c>
      <c r="E137" s="189" t="s">
        <v>1</v>
      </c>
      <c r="F137" s="190" t="s">
        <v>142</v>
      </c>
      <c r="G137" s="187"/>
      <c r="H137" s="191">
        <v>24</v>
      </c>
      <c r="I137" s="192"/>
      <c r="J137" s="187"/>
      <c r="K137" s="187"/>
      <c r="L137" s="193"/>
      <c r="M137" s="194"/>
      <c r="N137" s="195"/>
      <c r="O137" s="195"/>
      <c r="P137" s="195"/>
      <c r="Q137" s="195"/>
      <c r="R137" s="195"/>
      <c r="S137" s="195"/>
      <c r="T137" s="196"/>
      <c r="AT137" s="197" t="s">
        <v>114</v>
      </c>
      <c r="AU137" s="197" t="s">
        <v>84</v>
      </c>
      <c r="AV137" s="12" t="s">
        <v>86</v>
      </c>
      <c r="AW137" s="12" t="s">
        <v>34</v>
      </c>
      <c r="AX137" s="12" t="s">
        <v>84</v>
      </c>
      <c r="AY137" s="197" t="s">
        <v>107</v>
      </c>
    </row>
    <row r="138" spans="1:65" s="2" customFormat="1" ht="37.9" customHeight="1">
      <c r="A138" s="31"/>
      <c r="B138" s="32"/>
      <c r="C138" s="172" t="s">
        <v>148</v>
      </c>
      <c r="D138" s="172" t="s">
        <v>108</v>
      </c>
      <c r="E138" s="173" t="s">
        <v>149</v>
      </c>
      <c r="F138" s="174" t="s">
        <v>150</v>
      </c>
      <c r="G138" s="175" t="s">
        <v>139</v>
      </c>
      <c r="H138" s="176">
        <v>24</v>
      </c>
      <c r="I138" s="177"/>
      <c r="J138" s="178">
        <f>ROUND(I138*H138,2)</f>
        <v>0</v>
      </c>
      <c r="K138" s="179"/>
      <c r="L138" s="36"/>
      <c r="M138" s="180" t="s">
        <v>1</v>
      </c>
      <c r="N138" s="181" t="s">
        <v>43</v>
      </c>
      <c r="O138" s="68"/>
      <c r="P138" s="182">
        <f>O138*H138</f>
        <v>0</v>
      </c>
      <c r="Q138" s="182">
        <v>0</v>
      </c>
      <c r="R138" s="182">
        <f>Q138*H138</f>
        <v>0</v>
      </c>
      <c r="S138" s="182">
        <v>0</v>
      </c>
      <c r="T138" s="183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84" t="s">
        <v>112</v>
      </c>
      <c r="AT138" s="184" t="s">
        <v>108</v>
      </c>
      <c r="AU138" s="184" t="s">
        <v>84</v>
      </c>
      <c r="AY138" s="14" t="s">
        <v>107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4" t="s">
        <v>84</v>
      </c>
      <c r="BK138" s="185">
        <f>ROUND(I138*H138,2)</f>
        <v>0</v>
      </c>
      <c r="BL138" s="14" t="s">
        <v>112</v>
      </c>
      <c r="BM138" s="184" t="s">
        <v>151</v>
      </c>
    </row>
    <row r="139" spans="1:65" s="2" customFormat="1" ht="29.25">
      <c r="A139" s="31"/>
      <c r="B139" s="32"/>
      <c r="C139" s="33"/>
      <c r="D139" s="188" t="s">
        <v>128</v>
      </c>
      <c r="E139" s="33"/>
      <c r="F139" s="198" t="s">
        <v>152</v>
      </c>
      <c r="G139" s="33"/>
      <c r="H139" s="33"/>
      <c r="I139" s="199"/>
      <c r="J139" s="33"/>
      <c r="K139" s="33"/>
      <c r="L139" s="36"/>
      <c r="M139" s="200"/>
      <c r="N139" s="201"/>
      <c r="O139" s="68"/>
      <c r="P139" s="68"/>
      <c r="Q139" s="68"/>
      <c r="R139" s="68"/>
      <c r="S139" s="68"/>
      <c r="T139" s="69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4" t="s">
        <v>128</v>
      </c>
      <c r="AU139" s="14" t="s">
        <v>84</v>
      </c>
    </row>
    <row r="140" spans="1:65" s="2" customFormat="1" ht="37.9" customHeight="1">
      <c r="A140" s="31"/>
      <c r="B140" s="32"/>
      <c r="C140" s="172" t="s">
        <v>153</v>
      </c>
      <c r="D140" s="172" t="s">
        <v>108</v>
      </c>
      <c r="E140" s="173" t="s">
        <v>154</v>
      </c>
      <c r="F140" s="174" t="s">
        <v>155</v>
      </c>
      <c r="G140" s="175" t="s">
        <v>139</v>
      </c>
      <c r="H140" s="176">
        <v>24</v>
      </c>
      <c r="I140" s="177"/>
      <c r="J140" s="178">
        <f>ROUND(I140*H140,2)</f>
        <v>0</v>
      </c>
      <c r="K140" s="179"/>
      <c r="L140" s="36"/>
      <c r="M140" s="180" t="s">
        <v>1</v>
      </c>
      <c r="N140" s="181" t="s">
        <v>43</v>
      </c>
      <c r="O140" s="68"/>
      <c r="P140" s="182">
        <f>O140*H140</f>
        <v>0</v>
      </c>
      <c r="Q140" s="182">
        <v>0</v>
      </c>
      <c r="R140" s="182">
        <f>Q140*H140</f>
        <v>0</v>
      </c>
      <c r="S140" s="182">
        <v>0</v>
      </c>
      <c r="T140" s="183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84" t="s">
        <v>112</v>
      </c>
      <c r="AT140" s="184" t="s">
        <v>108</v>
      </c>
      <c r="AU140" s="184" t="s">
        <v>84</v>
      </c>
      <c r="AY140" s="14" t="s">
        <v>107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4" t="s">
        <v>84</v>
      </c>
      <c r="BK140" s="185">
        <f>ROUND(I140*H140,2)</f>
        <v>0</v>
      </c>
      <c r="BL140" s="14" t="s">
        <v>112</v>
      </c>
      <c r="BM140" s="184" t="s">
        <v>156</v>
      </c>
    </row>
    <row r="141" spans="1:65" s="2" customFormat="1" ht="29.25">
      <c r="A141" s="31"/>
      <c r="B141" s="32"/>
      <c r="C141" s="33"/>
      <c r="D141" s="188" t="s">
        <v>128</v>
      </c>
      <c r="E141" s="33"/>
      <c r="F141" s="198" t="s">
        <v>152</v>
      </c>
      <c r="G141" s="33"/>
      <c r="H141" s="33"/>
      <c r="I141" s="199"/>
      <c r="J141" s="33"/>
      <c r="K141" s="33"/>
      <c r="L141" s="36"/>
      <c r="M141" s="200"/>
      <c r="N141" s="201"/>
      <c r="O141" s="68"/>
      <c r="P141" s="68"/>
      <c r="Q141" s="68"/>
      <c r="R141" s="68"/>
      <c r="S141" s="68"/>
      <c r="T141" s="69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4" t="s">
        <v>128</v>
      </c>
      <c r="AU141" s="14" t="s">
        <v>84</v>
      </c>
    </row>
    <row r="142" spans="1:65" s="11" customFormat="1" ht="25.9" customHeight="1">
      <c r="B142" s="158"/>
      <c r="C142" s="159"/>
      <c r="D142" s="160" t="s">
        <v>77</v>
      </c>
      <c r="E142" s="161" t="s">
        <v>157</v>
      </c>
      <c r="F142" s="161" t="s">
        <v>158</v>
      </c>
      <c r="G142" s="159"/>
      <c r="H142" s="159"/>
      <c r="I142" s="162"/>
      <c r="J142" s="163">
        <f>BK142</f>
        <v>0</v>
      </c>
      <c r="K142" s="159"/>
      <c r="L142" s="164"/>
      <c r="M142" s="165"/>
      <c r="N142" s="166"/>
      <c r="O142" s="166"/>
      <c r="P142" s="167">
        <f>SUM(P143:P144)</f>
        <v>0</v>
      </c>
      <c r="Q142" s="166"/>
      <c r="R142" s="167">
        <f>SUM(R143:R144)</f>
        <v>0</v>
      </c>
      <c r="S142" s="166"/>
      <c r="T142" s="168">
        <f>SUM(T143:T144)</f>
        <v>0</v>
      </c>
      <c r="AR142" s="169" t="s">
        <v>84</v>
      </c>
      <c r="AT142" s="170" t="s">
        <v>77</v>
      </c>
      <c r="AU142" s="170" t="s">
        <v>78</v>
      </c>
      <c r="AY142" s="169" t="s">
        <v>107</v>
      </c>
      <c r="BK142" s="171">
        <f>SUM(BK143:BK144)</f>
        <v>0</v>
      </c>
    </row>
    <row r="143" spans="1:65" s="2" customFormat="1" ht="21.75" customHeight="1">
      <c r="A143" s="31"/>
      <c r="B143" s="32"/>
      <c r="C143" s="172" t="s">
        <v>159</v>
      </c>
      <c r="D143" s="172" t="s">
        <v>108</v>
      </c>
      <c r="E143" s="173" t="s">
        <v>160</v>
      </c>
      <c r="F143" s="174" t="s">
        <v>161</v>
      </c>
      <c r="G143" s="175" t="s">
        <v>118</v>
      </c>
      <c r="H143" s="176">
        <v>144</v>
      </c>
      <c r="I143" s="177"/>
      <c r="J143" s="178">
        <f>ROUND(I143*H143,2)</f>
        <v>0</v>
      </c>
      <c r="K143" s="179"/>
      <c r="L143" s="36"/>
      <c r="M143" s="180" t="s">
        <v>1</v>
      </c>
      <c r="N143" s="181" t="s">
        <v>43</v>
      </c>
      <c r="O143" s="68"/>
      <c r="P143" s="182">
        <f>O143*H143</f>
        <v>0</v>
      </c>
      <c r="Q143" s="182">
        <v>0</v>
      </c>
      <c r="R143" s="182">
        <f>Q143*H143</f>
        <v>0</v>
      </c>
      <c r="S143" s="182">
        <v>0</v>
      </c>
      <c r="T143" s="183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84" t="s">
        <v>112</v>
      </c>
      <c r="AT143" s="184" t="s">
        <v>108</v>
      </c>
      <c r="AU143" s="184" t="s">
        <v>84</v>
      </c>
      <c r="AY143" s="14" t="s">
        <v>107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14" t="s">
        <v>84</v>
      </c>
      <c r="BK143" s="185">
        <f>ROUND(I143*H143,2)</f>
        <v>0</v>
      </c>
      <c r="BL143" s="14" t="s">
        <v>112</v>
      </c>
      <c r="BM143" s="184" t="s">
        <v>162</v>
      </c>
    </row>
    <row r="144" spans="1:65" s="12" customFormat="1">
      <c r="B144" s="186"/>
      <c r="C144" s="187"/>
      <c r="D144" s="188" t="s">
        <v>114</v>
      </c>
      <c r="E144" s="189" t="s">
        <v>1</v>
      </c>
      <c r="F144" s="190" t="s">
        <v>163</v>
      </c>
      <c r="G144" s="187"/>
      <c r="H144" s="191">
        <v>144</v>
      </c>
      <c r="I144" s="192"/>
      <c r="J144" s="187"/>
      <c r="K144" s="187"/>
      <c r="L144" s="193"/>
      <c r="M144" s="202"/>
      <c r="N144" s="203"/>
      <c r="O144" s="203"/>
      <c r="P144" s="203"/>
      <c r="Q144" s="203"/>
      <c r="R144" s="203"/>
      <c r="S144" s="203"/>
      <c r="T144" s="204"/>
      <c r="AT144" s="197" t="s">
        <v>114</v>
      </c>
      <c r="AU144" s="197" t="s">
        <v>84</v>
      </c>
      <c r="AV144" s="12" t="s">
        <v>86</v>
      </c>
      <c r="AW144" s="12" t="s">
        <v>34</v>
      </c>
      <c r="AX144" s="12" t="s">
        <v>84</v>
      </c>
      <c r="AY144" s="197" t="s">
        <v>107</v>
      </c>
    </row>
    <row r="145" spans="1:31" s="2" customFormat="1" ht="6.95" customHeight="1">
      <c r="A145" s="31"/>
      <c r="B145" s="51"/>
      <c r="C145" s="52"/>
      <c r="D145" s="52"/>
      <c r="E145" s="52"/>
      <c r="F145" s="52"/>
      <c r="G145" s="52"/>
      <c r="H145" s="52"/>
      <c r="I145" s="52"/>
      <c r="J145" s="52"/>
      <c r="K145" s="52"/>
      <c r="L145" s="36"/>
      <c r="M145" s="31"/>
      <c r="O145" s="31"/>
      <c r="P145" s="31"/>
      <c r="Q145" s="31"/>
      <c r="R145" s="31"/>
      <c r="S145" s="31"/>
      <c r="T145" s="31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</row>
  </sheetData>
  <sheetProtection password="C1E4" sheet="1" objects="1" scenarios="1" formatColumns="0" formatRows="0" autoFilter="0"/>
  <autoFilter ref="C118:K144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OR_PHA - Zajištění vývozu...</vt:lpstr>
      <vt:lpstr>'OR_PHA - Zajištění vývozu...'!Názvy_tisku</vt:lpstr>
      <vt:lpstr>'Rekapitulace stavby'!Názvy_tisku</vt:lpstr>
      <vt:lpstr>'OR_PHA - Zajištění vývozu...'!Oblast_tisku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Schmittová Pavlína</cp:lastModifiedBy>
  <cp:lastPrinted>2022-11-09T12:45:43Z</cp:lastPrinted>
  <dcterms:created xsi:type="dcterms:W3CDTF">2022-11-09T12:23:09Z</dcterms:created>
  <dcterms:modified xsi:type="dcterms:W3CDTF">2022-11-10T11:52:20Z</dcterms:modified>
</cp:coreProperties>
</file>