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SPS\77_22 Zajištění vývozu lapolů a dalších servisních činností v obvodu OŘ PHA 2022-2024\3. Ke zveřejnění _na _E-ZAKu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Zajištění vývozu..." sheetId="2" r:id="rId2"/>
  </sheets>
  <definedNames>
    <definedName name="_xlnm._FilterDatabase" localSheetId="1" hidden="1">'OR_PHA - Zajištění vývozu...'!$C$118:$I$137</definedName>
    <definedName name="_xlnm.Print_Titles" localSheetId="1">'OR_PHA - Zajištění vývozu...'!$118:$118</definedName>
    <definedName name="_xlnm.Print_Titles" localSheetId="0">'Rekapitulace stavby'!$92:$92</definedName>
    <definedName name="_xlnm.Print_Area" localSheetId="1">'OR_PHA - Zajištění vývozu...'!$C$106:$H$137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F116" i="2" l="1"/>
  <c r="AY95" i="1" l="1"/>
  <c r="AX95" i="1"/>
  <c r="BG137" i="2"/>
  <c r="BF137" i="2"/>
  <c r="BE137" i="2"/>
  <c r="BD137" i="2"/>
  <c r="R137" i="2"/>
  <c r="R136" i="2" s="1"/>
  <c r="P137" i="2"/>
  <c r="P136" i="2" s="1"/>
  <c r="N137" i="2"/>
  <c r="N136" i="2" s="1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F115" i="2"/>
  <c r="F113" i="2"/>
  <c r="F91" i="2"/>
  <c r="F89" i="2"/>
  <c r="E87" i="2"/>
  <c r="E21" i="2"/>
  <c r="E18" i="2"/>
  <c r="F92" i="2" s="1"/>
  <c r="E7" i="2"/>
  <c r="E109" i="2" s="1"/>
  <c r="L90" i="1"/>
  <c r="AM90" i="1"/>
  <c r="AM89" i="1"/>
  <c r="L89" i="1"/>
  <c r="AM87" i="1"/>
  <c r="L87" i="1"/>
  <c r="L85" i="1"/>
  <c r="L84" i="1"/>
  <c r="BI122" i="2"/>
  <c r="BI121" i="2"/>
  <c r="BI134" i="2"/>
  <c r="BI126" i="2"/>
  <c r="BI128" i="2"/>
  <c r="BI124" i="2"/>
  <c r="BI132" i="2"/>
  <c r="BI137" i="2"/>
  <c r="AS94" i="1"/>
  <c r="BI130" i="2"/>
  <c r="P120" i="2" l="1"/>
  <c r="N123" i="2"/>
  <c r="P123" i="2"/>
  <c r="N120" i="2"/>
  <c r="R120" i="2"/>
  <c r="R123" i="2"/>
  <c r="BI120" i="2"/>
  <c r="BI123" i="2"/>
  <c r="BI136" i="2"/>
  <c r="BC132" i="2"/>
  <c r="BC124" i="2"/>
  <c r="BC130" i="2"/>
  <c r="E85" i="2"/>
  <c r="BC128" i="2"/>
  <c r="BC122" i="2"/>
  <c r="BC126" i="2"/>
  <c r="BC137" i="2"/>
  <c r="BC121" i="2"/>
  <c r="BC134" i="2"/>
  <c r="F35" i="2"/>
  <c r="BB95" i="1" s="1"/>
  <c r="BB94" i="1" s="1"/>
  <c r="W31" i="1" s="1"/>
  <c r="F36" i="2"/>
  <c r="BC95" i="1" s="1"/>
  <c r="BC94" i="1" s="1"/>
  <c r="AY94" i="1" s="1"/>
  <c r="AW95" i="1"/>
  <c r="F34" i="2"/>
  <c r="BA95" i="1" s="1"/>
  <c r="BA94" i="1" s="1"/>
  <c r="W30" i="1" s="1"/>
  <c r="F37" i="2"/>
  <c r="BD95" i="1" s="1"/>
  <c r="BD94" i="1" s="1"/>
  <c r="W33" i="1" s="1"/>
  <c r="N119" i="2" l="1"/>
  <c r="AU95" i="1" s="1"/>
  <c r="AU94" i="1" s="1"/>
  <c r="BI119" i="2"/>
  <c r="R119" i="2"/>
  <c r="P119" i="2"/>
  <c r="AW94" i="1"/>
  <c r="AK30" i="1" s="1"/>
  <c r="AX94" i="1"/>
  <c r="F33" i="2"/>
  <c r="AZ95" i="1" s="1"/>
  <c r="AZ94" i="1" s="1"/>
  <c r="W29" i="1" s="1"/>
  <c r="W32" i="1"/>
  <c r="AV95" i="1"/>
  <c r="AT95" i="1" s="1"/>
  <c r="AG95" i="1" l="1"/>
  <c r="AG94" i="1" s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<sst xmlns="http://schemas.openxmlformats.org/spreadsheetml/2006/main" count="403" uniqueCount="161">
  <si>
    <t>Export Komplet</t>
  </si>
  <si>
    <t/>
  </si>
  <si>
    <t>2.0</t>
  </si>
  <si>
    <t>ZAMOK</t>
  </si>
  <si>
    <t>False</t>
  </si>
  <si>
    <t>{9ec59a70-ed5a-4964-aa82-7b49568ee90a}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</si>
  <si>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</si>
  <si>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</si>
  <si>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</si>
  <si>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</si>
  <si>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</si>
  <si>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</si>
  <si>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</si>
  <si>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</si>
  <si>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</si>
  <si>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</si>
  <si>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</si>
  <si>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vývozu lapolů a dalších servisních činností v obvodu OŘ PHA 2022-2024</t>
  </si>
  <si>
    <t>KSO:</t>
  </si>
  <si>
    <t>CC-CZ:</t>
  </si>
  <si>
    <t>Místo:</t>
  </si>
  <si>
    <t>obvod OŘ Praha</t>
  </si>
  <si>
    <t>Datum:</t>
  </si>
  <si>
    <t>9. 11. 2022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</si>
  <si>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</si>
  <si>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</si>
  <si>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</si>
  <si>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</si>
  <si>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</si>
  <si>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</si>
  <si>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</si>
  <si>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</si>
  <si>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</si>
  <si>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</si>
  <si>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</si>
  <si>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</si>
  <si>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</si>
  <si>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</si>
  <si>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</si>
  <si>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</si>
  <si>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</si>
  <si>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</si>
  <si>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</si>
  <si>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</si>
  <si>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</si>
  <si>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</si>
  <si>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</si>
  <si>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</si>
  <si>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</si>
  <si>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</si>
  <si>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</si>
  <si>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</si>
  <si>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</si>
  <si>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</si>
  <si>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</si>
  <si>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</si>
  <si>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</si>
  <si>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</si>
  <si>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</si>
  <si>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</si>
  <si>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</si>
  <si>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</si>
  <si>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</si>
  <si>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</si>
  <si>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</si>
  <si>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</si>
  <si>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</si>
  <si>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</si>
  <si>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</si>
  <si>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</si>
  <si>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</si>
  <si>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</si>
  <si>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</si>
  <si>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</si>
  <si>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</si>
  <si>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</si>
  <si>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</si>
  <si>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</si>
  <si>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</si>
  <si>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</si>
  <si>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</si>
  <si>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</si>
  <si>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</si>
  <si>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</si>
  <si>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</si>
  <si>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{c2f8e798-9e18-4683-9c33-b1268d3dd947}</t>
  </si>
  <si>
    <t>2</t>
  </si>
  <si>
    <t>KRYCÍ LIST SOUPISU PRACÍ</t>
  </si>
  <si>
    <t>Objekt:</t>
  </si>
  <si>
    <t>OR_PHA - Zajištění vývozu lapolů a dalších servisních činností v obvodu OŘ PHA 2022-2024</t>
  </si>
  <si>
    <t>L. Ulrich, DiS</t>
  </si>
  <si>
    <t>REKAPITULACE ČLENĚNÍ SOUPISU PRACÍ</t>
  </si>
  <si>
    <t>Kód dílu - Popis</t>
  </si>
  <si>
    <t>Náklady ze soupisu prací</t>
  </si>
  <si>
    <t>-1</t>
  </si>
  <si>
    <t>AD-S - Pravidelný vývoz a čištění tukového lapolu</t>
  </si>
  <si>
    <t>02 - Výjezdy a práce mimořádné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</si>
  <si>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</si>
  <si>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</si>
  <si>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</si>
  <si>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</si>
  <si>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</si>
  <si>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</si>
  <si>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</si>
  <si>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</si>
  <si>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</si>
  <si>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</si>
  <si>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</si>
  <si>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</si>
  <si>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vývoz a čištění tukového lapolu</t>
  </si>
  <si>
    <t>ROZPOCET</t>
  </si>
  <si>
    <t>K</t>
  </si>
  <si>
    <t>PV1</t>
  </si>
  <si>
    <t>Pravidelné čištění tukového lapolu objemu do 5m3 včetně dopravy na místo v obvodu OŘ Praha, přistavení vozu, technologie a hadic, vývozu a likvidace odpadu</t>
  </si>
  <si>
    <t>kus</t>
  </si>
  <si>
    <t>4</t>
  </si>
  <si>
    <t>-897951687</t>
  </si>
  <si>
    <t>PV2</t>
  </si>
  <si>
    <t>Příplatek za každý další 1m3 objemu nad 5m3 tukového lapolu</t>
  </si>
  <si>
    <t>m3</t>
  </si>
  <si>
    <t>1843142603</t>
  </si>
  <si>
    <t>02</t>
  </si>
  <si>
    <t>Výjezdy a práce mimořádné</t>
  </si>
  <si>
    <t>3</t>
  </si>
  <si>
    <t>HZS4232</t>
  </si>
  <si>
    <t>Hodinová sazba práce v pracovní době od 06:00-18:00h bez ohledu na počet pracovníků včetně dopravy na místo v obvodu OŘ Praha</t>
  </si>
  <si>
    <t>hodina</t>
  </si>
  <si>
    <t>-1127567053</t>
  </si>
  <si>
    <t>P</t>
  </si>
  <si>
    <t>Poznámka k položce:_x000D_
jedná se např. o mimořádné neplánované čištění lapolu a navazující kanalizační části, sání kanalizačních šachet či jímek při poruše._x000D_
_x000D_
předpokládaný (referenční) rozsah prací, účtováno bude dle skutečnosti</t>
  </si>
  <si>
    <t>HZS42323</t>
  </si>
  <si>
    <t>Hodinová sazba práce mimo pracovní dobu od 18:00-06:00h, o víkendech a svátcích bez ohledu na počet pracovníků včetně dopravy na místo v obvodu OŘ Praha</t>
  </si>
  <si>
    <t>1015171934</t>
  </si>
  <si>
    <t>Poznámka k položce:_x000D_
jedná se např. o mimořádné neplánované čištění lapolu a navazující kanalizační části, sání kanalizačních šachtet či jímek při poruše._x000D_
_x000D_
předpokládaný (referenční) rozsah prací, účtováno bude dle skutečnosti</t>
  </si>
  <si>
    <t>5</t>
  </si>
  <si>
    <t>SB1</t>
  </si>
  <si>
    <t>Přistavení sacího bagru pro mimořádné čištění a čerpání včetně dopravy na místo v obvodu OŘ Praha</t>
  </si>
  <si>
    <t>případ</t>
  </si>
  <si>
    <t>633329249</t>
  </si>
  <si>
    <t>Poznámka k položce:_x000D_
 Sací bagr je včetně příslušenství a kapacitou min. 100m hadic pro možnost sání v nepřístupných prostorech pro techniku._x000D_
_x000D_
Předpokládaný (referenční) rozsah prací, účtováno bude dle skutečnosti</t>
  </si>
  <si>
    <t>6</t>
  </si>
  <si>
    <t>SB2</t>
  </si>
  <si>
    <t>Přistavení sacího vozu pro mimořádné čištění a čerpání včetně dopravy na místo v obvodu OŘ Praha</t>
  </si>
  <si>
    <t>-893760167</t>
  </si>
  <si>
    <t>Poznámka k položce:_x000D_
Sací vůz je včetně příslušenství a kapacitou min. 70m hadic pro možnost sání v nepřístupných prostorech pro techniku._x000D_
_x000D_
Předpokládaný (referenční) rozsah prací, účtováno bude dle skutečnosti</t>
  </si>
  <si>
    <t>7</t>
  </si>
  <si>
    <t>4.01</t>
  </si>
  <si>
    <t>Příplatek za havarijní výjezd do 2h od nahlášení požadavku v pracovní době 06:00-18:00h v pracovních dnech</t>
  </si>
  <si>
    <t>-225216510</t>
  </si>
  <si>
    <t>Poznámka k položce:_x000D_
jedná se o příplatek za mimořádný havarijní výjezd pro odstranění závady</t>
  </si>
  <si>
    <t>8</t>
  </si>
  <si>
    <t>4.02</t>
  </si>
  <si>
    <t>Příplatek za havarijní výjezd do 2h od nahlášení požadavku mimo pracovní dobu 18:00-06:00h, o víkendech a svátcích</t>
  </si>
  <si>
    <t>1607974996</t>
  </si>
  <si>
    <t>03</t>
  </si>
  <si>
    <t>Odvoz a likvidace odpadu</t>
  </si>
  <si>
    <t>9</t>
  </si>
  <si>
    <t>03.1</t>
  </si>
  <si>
    <t>Odvoz a likvidace odpadu při mimořádném čištění</t>
  </si>
  <si>
    <t>1567110583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</si>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</sst>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"/>
      <c r="AL5" s="18"/>
      <c r="AM5" s="18"/>
      <c r="AN5" s="18"/>
      <c r="AO5" s="18"/>
      <c r="AP5" s="18"/>
      <c r="AQ5" s="18"/>
      <c r="AR5" s="16"/>
      <c r="BE5" s="179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"/>
      <c r="AL6" s="18"/>
      <c r="AM6" s="18"/>
      <c r="AN6" s="18"/>
      <c r="AO6" s="18"/>
      <c r="AP6" s="18"/>
      <c r="AQ6" s="18"/>
      <c r="AR6" s="16"/>
      <c r="BE6" s="180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0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0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0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0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0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0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0"/>
      <c r="BS13" s="13" t="s">
        <v>6</v>
      </c>
    </row>
    <row r="14" spans="1:74" ht="12.75">
      <c r="B14" s="17"/>
      <c r="C14" s="18"/>
      <c r="D14" s="18"/>
      <c r="E14" s="185" t="s">
        <v>31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0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0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0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0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0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0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0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0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0"/>
    </row>
    <row r="23" spans="1:71" s="1" customFormat="1" ht="16.5" customHeight="1">
      <c r="B23" s="17"/>
      <c r="C23" s="18"/>
      <c r="D23" s="18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"/>
      <c r="AP23" s="18"/>
      <c r="AQ23" s="18"/>
      <c r="AR23" s="16"/>
      <c r="BE23" s="180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0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80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8" t="e">
        <f>ROUND(AG94,2)</f>
        <v>#REF!</v>
      </c>
      <c r="AL26" s="189"/>
      <c r="AM26" s="189"/>
      <c r="AN26" s="189"/>
      <c r="AO26" s="189"/>
      <c r="AP26" s="31"/>
      <c r="AQ26" s="31"/>
      <c r="AR26" s="34"/>
      <c r="BE26" s="180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0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0" t="s">
        <v>39</v>
      </c>
      <c r="M28" s="190"/>
      <c r="N28" s="190"/>
      <c r="O28" s="190"/>
      <c r="P28" s="190"/>
      <c r="Q28" s="31"/>
      <c r="R28" s="31"/>
      <c r="S28" s="31"/>
      <c r="T28" s="31"/>
      <c r="U28" s="31"/>
      <c r="V28" s="31"/>
      <c r="W28" s="190" t="s">
        <v>40</v>
      </c>
      <c r="X28" s="190"/>
      <c r="Y28" s="190"/>
      <c r="Z28" s="190"/>
      <c r="AA28" s="190"/>
      <c r="AB28" s="190"/>
      <c r="AC28" s="190"/>
      <c r="AD28" s="190"/>
      <c r="AE28" s="190"/>
      <c r="AF28" s="31"/>
      <c r="AG28" s="31"/>
      <c r="AH28" s="31"/>
      <c r="AI28" s="31"/>
      <c r="AJ28" s="31"/>
      <c r="AK28" s="190" t="s">
        <v>41</v>
      </c>
      <c r="AL28" s="190"/>
      <c r="AM28" s="190"/>
      <c r="AN28" s="190"/>
      <c r="AO28" s="190"/>
      <c r="AP28" s="31"/>
      <c r="AQ28" s="31"/>
      <c r="AR28" s="34"/>
      <c r="BE28" s="180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178">
        <v>0.21</v>
      </c>
      <c r="M29" s="177"/>
      <c r="N29" s="177"/>
      <c r="O29" s="177"/>
      <c r="P29" s="177"/>
      <c r="Q29" s="36"/>
      <c r="R29" s="36"/>
      <c r="S29" s="36"/>
      <c r="T29" s="36"/>
      <c r="U29" s="36"/>
      <c r="V29" s="36"/>
      <c r="W29" s="176" t="e">
        <f>ROUND(AZ94, 2)</f>
        <v>#REF!</v>
      </c>
      <c r="X29" s="177"/>
      <c r="Y29" s="177"/>
      <c r="Z29" s="177"/>
      <c r="AA29" s="177"/>
      <c r="AB29" s="177"/>
      <c r="AC29" s="177"/>
      <c r="AD29" s="177"/>
      <c r="AE29" s="177"/>
      <c r="AF29" s="36"/>
      <c r="AG29" s="36"/>
      <c r="AH29" s="36"/>
      <c r="AI29" s="36"/>
      <c r="AJ29" s="36"/>
      <c r="AK29" s="176" t="e">
        <f>ROUND(AV94, 2)</f>
        <v>#REF!</v>
      </c>
      <c r="AL29" s="177"/>
      <c r="AM29" s="177"/>
      <c r="AN29" s="177"/>
      <c r="AO29" s="177"/>
      <c r="AP29" s="36"/>
      <c r="AQ29" s="36"/>
      <c r="AR29" s="37"/>
      <c r="BE29" s="181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178">
        <v>0.15</v>
      </c>
      <c r="M30" s="177"/>
      <c r="N30" s="177"/>
      <c r="O30" s="177"/>
      <c r="P30" s="177"/>
      <c r="Q30" s="36"/>
      <c r="R30" s="36"/>
      <c r="S30" s="36"/>
      <c r="T30" s="36"/>
      <c r="U30" s="36"/>
      <c r="V30" s="36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F30" s="36"/>
      <c r="AG30" s="36"/>
      <c r="AH30" s="36"/>
      <c r="AI30" s="36"/>
      <c r="AJ30" s="36"/>
      <c r="AK30" s="176">
        <f>ROUND(AW94, 2)</f>
        <v>0</v>
      </c>
      <c r="AL30" s="177"/>
      <c r="AM30" s="177"/>
      <c r="AN30" s="177"/>
      <c r="AO30" s="177"/>
      <c r="AP30" s="36"/>
      <c r="AQ30" s="36"/>
      <c r="AR30" s="37"/>
      <c r="BE30" s="181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178">
        <v>0.21</v>
      </c>
      <c r="M31" s="177"/>
      <c r="N31" s="177"/>
      <c r="O31" s="177"/>
      <c r="P31" s="177"/>
      <c r="Q31" s="36"/>
      <c r="R31" s="36"/>
      <c r="S31" s="36"/>
      <c r="T31" s="36"/>
      <c r="U31" s="36"/>
      <c r="V31" s="36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F31" s="36"/>
      <c r="AG31" s="36"/>
      <c r="AH31" s="36"/>
      <c r="AI31" s="36"/>
      <c r="AJ31" s="36"/>
      <c r="AK31" s="176">
        <v>0</v>
      </c>
      <c r="AL31" s="177"/>
      <c r="AM31" s="177"/>
      <c r="AN31" s="177"/>
      <c r="AO31" s="177"/>
      <c r="AP31" s="36"/>
      <c r="AQ31" s="36"/>
      <c r="AR31" s="37"/>
      <c r="BE31" s="181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178">
        <v>0.15</v>
      </c>
      <c r="M32" s="177"/>
      <c r="N32" s="177"/>
      <c r="O32" s="177"/>
      <c r="P32" s="177"/>
      <c r="Q32" s="36"/>
      <c r="R32" s="36"/>
      <c r="S32" s="36"/>
      <c r="T32" s="36"/>
      <c r="U32" s="36"/>
      <c r="V32" s="36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F32" s="36"/>
      <c r="AG32" s="36"/>
      <c r="AH32" s="36"/>
      <c r="AI32" s="36"/>
      <c r="AJ32" s="36"/>
      <c r="AK32" s="176">
        <v>0</v>
      </c>
      <c r="AL32" s="177"/>
      <c r="AM32" s="177"/>
      <c r="AN32" s="177"/>
      <c r="AO32" s="177"/>
      <c r="AP32" s="36"/>
      <c r="AQ32" s="36"/>
      <c r="AR32" s="37"/>
      <c r="BE32" s="181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178">
        <v>0</v>
      </c>
      <c r="M33" s="177"/>
      <c r="N33" s="177"/>
      <c r="O33" s="177"/>
      <c r="P33" s="177"/>
      <c r="Q33" s="36"/>
      <c r="R33" s="36"/>
      <c r="S33" s="36"/>
      <c r="T33" s="36"/>
      <c r="U33" s="36"/>
      <c r="V33" s="36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F33" s="36"/>
      <c r="AG33" s="36"/>
      <c r="AH33" s="36"/>
      <c r="AI33" s="36"/>
      <c r="AJ33" s="36"/>
      <c r="AK33" s="176">
        <v>0</v>
      </c>
      <c r="AL33" s="177"/>
      <c r="AM33" s="177"/>
      <c r="AN33" s="177"/>
      <c r="AO33" s="177"/>
      <c r="AP33" s="36"/>
      <c r="AQ33" s="36"/>
      <c r="AR33" s="37"/>
      <c r="BE33" s="181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80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3" t="s">
        <v>50</v>
      </c>
      <c r="Y35" s="214"/>
      <c r="Z35" s="214"/>
      <c r="AA35" s="214"/>
      <c r="AB35" s="214"/>
      <c r="AC35" s="40"/>
      <c r="AD35" s="40"/>
      <c r="AE35" s="40"/>
      <c r="AF35" s="40"/>
      <c r="AG35" s="40"/>
      <c r="AH35" s="40"/>
      <c r="AI35" s="40"/>
      <c r="AJ35" s="40"/>
      <c r="AK35" s="215" t="e">
        <f>SUM(AK26:AK33)</f>
        <v>#REF!</v>
      </c>
      <c r="AL35" s="214"/>
      <c r="AM35" s="214"/>
      <c r="AN35" s="214"/>
      <c r="AO35" s="216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1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1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1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2" t="str">
        <f>K6</f>
        <v>Zajištění vývozu lapolů a dalších servisních činností v obvodu OŘ PHA 2022-2024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58"/>
      <c r="AL85" s="58"/>
      <c r="AM85" s="58"/>
      <c r="AN85" s="58"/>
      <c r="AO85" s="58"/>
      <c r="AP85" s="58"/>
      <c r="AQ85" s="58"/>
      <c r="AR85" s="59"/>
    </row>
    <row r="86" spans="1:91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1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4" t="str">
        <f>IF(AN8= "","",AN8)</f>
        <v>9. 11. 2022</v>
      </c>
      <c r="AN87" s="204"/>
      <c r="AO87" s="31"/>
      <c r="AP87" s="31"/>
      <c r="AQ87" s="31"/>
      <c r="AR87" s="34"/>
      <c r="BE87" s="29"/>
    </row>
    <row r="88" spans="1:91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1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5" t="str">
        <f>IF(E17="","",E17)</f>
        <v xml:space="preserve"> </v>
      </c>
      <c r="AN89" s="206"/>
      <c r="AO89" s="206"/>
      <c r="AP89" s="206"/>
      <c r="AQ89" s="31"/>
      <c r="AR89" s="34"/>
      <c r="AS89" s="207" t="s">
        <v>58</v>
      </c>
      <c r="AT89" s="208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1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5" t="str">
        <f>IF(E20="","",E20)</f>
        <v>L. Ulrich, DiS.</v>
      </c>
      <c r="AN90" s="206"/>
      <c r="AO90" s="206"/>
      <c r="AP90" s="206"/>
      <c r="AQ90" s="31"/>
      <c r="AR90" s="34"/>
      <c r="AS90" s="209"/>
      <c r="AT90" s="210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1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11"/>
      <c r="AT91" s="21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1" s="2" customFormat="1" ht="29.25" customHeight="1">
      <c r="A92" s="29"/>
      <c r="B92" s="30"/>
      <c r="C92" s="197" t="s">
        <v>59</v>
      </c>
      <c r="D92" s="198"/>
      <c r="E92" s="198"/>
      <c r="F92" s="198"/>
      <c r="G92" s="198"/>
      <c r="H92" s="67"/>
      <c r="I92" s="199" t="s">
        <v>60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61</v>
      </c>
      <c r="AH92" s="198"/>
      <c r="AI92" s="198"/>
      <c r="AJ92" s="198"/>
      <c r="AK92" s="198"/>
      <c r="AL92" s="198"/>
      <c r="AM92" s="198"/>
      <c r="AN92" s="199" t="s">
        <v>62</v>
      </c>
      <c r="AO92" s="198"/>
      <c r="AP92" s="201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1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1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94" t="e">
        <f>ROUND(AG95,2)</f>
        <v>#REF!</v>
      </c>
      <c r="AH94" s="194"/>
      <c r="AI94" s="194"/>
      <c r="AJ94" s="194"/>
      <c r="AK94" s="194"/>
      <c r="AL94" s="194"/>
      <c r="AM94" s="194"/>
      <c r="AN94" s="195" t="e">
        <f>SUM(AG94,AT94)</f>
        <v>#REF!</v>
      </c>
      <c r="AO94" s="195"/>
      <c r="AP94" s="195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U94" s="85" t="s">
        <v>79</v>
      </c>
      <c r="BV94" s="84" t="s">
        <v>80</v>
      </c>
      <c r="BW94" s="84" t="s">
        <v>5</v>
      </c>
      <c r="BX94" s="84" t="s">
        <v>81</v>
      </c>
      <c r="CL94" s="84" t="s">
        <v>1</v>
      </c>
    </row>
    <row r="95" spans="1:91" s="7" customFormat="1" ht="37.5" customHeight="1">
      <c r="A95" s="86" t="s">
        <v>82</v>
      </c>
      <c r="B95" s="87"/>
      <c r="C95" s="88"/>
      <c r="D95" s="193" t="s">
        <v>14</v>
      </c>
      <c r="E95" s="193"/>
      <c r="F95" s="193"/>
      <c r="G95" s="193"/>
      <c r="H95" s="193"/>
      <c r="I95" s="89"/>
      <c r="J95" s="193" t="s">
        <v>17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 t="e">
        <f>'OR_PHA - Zajištění vývozu...'!#REF!</f>
        <v>#REF!</v>
      </c>
      <c r="AH95" s="192"/>
      <c r="AI95" s="192"/>
      <c r="AJ95" s="192"/>
      <c r="AK95" s="192"/>
      <c r="AL95" s="192"/>
      <c r="AM95" s="192"/>
      <c r="AN95" s="191" t="e">
        <f>SUM(AG95,AT95)</f>
        <v>#REF!</v>
      </c>
      <c r="AO95" s="192"/>
      <c r="AP95" s="192"/>
      <c r="AQ95" s="90" t="s">
        <v>83</v>
      </c>
      <c r="AR95" s="91"/>
      <c r="AS95" s="92">
        <v>0</v>
      </c>
      <c r="AT95" s="93" t="e">
        <f>ROUND(SUM(AV95:AW95),2)</f>
        <v>#REF!</v>
      </c>
      <c r="AU95" s="94" t="e">
        <f>'OR_PHA - Zajištění vývozu...'!N119</f>
        <v>#REF!</v>
      </c>
      <c r="AV95" s="93" t="e">
        <f>'OR_PHA - Zajištění vývozu...'!#REF!</f>
        <v>#REF!</v>
      </c>
      <c r="AW95" s="93" t="e">
        <f>'OR_PHA - Zajištění vývozu...'!#REF!</f>
        <v>#REF!</v>
      </c>
      <c r="AX95" s="93" t="e">
        <f>'OR_PHA - Zajištění vývozu...'!#REF!</f>
        <v>#REF!</v>
      </c>
      <c r="AY95" s="93" t="e">
        <f>'OR_PHA - Zajištění vývozu...'!#REF!</f>
        <v>#REF!</v>
      </c>
      <c r="AZ95" s="93" t="e">
        <f>'OR_PHA - Zajištění vývozu...'!F33</f>
        <v>#REF!</v>
      </c>
      <c r="BA95" s="93">
        <f>'OR_PHA - Zajištění vývozu...'!F34</f>
        <v>0</v>
      </c>
      <c r="BB95" s="93">
        <f>'OR_PHA - Zajištění vývozu...'!F35</f>
        <v>0</v>
      </c>
      <c r="BC95" s="93">
        <f>'OR_PHA - Zajištění vývozu...'!F36</f>
        <v>0</v>
      </c>
      <c r="BD95" s="95">
        <f>'OR_PHA - Zajištění vývozu...'!F37</f>
        <v>0</v>
      </c>
      <c r="BT95" s="96" t="s">
        <v>84</v>
      </c>
      <c r="BV95" s="96" t="s">
        <v>80</v>
      </c>
      <c r="BW95" s="96" t="s">
        <v>85</v>
      </c>
      <c r="BX95" s="96" t="s">
        <v>5</v>
      </c>
      <c r="CL95" s="96" t="s">
        <v>1</v>
      </c>
      <c r="CM95" s="96" t="s">
        <v>86</v>
      </c>
    </row>
    <row r="96" spans="1:91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yPaZZEeg3QnM7PD/9kfyj0QnQcz5Ep03Jrq/IZ7H8DSWb67LUqeahnx6TiOwY9PQlRNbuvCncRR43zz5M5AbsQ==" saltValue="XQV/o7KYGIrR2P952zP+/5lQLSQLGn9jJV/6iwJwUFL8s45F12DICJVnL+eItqrTDOyFLvsBHYwYiUjWtXeTO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Zajištění vývoz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38"/>
  <sheetViews>
    <sheetView showGridLines="0" tabSelected="1" workbookViewId="0">
      <selection activeCell="F121" sqref="F1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9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AR2" s="13" t="s">
        <v>85</v>
      </c>
    </row>
    <row r="3" spans="1:44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16"/>
      <c r="AR3" s="13" t="s">
        <v>86</v>
      </c>
    </row>
    <row r="4" spans="1:44" s="1" customFormat="1" ht="24.95" hidden="1" customHeight="1">
      <c r="B4" s="16"/>
      <c r="D4" s="99" t="s">
        <v>87</v>
      </c>
      <c r="J4" s="16"/>
      <c r="K4" s="100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1" customFormat="1" ht="12" hidden="1" customHeight="1">
      <c r="B6" s="16"/>
      <c r="D6" s="101" t="s">
        <v>16</v>
      </c>
      <c r="J6" s="16"/>
    </row>
    <row r="7" spans="1:44" s="1" customFormat="1" ht="26.25" hidden="1" customHeight="1">
      <c r="B7" s="16"/>
      <c r="E7" s="221" t="str">
        <f>'Rekapitulace stavby'!K6</f>
        <v>Zajištění vývozu lapolů a dalších servisních činností v obvodu OŘ PHA 2022-2024</v>
      </c>
      <c r="F7" s="222"/>
      <c r="G7" s="222"/>
      <c r="J7" s="16"/>
    </row>
    <row r="8" spans="1:44" s="2" customFormat="1" ht="12" hidden="1" customHeight="1">
      <c r="A8" s="29"/>
      <c r="B8" s="34"/>
      <c r="C8" s="29"/>
      <c r="D8" s="101" t="s">
        <v>88</v>
      </c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30" hidden="1" customHeight="1">
      <c r="A9" s="29"/>
      <c r="B9" s="34"/>
      <c r="C9" s="29"/>
      <c r="D9" s="29"/>
      <c r="E9" s="223" t="s">
        <v>89</v>
      </c>
      <c r="F9" s="224"/>
      <c r="G9" s="224"/>
      <c r="H9" s="29"/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idden="1">
      <c r="A10" s="29"/>
      <c r="B10" s="34"/>
      <c r="C10" s="29"/>
      <c r="D10" s="29"/>
      <c r="E10" s="29"/>
      <c r="F10" s="29"/>
      <c r="G10" s="29"/>
      <c r="H10" s="29"/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2" hidden="1" customHeight="1">
      <c r="A11" s="29"/>
      <c r="B11" s="34"/>
      <c r="C11" s="29"/>
      <c r="D11" s="101" t="s">
        <v>18</v>
      </c>
      <c r="E11" s="29"/>
      <c r="F11" s="102" t="s">
        <v>1</v>
      </c>
      <c r="G11" s="29"/>
      <c r="H11" s="101" t="s">
        <v>19</v>
      </c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1" t="s">
        <v>20</v>
      </c>
      <c r="E12" s="29"/>
      <c r="F12" s="102" t="s">
        <v>21</v>
      </c>
      <c r="G12" s="29"/>
      <c r="H12" s="101" t="s">
        <v>22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0.9" hidden="1" customHeight="1">
      <c r="A13" s="29"/>
      <c r="B13" s="34"/>
      <c r="C13" s="29"/>
      <c r="D13" s="29"/>
      <c r="E13" s="29"/>
      <c r="F13" s="29"/>
      <c r="G13" s="29"/>
      <c r="H13" s="29"/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12" hidden="1" customHeight="1">
      <c r="A14" s="29"/>
      <c r="B14" s="34"/>
      <c r="C14" s="29"/>
      <c r="D14" s="101" t="s">
        <v>24</v>
      </c>
      <c r="E14" s="29"/>
      <c r="F14" s="29"/>
      <c r="G14" s="29"/>
      <c r="H14" s="101" t="s">
        <v>25</v>
      </c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8" hidden="1" customHeight="1">
      <c r="A15" s="29"/>
      <c r="B15" s="34"/>
      <c r="C15" s="29"/>
      <c r="D15" s="29"/>
      <c r="E15" s="102" t="s">
        <v>27</v>
      </c>
      <c r="F15" s="29"/>
      <c r="G15" s="29"/>
      <c r="H15" s="101" t="s">
        <v>28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6.95" hidden="1" customHeight="1">
      <c r="A16" s="29"/>
      <c r="B16" s="34"/>
      <c r="C16" s="29"/>
      <c r="D16" s="29"/>
      <c r="E16" s="29"/>
      <c r="F16" s="29"/>
      <c r="G16" s="29"/>
      <c r="H16" s="29"/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12" hidden="1" customHeight="1">
      <c r="A17" s="29"/>
      <c r="B17" s="34"/>
      <c r="C17" s="29"/>
      <c r="D17" s="101" t="s">
        <v>30</v>
      </c>
      <c r="E17" s="29"/>
      <c r="F17" s="29"/>
      <c r="G17" s="29"/>
      <c r="H17" s="101" t="s">
        <v>25</v>
      </c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8" hidden="1" customHeight="1">
      <c r="A18" s="29"/>
      <c r="B18" s="34"/>
      <c r="C18" s="29"/>
      <c r="D18" s="29"/>
      <c r="E18" s="225" t="str">
        <f>'Rekapitulace stavby'!E14</f>
        <v>Vyplň údaj</v>
      </c>
      <c r="F18" s="226"/>
      <c r="G18" s="226"/>
      <c r="H18" s="101" t="s">
        <v>28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6.95" hidden="1" customHeight="1">
      <c r="A19" s="29"/>
      <c r="B19" s="34"/>
      <c r="C19" s="29"/>
      <c r="D19" s="29"/>
      <c r="E19" s="29"/>
      <c r="F19" s="29"/>
      <c r="G19" s="29"/>
      <c r="H19" s="29"/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12" hidden="1" customHeight="1">
      <c r="A20" s="29"/>
      <c r="B20" s="34"/>
      <c r="C20" s="29"/>
      <c r="D20" s="101" t="s">
        <v>32</v>
      </c>
      <c r="E20" s="29"/>
      <c r="F20" s="29"/>
      <c r="G20" s="29"/>
      <c r="H20" s="101" t="s">
        <v>25</v>
      </c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8" hidden="1" customHeight="1">
      <c r="A21" s="29"/>
      <c r="B21" s="34"/>
      <c r="C21" s="29"/>
      <c r="D21" s="29"/>
      <c r="E21" s="102" t="str">
        <f>IF('Rekapitulace stavby'!E17="","",'Rekapitulace stavby'!E17)</f>
        <v xml:space="preserve"> </v>
      </c>
      <c r="F21" s="29"/>
      <c r="G21" s="29"/>
      <c r="H21" s="101" t="s">
        <v>28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6.95" hidden="1" customHeight="1">
      <c r="A22" s="29"/>
      <c r="B22" s="34"/>
      <c r="C22" s="29"/>
      <c r="D22" s="29"/>
      <c r="E22" s="29"/>
      <c r="F22" s="29"/>
      <c r="G22" s="29"/>
      <c r="H22" s="29"/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12" hidden="1" customHeight="1">
      <c r="A23" s="29"/>
      <c r="B23" s="34"/>
      <c r="C23" s="29"/>
      <c r="D23" s="101" t="s">
        <v>35</v>
      </c>
      <c r="E23" s="29"/>
      <c r="F23" s="29"/>
      <c r="G23" s="29"/>
      <c r="H23" s="101" t="s">
        <v>25</v>
      </c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8" hidden="1" customHeight="1">
      <c r="A24" s="29"/>
      <c r="B24" s="34"/>
      <c r="C24" s="29"/>
      <c r="D24" s="29"/>
      <c r="E24" s="102" t="s">
        <v>90</v>
      </c>
      <c r="F24" s="29"/>
      <c r="G24" s="29"/>
      <c r="H24" s="101" t="s">
        <v>28</v>
      </c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2" customFormat="1" ht="6.95" hidden="1" customHeight="1">
      <c r="A25" s="29"/>
      <c r="B25" s="34"/>
      <c r="C25" s="29"/>
      <c r="D25" s="29"/>
      <c r="E25" s="29"/>
      <c r="F25" s="29"/>
      <c r="G25" s="29"/>
      <c r="H25" s="29"/>
      <c r="I25" s="29"/>
      <c r="J25" s="46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s="2" customFormat="1" ht="12" hidden="1" customHeight="1">
      <c r="A26" s="29"/>
      <c r="B26" s="34"/>
      <c r="C26" s="29"/>
      <c r="D26" s="101" t="s">
        <v>37</v>
      </c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8" customFormat="1" ht="16.5" hidden="1" customHeight="1">
      <c r="A27" s="103"/>
      <c r="B27" s="104"/>
      <c r="C27" s="103"/>
      <c r="D27" s="103"/>
      <c r="E27" s="227" t="s">
        <v>1</v>
      </c>
      <c r="F27" s="227"/>
      <c r="G27" s="227"/>
      <c r="H27" s="103"/>
      <c r="I27" s="103"/>
      <c r="J27" s="105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</row>
    <row r="28" spans="1:29" s="2" customFormat="1" ht="6.95" hidden="1" customHeight="1">
      <c r="A28" s="29"/>
      <c r="B28" s="34"/>
      <c r="C28" s="29"/>
      <c r="D28" s="29"/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6"/>
      <c r="E29" s="106"/>
      <c r="F29" s="106"/>
      <c r="G29" s="106"/>
      <c r="H29" s="106"/>
      <c r="I29" s="106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25.35" hidden="1" customHeight="1">
      <c r="A30" s="29"/>
      <c r="B30" s="34"/>
      <c r="C30" s="29"/>
      <c r="D30" s="107" t="s">
        <v>38</v>
      </c>
      <c r="E30" s="29"/>
      <c r="F30" s="29"/>
      <c r="G30" s="29"/>
      <c r="H30" s="29"/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6.95" hidden="1" customHeight="1">
      <c r="A31" s="29"/>
      <c r="B31" s="34"/>
      <c r="C31" s="29"/>
      <c r="D31" s="106"/>
      <c r="E31" s="106"/>
      <c r="F31" s="106"/>
      <c r="G31" s="106"/>
      <c r="H31" s="106"/>
      <c r="I31" s="106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29"/>
      <c r="F32" s="108" t="s">
        <v>40</v>
      </c>
      <c r="G32" s="29"/>
      <c r="H32" s="108" t="s">
        <v>39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109" t="s">
        <v>42</v>
      </c>
      <c r="E33" s="101" t="s">
        <v>43</v>
      </c>
      <c r="F33" s="110" t="e">
        <f>ROUND((SUM(BC119:BC137)),  2)</f>
        <v>#REF!</v>
      </c>
      <c r="G33" s="29"/>
      <c r="H33" s="111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1" t="s">
        <v>44</v>
      </c>
      <c r="F34" s="110">
        <f>ROUND((SUM(BD119:BD137)),  2)</f>
        <v>0</v>
      </c>
      <c r="G34" s="29"/>
      <c r="H34" s="111">
        <v>0.15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1" t="s">
        <v>45</v>
      </c>
      <c r="F35" s="110">
        <f>ROUND((SUM(BE119:BE137)),  2)</f>
        <v>0</v>
      </c>
      <c r="G35" s="29"/>
      <c r="H35" s="111">
        <v>0.21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14.45" hidden="1" customHeight="1">
      <c r="A36" s="29"/>
      <c r="B36" s="34"/>
      <c r="C36" s="29"/>
      <c r="D36" s="29"/>
      <c r="E36" s="101" t="s">
        <v>46</v>
      </c>
      <c r="F36" s="110">
        <f>ROUND((SUM(BF119:BF137)),  2)</f>
        <v>0</v>
      </c>
      <c r="G36" s="29"/>
      <c r="H36" s="111">
        <v>0.15</v>
      </c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14.45" hidden="1" customHeight="1">
      <c r="A37" s="29"/>
      <c r="B37" s="34"/>
      <c r="C37" s="29"/>
      <c r="D37" s="29"/>
      <c r="E37" s="101" t="s">
        <v>47</v>
      </c>
      <c r="F37" s="110">
        <f>ROUND((SUM(BG119:BG137)),  2)</f>
        <v>0</v>
      </c>
      <c r="G37" s="29"/>
      <c r="H37" s="111">
        <v>0</v>
      </c>
      <c r="I37" s="29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6.9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2" customFormat="1" ht="25.35" hidden="1" customHeight="1">
      <c r="A39" s="29"/>
      <c r="B39" s="34"/>
      <c r="C39" s="112"/>
      <c r="D39" s="113" t="s">
        <v>48</v>
      </c>
      <c r="E39" s="114"/>
      <c r="F39" s="114"/>
      <c r="G39" s="115" t="s">
        <v>49</v>
      </c>
      <c r="H39" s="114"/>
      <c r="I39" s="116"/>
      <c r="J39" s="46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</row>
    <row r="40" spans="1:29" s="2" customFormat="1" ht="14.45" hidden="1" customHeight="1">
      <c r="A40" s="29"/>
      <c r="B40" s="34"/>
      <c r="C40" s="29"/>
      <c r="D40" s="29"/>
      <c r="E40" s="29"/>
      <c r="F40" s="29"/>
      <c r="G40" s="29"/>
      <c r="H40" s="29"/>
      <c r="I40" s="29"/>
      <c r="J40" s="46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7" t="s">
        <v>51</v>
      </c>
      <c r="E50" s="118"/>
      <c r="F50" s="118"/>
      <c r="G50" s="117" t="s">
        <v>52</v>
      </c>
      <c r="H50" s="118"/>
      <c r="I50" s="118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9" t="s">
        <v>53</v>
      </c>
      <c r="E61" s="120"/>
      <c r="F61" s="121" t="s">
        <v>54</v>
      </c>
      <c r="G61" s="119" t="s">
        <v>53</v>
      </c>
      <c r="H61" s="120"/>
      <c r="I61" s="120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7" t="s">
        <v>55</v>
      </c>
      <c r="E65" s="122"/>
      <c r="F65" s="122"/>
      <c r="G65" s="117" t="s">
        <v>56</v>
      </c>
      <c r="H65" s="122"/>
      <c r="I65" s="122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9" t="s">
        <v>53</v>
      </c>
      <c r="E76" s="120"/>
      <c r="F76" s="121" t="s">
        <v>54</v>
      </c>
      <c r="G76" s="119" t="s">
        <v>53</v>
      </c>
      <c r="H76" s="120"/>
      <c r="I76" s="120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3"/>
      <c r="C77" s="124"/>
      <c r="D77" s="124"/>
      <c r="E77" s="124"/>
      <c r="F77" s="124"/>
      <c r="G77" s="124"/>
      <c r="H77" s="124"/>
      <c r="I77" s="124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5"/>
      <c r="C81" s="126"/>
      <c r="D81" s="126"/>
      <c r="E81" s="126"/>
      <c r="F81" s="126"/>
      <c r="G81" s="126"/>
      <c r="H81" s="126"/>
      <c r="I81" s="126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91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26.25" hidden="1" customHeight="1">
      <c r="A85" s="29"/>
      <c r="B85" s="30"/>
      <c r="C85" s="31"/>
      <c r="D85" s="31"/>
      <c r="E85" s="218" t="str">
        <f>E7</f>
        <v>Zajištění vývozu lapolů a dalších servisních činností v obvodu OŘ PHA 2022-2024</v>
      </c>
      <c r="F85" s="219"/>
      <c r="G85" s="219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12" hidden="1" customHeight="1">
      <c r="A86" s="29"/>
      <c r="B86" s="30"/>
      <c r="C86" s="25" t="s">
        <v>88</v>
      </c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30" hidden="1" customHeight="1">
      <c r="A87" s="29"/>
      <c r="B87" s="30"/>
      <c r="C87" s="31"/>
      <c r="D87" s="31"/>
      <c r="E87" s="202" t="str">
        <f>E9</f>
        <v>OR_PHA - Zajištění vývozu lapolů a dalších servisních činností v obvodu OŘ PHA 2022-2024</v>
      </c>
      <c r="F87" s="217"/>
      <c r="G87" s="217"/>
      <c r="H87" s="31"/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2" hidden="1" customHeight="1">
      <c r="A89" s="29"/>
      <c r="B89" s="30"/>
      <c r="C89" s="25" t="s">
        <v>20</v>
      </c>
      <c r="D89" s="31"/>
      <c r="E89" s="31"/>
      <c r="F89" s="23" t="str">
        <f>F12</f>
        <v>obvod OŘ Praha</v>
      </c>
      <c r="G89" s="31"/>
      <c r="H89" s="25" t="s">
        <v>22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6.95" hidden="1" customHeight="1">
      <c r="A90" s="29"/>
      <c r="B90" s="30"/>
      <c r="C90" s="31"/>
      <c r="D90" s="31"/>
      <c r="E90" s="31"/>
      <c r="F90" s="31"/>
      <c r="G90" s="31"/>
      <c r="H90" s="31"/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5.2" hidden="1" customHeight="1">
      <c r="A91" s="29"/>
      <c r="B91" s="30"/>
      <c r="C91" s="25" t="s">
        <v>24</v>
      </c>
      <c r="D91" s="31"/>
      <c r="E91" s="31"/>
      <c r="F91" s="23" t="str">
        <f>E15</f>
        <v>Správa železnic, státní organizace</v>
      </c>
      <c r="G91" s="31"/>
      <c r="H91" s="25" t="s">
        <v>32</v>
      </c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15.2" hidden="1" customHeight="1">
      <c r="A92" s="29"/>
      <c r="B92" s="30"/>
      <c r="C92" s="25" t="s">
        <v>30</v>
      </c>
      <c r="D92" s="31"/>
      <c r="E92" s="31"/>
      <c r="F92" s="23" t="str">
        <f>IF(E18="","",E18)</f>
        <v>Vyplň údaj</v>
      </c>
      <c r="G92" s="31"/>
      <c r="H92" s="25" t="s">
        <v>35</v>
      </c>
      <c r="I92" s="31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9.25" hidden="1" customHeight="1">
      <c r="A94" s="29"/>
      <c r="B94" s="30"/>
      <c r="C94" s="127" t="s">
        <v>92</v>
      </c>
      <c r="D94" s="128"/>
      <c r="E94" s="128"/>
      <c r="F94" s="128"/>
      <c r="G94" s="128"/>
      <c r="H94" s="128"/>
      <c r="I94" s="128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</row>
    <row r="95" spans="1:45" s="2" customFormat="1" ht="10.35" hidden="1" customHeight="1">
      <c r="A95" s="29"/>
      <c r="B95" s="30"/>
      <c r="C95" s="31"/>
      <c r="D95" s="31"/>
      <c r="E95" s="31"/>
      <c r="F95" s="31"/>
      <c r="G95" s="31"/>
      <c r="H95" s="31"/>
      <c r="I95" s="31"/>
      <c r="J95" s="46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</row>
    <row r="96" spans="1:45" s="2" customFormat="1" ht="22.9" hidden="1" customHeight="1">
      <c r="A96" s="29"/>
      <c r="B96" s="30"/>
      <c r="C96" s="129" t="s">
        <v>93</v>
      </c>
      <c r="D96" s="31"/>
      <c r="E96" s="31"/>
      <c r="F96" s="31"/>
      <c r="G96" s="31"/>
      <c r="H96" s="31"/>
      <c r="I96" s="31"/>
      <c r="J96" s="46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S96" s="13" t="s">
        <v>94</v>
      </c>
    </row>
    <row r="97" spans="1:29" s="9" customFormat="1" ht="24.95" hidden="1" customHeight="1">
      <c r="B97" s="130"/>
      <c r="C97" s="131"/>
      <c r="D97" s="132" t="s">
        <v>95</v>
      </c>
      <c r="E97" s="133"/>
      <c r="F97" s="133"/>
      <c r="G97" s="133"/>
      <c r="H97" s="133"/>
      <c r="I97" s="131"/>
      <c r="J97" s="134"/>
    </row>
    <row r="98" spans="1:29" s="9" customFormat="1" ht="24.95" hidden="1" customHeight="1">
      <c r="B98" s="130"/>
      <c r="C98" s="131"/>
      <c r="D98" s="132" t="s">
        <v>96</v>
      </c>
      <c r="E98" s="133"/>
      <c r="F98" s="133"/>
      <c r="G98" s="133"/>
      <c r="H98" s="133"/>
      <c r="I98" s="131"/>
      <c r="J98" s="134"/>
    </row>
    <row r="99" spans="1:29" s="9" customFormat="1" ht="24.95" hidden="1" customHeight="1">
      <c r="B99" s="130"/>
      <c r="C99" s="131"/>
      <c r="D99" s="132" t="s">
        <v>97</v>
      </c>
      <c r="E99" s="133"/>
      <c r="F99" s="133"/>
      <c r="G99" s="133"/>
      <c r="H99" s="133"/>
      <c r="I99" s="131"/>
      <c r="J99" s="134"/>
    </row>
    <row r="100" spans="1:29" s="2" customFormat="1" ht="21.75" hidden="1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46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</row>
    <row r="101" spans="1:29" s="2" customFormat="1" ht="6.95" hidden="1" customHeight="1">
      <c r="A101" s="29"/>
      <c r="B101" s="49"/>
      <c r="C101" s="50"/>
      <c r="D101" s="50"/>
      <c r="E101" s="50"/>
      <c r="F101" s="50"/>
      <c r="G101" s="50"/>
      <c r="H101" s="50"/>
      <c r="I101" s="50"/>
      <c r="J101" s="46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</row>
    <row r="102" spans="1:29" hidden="1"/>
    <row r="103" spans="1:29" hidden="1"/>
    <row r="104" spans="1:29" hidden="1"/>
    <row r="105" spans="1:29" s="2" customFormat="1" ht="6.95" customHeight="1">
      <c r="A105" s="29"/>
      <c r="B105" s="51"/>
      <c r="C105" s="52"/>
      <c r="D105" s="52"/>
      <c r="E105" s="52"/>
      <c r="F105" s="52"/>
      <c r="G105" s="52"/>
      <c r="H105" s="52"/>
      <c r="I105" s="52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24.95" customHeight="1">
      <c r="A106" s="29"/>
      <c r="B106" s="30"/>
      <c r="C106" s="19" t="s">
        <v>160</v>
      </c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6.95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12" customHeight="1">
      <c r="A108" s="29"/>
      <c r="B108" s="30"/>
      <c r="C108" s="25" t="s">
        <v>16</v>
      </c>
      <c r="D108" s="31"/>
      <c r="E108" s="31"/>
      <c r="F108" s="31"/>
      <c r="G108" s="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26.25" customHeight="1">
      <c r="A109" s="29"/>
      <c r="B109" s="30"/>
      <c r="C109" s="31"/>
      <c r="D109" s="31"/>
      <c r="E109" s="218" t="str">
        <f>E7</f>
        <v>Zajištění vývozu lapolů a dalších servisních činností v obvodu OŘ PHA 2022-2024</v>
      </c>
      <c r="F109" s="219"/>
      <c r="G109" s="219"/>
      <c r="H109" s="31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12" customHeight="1">
      <c r="A110" s="29"/>
      <c r="B110" s="30"/>
      <c r="C110" s="25" t="s">
        <v>88</v>
      </c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30" customHeight="1">
      <c r="A111" s="29"/>
      <c r="B111" s="30"/>
      <c r="C111" s="31"/>
      <c r="D111" s="31"/>
      <c r="E111" s="220" t="s">
        <v>17</v>
      </c>
      <c r="F111" s="217"/>
      <c r="G111" s="217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6.95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2" customHeight="1">
      <c r="A113" s="29"/>
      <c r="B113" s="30"/>
      <c r="C113" s="25" t="s">
        <v>20</v>
      </c>
      <c r="D113" s="31"/>
      <c r="E113" s="31"/>
      <c r="F113" s="23" t="str">
        <f>F12</f>
        <v>obvod OŘ Praha</v>
      </c>
      <c r="G113" s="25" t="s">
        <v>22</v>
      </c>
      <c r="H113" s="175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2" customFormat="1" ht="6.95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46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spans="1:63" s="2" customFormat="1" ht="15.2" customHeight="1">
      <c r="A115" s="29"/>
      <c r="B115" s="30"/>
      <c r="C115" s="25" t="s">
        <v>24</v>
      </c>
      <c r="D115" s="31"/>
      <c r="E115" s="31"/>
      <c r="F115" s="23" t="str">
        <f>E15</f>
        <v>Správa železnic, státní organizace</v>
      </c>
      <c r="G115" s="31"/>
      <c r="H115" s="25"/>
      <c r="I115" s="31"/>
      <c r="J115" s="46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</row>
    <row r="116" spans="1:63" s="2" customFormat="1" ht="15.2" customHeight="1">
      <c r="A116" s="29"/>
      <c r="B116" s="30"/>
      <c r="C116" s="25" t="s">
        <v>30</v>
      </c>
      <c r="D116" s="31"/>
      <c r="E116" s="31"/>
      <c r="F116" s="175" t="str">
        <f>IF(E18="","",E18)</f>
        <v>Vyplň údaj</v>
      </c>
      <c r="G116" s="31"/>
      <c r="H116" s="25"/>
      <c r="I116" s="31"/>
      <c r="J116" s="46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</row>
    <row r="117" spans="1:63" s="2" customFormat="1" ht="10.35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46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</row>
    <row r="118" spans="1:63" s="10" customFormat="1" ht="29.25" customHeight="1">
      <c r="A118" s="135"/>
      <c r="B118" s="136"/>
      <c r="C118" s="137" t="s">
        <v>98</v>
      </c>
      <c r="D118" s="138" t="s">
        <v>63</v>
      </c>
      <c r="E118" s="138" t="s">
        <v>59</v>
      </c>
      <c r="F118" s="138" t="s">
        <v>60</v>
      </c>
      <c r="G118" s="138" t="s">
        <v>99</v>
      </c>
      <c r="H118" s="138" t="s">
        <v>100</v>
      </c>
      <c r="I118" s="139" t="s">
        <v>101</v>
      </c>
      <c r="J118" s="140"/>
      <c r="K118" s="69" t="s">
        <v>1</v>
      </c>
      <c r="L118" s="70" t="s">
        <v>42</v>
      </c>
      <c r="M118" s="70" t="s">
        <v>102</v>
      </c>
      <c r="N118" s="70" t="s">
        <v>103</v>
      </c>
      <c r="O118" s="70" t="s">
        <v>104</v>
      </c>
      <c r="P118" s="70" t="s">
        <v>105</v>
      </c>
      <c r="Q118" s="70" t="s">
        <v>106</v>
      </c>
      <c r="R118" s="71" t="s">
        <v>107</v>
      </c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</row>
    <row r="119" spans="1:63" s="2" customFormat="1" ht="22.9" customHeight="1">
      <c r="A119" s="29"/>
      <c r="B119" s="30"/>
      <c r="C119" s="76"/>
      <c r="D119" s="31"/>
      <c r="E119" s="31"/>
      <c r="F119" s="31"/>
      <c r="G119" s="31"/>
      <c r="H119" s="31"/>
      <c r="I119" s="31"/>
      <c r="J119" s="34"/>
      <c r="K119" s="72"/>
      <c r="L119" s="141"/>
      <c r="M119" s="73"/>
      <c r="N119" s="142" t="e">
        <f>N120+N123+N136</f>
        <v>#REF!</v>
      </c>
      <c r="O119" s="73"/>
      <c r="P119" s="142" t="e">
        <f>P120+P123+P136</f>
        <v>#REF!</v>
      </c>
      <c r="Q119" s="73"/>
      <c r="R119" s="143" t="e">
        <f>R120+R123+R136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R119" s="13" t="s">
        <v>77</v>
      </c>
      <c r="AS119" s="13" t="s">
        <v>94</v>
      </c>
      <c r="BI119" s="144" t="e">
        <f>BI120+BI123+BI136</f>
        <v>#REF!</v>
      </c>
    </row>
    <row r="120" spans="1:63" s="11" customFormat="1" ht="25.9" customHeight="1">
      <c r="B120" s="145"/>
      <c r="C120" s="146"/>
      <c r="D120" s="147" t="s">
        <v>77</v>
      </c>
      <c r="E120" s="148" t="s">
        <v>108</v>
      </c>
      <c r="F120" s="148" t="s">
        <v>109</v>
      </c>
      <c r="G120" s="146"/>
      <c r="H120" s="149"/>
      <c r="I120" s="146"/>
      <c r="J120" s="150"/>
      <c r="K120" s="151"/>
      <c r="L120" s="152"/>
      <c r="M120" s="152"/>
      <c r="N120" s="153" t="e">
        <f>SUM(N121:N122)</f>
        <v>#REF!</v>
      </c>
      <c r="O120" s="152"/>
      <c r="P120" s="153" t="e">
        <f>SUM(P121:P122)</f>
        <v>#REF!</v>
      </c>
      <c r="Q120" s="152"/>
      <c r="R120" s="154" t="e">
        <f>SUM(R121:R122)</f>
        <v>#REF!</v>
      </c>
      <c r="AP120" s="155" t="s">
        <v>84</v>
      </c>
      <c r="AR120" s="156" t="s">
        <v>77</v>
      </c>
      <c r="AS120" s="156" t="s">
        <v>78</v>
      </c>
      <c r="AW120" s="155" t="s">
        <v>110</v>
      </c>
      <c r="BI120" s="157" t="e">
        <f>SUM(BI121:BI122)</f>
        <v>#REF!</v>
      </c>
    </row>
    <row r="121" spans="1:63" s="2" customFormat="1" ht="44.25" customHeight="1">
      <c r="A121" s="29"/>
      <c r="B121" s="30"/>
      <c r="C121" s="158" t="s">
        <v>84</v>
      </c>
      <c r="D121" s="158" t="s">
        <v>111</v>
      </c>
      <c r="E121" s="159" t="s">
        <v>112</v>
      </c>
      <c r="F121" s="160" t="s">
        <v>113</v>
      </c>
      <c r="G121" s="161" t="s">
        <v>114</v>
      </c>
      <c r="H121" s="162"/>
      <c r="I121" s="163"/>
      <c r="J121" s="34"/>
      <c r="K121" s="164" t="s">
        <v>1</v>
      </c>
      <c r="L121" s="165" t="s">
        <v>43</v>
      </c>
      <c r="M121" s="65"/>
      <c r="N121" s="166" t="e">
        <f>M121*#REF!</f>
        <v>#REF!</v>
      </c>
      <c r="O121" s="166">
        <v>0</v>
      </c>
      <c r="P121" s="166" t="e">
        <f>O121*#REF!</f>
        <v>#REF!</v>
      </c>
      <c r="Q121" s="166">
        <v>0</v>
      </c>
      <c r="R121" s="167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8" t="s">
        <v>115</v>
      </c>
      <c r="AR121" s="168" t="s">
        <v>111</v>
      </c>
      <c r="AS121" s="168" t="s">
        <v>84</v>
      </c>
      <c r="AW121" s="13" t="s">
        <v>110</v>
      </c>
      <c r="BC121" s="169" t="e">
        <f>IF(L121="základní",#REF!,0)</f>
        <v>#REF!</v>
      </c>
      <c r="BD121" s="169">
        <f>IF(L121="snížená",#REF!,0)</f>
        <v>0</v>
      </c>
      <c r="BE121" s="169">
        <f>IF(L121="zákl. přenesená",#REF!,0)</f>
        <v>0</v>
      </c>
      <c r="BF121" s="169">
        <f>IF(L121="sníž. přenesená",#REF!,0)</f>
        <v>0</v>
      </c>
      <c r="BG121" s="169">
        <f>IF(L121="nulová",#REF!,0)</f>
        <v>0</v>
      </c>
      <c r="BH121" s="13" t="s">
        <v>84</v>
      </c>
      <c r="BI121" s="169" t="e">
        <f>ROUND(H121*#REF!,2)</f>
        <v>#REF!</v>
      </c>
      <c r="BJ121" s="13" t="s">
        <v>115</v>
      </c>
      <c r="BK121" s="168" t="s">
        <v>116</v>
      </c>
    </row>
    <row r="122" spans="1:63" s="2" customFormat="1" ht="24.2" customHeight="1">
      <c r="A122" s="29"/>
      <c r="B122" s="30"/>
      <c r="C122" s="158" t="s">
        <v>86</v>
      </c>
      <c r="D122" s="158" t="s">
        <v>111</v>
      </c>
      <c r="E122" s="159" t="s">
        <v>117</v>
      </c>
      <c r="F122" s="160" t="s">
        <v>118</v>
      </c>
      <c r="G122" s="161" t="s">
        <v>119</v>
      </c>
      <c r="H122" s="162"/>
      <c r="I122" s="163"/>
      <c r="J122" s="34"/>
      <c r="K122" s="164" t="s">
        <v>1</v>
      </c>
      <c r="L122" s="165" t="s">
        <v>43</v>
      </c>
      <c r="M122" s="65"/>
      <c r="N122" s="166" t="e">
        <f>M122*#REF!</f>
        <v>#REF!</v>
      </c>
      <c r="O122" s="166">
        <v>0</v>
      </c>
      <c r="P122" s="166" t="e">
        <f>O122*#REF!</f>
        <v>#REF!</v>
      </c>
      <c r="Q122" s="166">
        <v>0</v>
      </c>
      <c r="R122" s="167" t="e">
        <f>Q122*#REF!</f>
        <v>#REF!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P122" s="168" t="s">
        <v>115</v>
      </c>
      <c r="AR122" s="168" t="s">
        <v>111</v>
      </c>
      <c r="AS122" s="168" t="s">
        <v>84</v>
      </c>
      <c r="AW122" s="13" t="s">
        <v>110</v>
      </c>
      <c r="BC122" s="169" t="e">
        <f>IF(L122="základní",#REF!,0)</f>
        <v>#REF!</v>
      </c>
      <c r="BD122" s="169">
        <f>IF(L122="snížená",#REF!,0)</f>
        <v>0</v>
      </c>
      <c r="BE122" s="169">
        <f>IF(L122="zákl. přenesená",#REF!,0)</f>
        <v>0</v>
      </c>
      <c r="BF122" s="169">
        <f>IF(L122="sníž. přenesená",#REF!,0)</f>
        <v>0</v>
      </c>
      <c r="BG122" s="169">
        <f>IF(L122="nulová",#REF!,0)</f>
        <v>0</v>
      </c>
      <c r="BH122" s="13" t="s">
        <v>84</v>
      </c>
      <c r="BI122" s="169" t="e">
        <f>ROUND(H122*#REF!,2)</f>
        <v>#REF!</v>
      </c>
      <c r="BJ122" s="13" t="s">
        <v>115</v>
      </c>
      <c r="BK122" s="168" t="s">
        <v>120</v>
      </c>
    </row>
    <row r="123" spans="1:63" s="11" customFormat="1" ht="25.9" customHeight="1">
      <c r="B123" s="145"/>
      <c r="C123" s="146"/>
      <c r="D123" s="147" t="s">
        <v>77</v>
      </c>
      <c r="E123" s="148" t="s">
        <v>121</v>
      </c>
      <c r="F123" s="148" t="s">
        <v>122</v>
      </c>
      <c r="G123" s="146"/>
      <c r="H123" s="149"/>
      <c r="I123" s="146"/>
      <c r="J123" s="150"/>
      <c r="K123" s="151"/>
      <c r="L123" s="152"/>
      <c r="M123" s="152"/>
      <c r="N123" s="153" t="e">
        <f>SUM(N124:N135)</f>
        <v>#REF!</v>
      </c>
      <c r="O123" s="152"/>
      <c r="P123" s="153" t="e">
        <f>SUM(P124:P135)</f>
        <v>#REF!</v>
      </c>
      <c r="Q123" s="152"/>
      <c r="R123" s="154" t="e">
        <f>SUM(R124:R135)</f>
        <v>#REF!</v>
      </c>
      <c r="AP123" s="155" t="s">
        <v>84</v>
      </c>
      <c r="AR123" s="156" t="s">
        <v>77</v>
      </c>
      <c r="AS123" s="156" t="s">
        <v>78</v>
      </c>
      <c r="AW123" s="155" t="s">
        <v>110</v>
      </c>
      <c r="BI123" s="157" t="e">
        <f>SUM(BI124:BI135)</f>
        <v>#REF!</v>
      </c>
    </row>
    <row r="124" spans="1:63" s="2" customFormat="1" ht="37.9" customHeight="1">
      <c r="A124" s="29"/>
      <c r="B124" s="30"/>
      <c r="C124" s="158" t="s">
        <v>123</v>
      </c>
      <c r="D124" s="158" t="s">
        <v>111</v>
      </c>
      <c r="E124" s="159" t="s">
        <v>124</v>
      </c>
      <c r="F124" s="160" t="s">
        <v>125</v>
      </c>
      <c r="G124" s="161" t="s">
        <v>126</v>
      </c>
      <c r="H124" s="162"/>
      <c r="I124" s="163"/>
      <c r="J124" s="34"/>
      <c r="K124" s="164" t="s">
        <v>1</v>
      </c>
      <c r="L124" s="165" t="s">
        <v>43</v>
      </c>
      <c r="M124" s="65"/>
      <c r="N124" s="166" t="e">
        <f>M124*#REF!</f>
        <v>#REF!</v>
      </c>
      <c r="O124" s="166">
        <v>0</v>
      </c>
      <c r="P124" s="166" t="e">
        <f>O124*#REF!</f>
        <v>#REF!</v>
      </c>
      <c r="Q124" s="166">
        <v>0</v>
      </c>
      <c r="R124" s="167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8" t="s">
        <v>115</v>
      </c>
      <c r="AR124" s="168" t="s">
        <v>111</v>
      </c>
      <c r="AS124" s="168" t="s">
        <v>84</v>
      </c>
      <c r="AW124" s="13" t="s">
        <v>110</v>
      </c>
      <c r="BC124" s="169" t="e">
        <f>IF(L124="základní",#REF!,0)</f>
        <v>#REF!</v>
      </c>
      <c r="BD124" s="169">
        <f>IF(L124="snížená",#REF!,0)</f>
        <v>0</v>
      </c>
      <c r="BE124" s="169">
        <f>IF(L124="zákl. přenesená",#REF!,0)</f>
        <v>0</v>
      </c>
      <c r="BF124" s="169">
        <f>IF(L124="sníž. přenesená",#REF!,0)</f>
        <v>0</v>
      </c>
      <c r="BG124" s="169">
        <f>IF(L124="nulová",#REF!,0)</f>
        <v>0</v>
      </c>
      <c r="BH124" s="13" t="s">
        <v>84</v>
      </c>
      <c r="BI124" s="169" t="e">
        <f>ROUND(H124*#REF!,2)</f>
        <v>#REF!</v>
      </c>
      <c r="BJ124" s="13" t="s">
        <v>115</v>
      </c>
      <c r="BK124" s="168" t="s">
        <v>127</v>
      </c>
    </row>
    <row r="125" spans="1:63" s="2" customFormat="1" ht="48.75">
      <c r="A125" s="29"/>
      <c r="B125" s="30"/>
      <c r="C125" s="31"/>
      <c r="D125" s="170" t="s">
        <v>128</v>
      </c>
      <c r="E125" s="31"/>
      <c r="F125" s="171" t="s">
        <v>129</v>
      </c>
      <c r="G125" s="31"/>
      <c r="H125" s="172"/>
      <c r="I125" s="31"/>
      <c r="J125" s="34"/>
      <c r="K125" s="173"/>
      <c r="L125" s="174"/>
      <c r="M125" s="65"/>
      <c r="N125" s="65"/>
      <c r="O125" s="65"/>
      <c r="P125" s="65"/>
      <c r="Q125" s="65"/>
      <c r="R125" s="66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R125" s="13" t="s">
        <v>128</v>
      </c>
      <c r="AS125" s="13" t="s">
        <v>84</v>
      </c>
    </row>
    <row r="126" spans="1:63" s="2" customFormat="1" ht="49.15" customHeight="1">
      <c r="A126" s="29"/>
      <c r="B126" s="30"/>
      <c r="C126" s="158" t="s">
        <v>115</v>
      </c>
      <c r="D126" s="158" t="s">
        <v>111</v>
      </c>
      <c r="E126" s="159" t="s">
        <v>130</v>
      </c>
      <c r="F126" s="160" t="s">
        <v>131</v>
      </c>
      <c r="G126" s="161" t="s">
        <v>126</v>
      </c>
      <c r="H126" s="162"/>
      <c r="I126" s="163"/>
      <c r="J126" s="34"/>
      <c r="K126" s="164" t="s">
        <v>1</v>
      </c>
      <c r="L126" s="165" t="s">
        <v>43</v>
      </c>
      <c r="M126" s="65"/>
      <c r="N126" s="166" t="e">
        <f>M126*#REF!</f>
        <v>#REF!</v>
      </c>
      <c r="O126" s="166">
        <v>0</v>
      </c>
      <c r="P126" s="166" t="e">
        <f>O126*#REF!</f>
        <v>#REF!</v>
      </c>
      <c r="Q126" s="166">
        <v>0</v>
      </c>
      <c r="R126" s="167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8" t="s">
        <v>115</v>
      </c>
      <c r="AR126" s="168" t="s">
        <v>111</v>
      </c>
      <c r="AS126" s="168" t="s">
        <v>84</v>
      </c>
      <c r="AW126" s="13" t="s">
        <v>110</v>
      </c>
      <c r="BC126" s="169" t="e">
        <f>IF(L126="základní",#REF!,0)</f>
        <v>#REF!</v>
      </c>
      <c r="BD126" s="169">
        <f>IF(L126="snížená",#REF!,0)</f>
        <v>0</v>
      </c>
      <c r="BE126" s="169">
        <f>IF(L126="zákl. přenesená",#REF!,0)</f>
        <v>0</v>
      </c>
      <c r="BF126" s="169">
        <f>IF(L126="sníž. přenesená",#REF!,0)</f>
        <v>0</v>
      </c>
      <c r="BG126" s="169">
        <f>IF(L126="nulová",#REF!,0)</f>
        <v>0</v>
      </c>
      <c r="BH126" s="13" t="s">
        <v>84</v>
      </c>
      <c r="BI126" s="169" t="e">
        <f>ROUND(H126*#REF!,2)</f>
        <v>#REF!</v>
      </c>
      <c r="BJ126" s="13" t="s">
        <v>115</v>
      </c>
      <c r="BK126" s="168" t="s">
        <v>132</v>
      </c>
    </row>
    <row r="127" spans="1:63" s="2" customFormat="1" ht="48.75">
      <c r="A127" s="29"/>
      <c r="B127" s="30"/>
      <c r="C127" s="31"/>
      <c r="D127" s="170" t="s">
        <v>128</v>
      </c>
      <c r="E127" s="31"/>
      <c r="F127" s="171" t="s">
        <v>133</v>
      </c>
      <c r="G127" s="31"/>
      <c r="H127" s="172"/>
      <c r="I127" s="31"/>
      <c r="J127" s="34"/>
      <c r="K127" s="173"/>
      <c r="L127" s="174"/>
      <c r="M127" s="65"/>
      <c r="N127" s="65"/>
      <c r="O127" s="65"/>
      <c r="P127" s="65"/>
      <c r="Q127" s="65"/>
      <c r="R127" s="66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R127" s="13" t="s">
        <v>128</v>
      </c>
      <c r="AS127" s="13" t="s">
        <v>84</v>
      </c>
    </row>
    <row r="128" spans="1:63" s="2" customFormat="1" ht="33" customHeight="1">
      <c r="A128" s="29"/>
      <c r="B128" s="30"/>
      <c r="C128" s="158" t="s">
        <v>134</v>
      </c>
      <c r="D128" s="158" t="s">
        <v>111</v>
      </c>
      <c r="E128" s="159" t="s">
        <v>135</v>
      </c>
      <c r="F128" s="160" t="s">
        <v>136</v>
      </c>
      <c r="G128" s="161" t="s">
        <v>137</v>
      </c>
      <c r="H128" s="162"/>
      <c r="I128" s="163"/>
      <c r="J128" s="34"/>
      <c r="K128" s="164" t="s">
        <v>1</v>
      </c>
      <c r="L128" s="165" t="s">
        <v>43</v>
      </c>
      <c r="M128" s="65"/>
      <c r="N128" s="166" t="e">
        <f>M128*#REF!</f>
        <v>#REF!</v>
      </c>
      <c r="O128" s="166">
        <v>0</v>
      </c>
      <c r="P128" s="166" t="e">
        <f>O128*#REF!</f>
        <v>#REF!</v>
      </c>
      <c r="Q128" s="166">
        <v>0</v>
      </c>
      <c r="R128" s="167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8" t="s">
        <v>115</v>
      </c>
      <c r="AR128" s="168" t="s">
        <v>111</v>
      </c>
      <c r="AS128" s="168" t="s">
        <v>84</v>
      </c>
      <c r="AW128" s="13" t="s">
        <v>110</v>
      </c>
      <c r="BC128" s="169" t="e">
        <f>IF(L128="základní",#REF!,0)</f>
        <v>#REF!</v>
      </c>
      <c r="BD128" s="169">
        <f>IF(L128="snížená",#REF!,0)</f>
        <v>0</v>
      </c>
      <c r="BE128" s="169">
        <f>IF(L128="zákl. přenesená",#REF!,0)</f>
        <v>0</v>
      </c>
      <c r="BF128" s="169">
        <f>IF(L128="sníž. přenesená",#REF!,0)</f>
        <v>0</v>
      </c>
      <c r="BG128" s="169">
        <f>IF(L128="nulová",#REF!,0)</f>
        <v>0</v>
      </c>
      <c r="BH128" s="13" t="s">
        <v>84</v>
      </c>
      <c r="BI128" s="169" t="e">
        <f>ROUND(H128*#REF!,2)</f>
        <v>#REF!</v>
      </c>
      <c r="BJ128" s="13" t="s">
        <v>115</v>
      </c>
      <c r="BK128" s="168" t="s">
        <v>138</v>
      </c>
    </row>
    <row r="129" spans="1:63" s="2" customFormat="1" ht="48.75">
      <c r="A129" s="29"/>
      <c r="B129" s="30"/>
      <c r="C129" s="31"/>
      <c r="D129" s="170" t="s">
        <v>128</v>
      </c>
      <c r="E129" s="31"/>
      <c r="F129" s="171" t="s">
        <v>139</v>
      </c>
      <c r="G129" s="31"/>
      <c r="H129" s="172"/>
      <c r="I129" s="31"/>
      <c r="J129" s="34"/>
      <c r="K129" s="173"/>
      <c r="L129" s="174"/>
      <c r="M129" s="65"/>
      <c r="N129" s="65"/>
      <c r="O129" s="65"/>
      <c r="P129" s="65"/>
      <c r="Q129" s="65"/>
      <c r="R129" s="66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R129" s="13" t="s">
        <v>128</v>
      </c>
      <c r="AS129" s="13" t="s">
        <v>84</v>
      </c>
    </row>
    <row r="130" spans="1:63" s="2" customFormat="1" ht="33" customHeight="1">
      <c r="A130" s="29"/>
      <c r="B130" s="30"/>
      <c r="C130" s="158" t="s">
        <v>140</v>
      </c>
      <c r="D130" s="158" t="s">
        <v>111</v>
      </c>
      <c r="E130" s="159" t="s">
        <v>141</v>
      </c>
      <c r="F130" s="160" t="s">
        <v>142</v>
      </c>
      <c r="G130" s="161" t="s">
        <v>137</v>
      </c>
      <c r="H130" s="162"/>
      <c r="I130" s="163"/>
      <c r="J130" s="34"/>
      <c r="K130" s="164" t="s">
        <v>1</v>
      </c>
      <c r="L130" s="165" t="s">
        <v>43</v>
      </c>
      <c r="M130" s="65"/>
      <c r="N130" s="166" t="e">
        <f>M130*#REF!</f>
        <v>#REF!</v>
      </c>
      <c r="O130" s="166">
        <v>0</v>
      </c>
      <c r="P130" s="166" t="e">
        <f>O130*#REF!</f>
        <v>#REF!</v>
      </c>
      <c r="Q130" s="166">
        <v>0</v>
      </c>
      <c r="R130" s="167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8" t="s">
        <v>115</v>
      </c>
      <c r="AR130" s="168" t="s">
        <v>111</v>
      </c>
      <c r="AS130" s="168" t="s">
        <v>84</v>
      </c>
      <c r="AW130" s="13" t="s">
        <v>110</v>
      </c>
      <c r="BC130" s="169" t="e">
        <f>IF(L130="základní",#REF!,0)</f>
        <v>#REF!</v>
      </c>
      <c r="BD130" s="169">
        <f>IF(L130="snížená",#REF!,0)</f>
        <v>0</v>
      </c>
      <c r="BE130" s="169">
        <f>IF(L130="zákl. přenesená",#REF!,0)</f>
        <v>0</v>
      </c>
      <c r="BF130" s="169">
        <f>IF(L130="sníž. přenesená",#REF!,0)</f>
        <v>0</v>
      </c>
      <c r="BG130" s="169">
        <f>IF(L130="nulová",#REF!,0)</f>
        <v>0</v>
      </c>
      <c r="BH130" s="13" t="s">
        <v>84</v>
      </c>
      <c r="BI130" s="169" t="e">
        <f>ROUND(H130*#REF!,2)</f>
        <v>#REF!</v>
      </c>
      <c r="BJ130" s="13" t="s">
        <v>115</v>
      </c>
      <c r="BK130" s="168" t="s">
        <v>143</v>
      </c>
    </row>
    <row r="131" spans="1:63" s="2" customFormat="1" ht="48.75">
      <c r="A131" s="29"/>
      <c r="B131" s="30"/>
      <c r="C131" s="31"/>
      <c r="D131" s="170" t="s">
        <v>128</v>
      </c>
      <c r="E131" s="31"/>
      <c r="F131" s="171" t="s">
        <v>144</v>
      </c>
      <c r="G131" s="31"/>
      <c r="H131" s="172"/>
      <c r="I131" s="31"/>
      <c r="J131" s="34"/>
      <c r="K131" s="173"/>
      <c r="L131" s="174"/>
      <c r="M131" s="65"/>
      <c r="N131" s="65"/>
      <c r="O131" s="65"/>
      <c r="P131" s="65"/>
      <c r="Q131" s="65"/>
      <c r="R131" s="66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R131" s="13" t="s">
        <v>128</v>
      </c>
      <c r="AS131" s="13" t="s">
        <v>84</v>
      </c>
    </row>
    <row r="132" spans="1:63" s="2" customFormat="1" ht="37.9" customHeight="1">
      <c r="A132" s="29"/>
      <c r="B132" s="30"/>
      <c r="C132" s="158" t="s">
        <v>145</v>
      </c>
      <c r="D132" s="158" t="s">
        <v>111</v>
      </c>
      <c r="E132" s="159" t="s">
        <v>146</v>
      </c>
      <c r="F132" s="160" t="s">
        <v>147</v>
      </c>
      <c r="G132" s="161" t="s">
        <v>137</v>
      </c>
      <c r="H132" s="162"/>
      <c r="I132" s="163"/>
      <c r="J132" s="34"/>
      <c r="K132" s="164" t="s">
        <v>1</v>
      </c>
      <c r="L132" s="165" t="s">
        <v>43</v>
      </c>
      <c r="M132" s="65"/>
      <c r="N132" s="166" t="e">
        <f>M132*#REF!</f>
        <v>#REF!</v>
      </c>
      <c r="O132" s="166">
        <v>0</v>
      </c>
      <c r="P132" s="166" t="e">
        <f>O132*#REF!</f>
        <v>#REF!</v>
      </c>
      <c r="Q132" s="166">
        <v>0</v>
      </c>
      <c r="R132" s="167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8" t="s">
        <v>115</v>
      </c>
      <c r="AR132" s="168" t="s">
        <v>111</v>
      </c>
      <c r="AS132" s="168" t="s">
        <v>84</v>
      </c>
      <c r="AW132" s="13" t="s">
        <v>110</v>
      </c>
      <c r="BC132" s="169" t="e">
        <f>IF(L132="základní",#REF!,0)</f>
        <v>#REF!</v>
      </c>
      <c r="BD132" s="169">
        <f>IF(L132="snížená",#REF!,0)</f>
        <v>0</v>
      </c>
      <c r="BE132" s="169">
        <f>IF(L132="zákl. přenesená",#REF!,0)</f>
        <v>0</v>
      </c>
      <c r="BF132" s="169">
        <f>IF(L132="sníž. přenesená",#REF!,0)</f>
        <v>0</v>
      </c>
      <c r="BG132" s="169">
        <f>IF(L132="nulová",#REF!,0)</f>
        <v>0</v>
      </c>
      <c r="BH132" s="13" t="s">
        <v>84</v>
      </c>
      <c r="BI132" s="169" t="e">
        <f>ROUND(H132*#REF!,2)</f>
        <v>#REF!</v>
      </c>
      <c r="BJ132" s="13" t="s">
        <v>115</v>
      </c>
      <c r="BK132" s="168" t="s">
        <v>148</v>
      </c>
    </row>
    <row r="133" spans="1:63" s="2" customFormat="1" ht="19.5">
      <c r="A133" s="29"/>
      <c r="B133" s="30"/>
      <c r="C133" s="31"/>
      <c r="D133" s="170" t="s">
        <v>128</v>
      </c>
      <c r="E133" s="31"/>
      <c r="F133" s="171" t="s">
        <v>149</v>
      </c>
      <c r="G133" s="31"/>
      <c r="H133" s="172"/>
      <c r="I133" s="31"/>
      <c r="J133" s="34"/>
      <c r="K133" s="173"/>
      <c r="L133" s="174"/>
      <c r="M133" s="65"/>
      <c r="N133" s="65"/>
      <c r="O133" s="65"/>
      <c r="P133" s="65"/>
      <c r="Q133" s="65"/>
      <c r="R133" s="66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R133" s="13" t="s">
        <v>128</v>
      </c>
      <c r="AS133" s="13" t="s">
        <v>84</v>
      </c>
    </row>
    <row r="134" spans="1:63" s="2" customFormat="1" ht="37.9" customHeight="1">
      <c r="A134" s="29"/>
      <c r="B134" s="30"/>
      <c r="C134" s="158" t="s">
        <v>150</v>
      </c>
      <c r="D134" s="158" t="s">
        <v>111</v>
      </c>
      <c r="E134" s="159" t="s">
        <v>151</v>
      </c>
      <c r="F134" s="160" t="s">
        <v>152</v>
      </c>
      <c r="G134" s="161" t="s">
        <v>137</v>
      </c>
      <c r="H134" s="162"/>
      <c r="I134" s="163"/>
      <c r="J134" s="34"/>
      <c r="K134" s="164" t="s">
        <v>1</v>
      </c>
      <c r="L134" s="165" t="s">
        <v>43</v>
      </c>
      <c r="M134" s="65"/>
      <c r="N134" s="166" t="e">
        <f>M134*#REF!</f>
        <v>#REF!</v>
      </c>
      <c r="O134" s="166">
        <v>0</v>
      </c>
      <c r="P134" s="166" t="e">
        <f>O134*#REF!</f>
        <v>#REF!</v>
      </c>
      <c r="Q134" s="166">
        <v>0</v>
      </c>
      <c r="R134" s="167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8" t="s">
        <v>115</v>
      </c>
      <c r="AR134" s="168" t="s">
        <v>111</v>
      </c>
      <c r="AS134" s="168" t="s">
        <v>84</v>
      </c>
      <c r="AW134" s="13" t="s">
        <v>110</v>
      </c>
      <c r="BC134" s="169" t="e">
        <f>IF(L134="základní",#REF!,0)</f>
        <v>#REF!</v>
      </c>
      <c r="BD134" s="169">
        <f>IF(L134="snížená",#REF!,0)</f>
        <v>0</v>
      </c>
      <c r="BE134" s="169">
        <f>IF(L134="zákl. přenesená",#REF!,0)</f>
        <v>0</v>
      </c>
      <c r="BF134" s="169">
        <f>IF(L134="sníž. přenesená",#REF!,0)</f>
        <v>0</v>
      </c>
      <c r="BG134" s="169">
        <f>IF(L134="nulová",#REF!,0)</f>
        <v>0</v>
      </c>
      <c r="BH134" s="13" t="s">
        <v>84</v>
      </c>
      <c r="BI134" s="169" t="e">
        <f>ROUND(H134*#REF!,2)</f>
        <v>#REF!</v>
      </c>
      <c r="BJ134" s="13" t="s">
        <v>115</v>
      </c>
      <c r="BK134" s="168" t="s">
        <v>153</v>
      </c>
    </row>
    <row r="135" spans="1:63" s="2" customFormat="1" ht="19.5">
      <c r="A135" s="29"/>
      <c r="B135" s="30"/>
      <c r="C135" s="31"/>
      <c r="D135" s="170" t="s">
        <v>128</v>
      </c>
      <c r="E135" s="31"/>
      <c r="F135" s="171" t="s">
        <v>149</v>
      </c>
      <c r="G135" s="31"/>
      <c r="H135" s="172"/>
      <c r="I135" s="31"/>
      <c r="J135" s="34"/>
      <c r="K135" s="173"/>
      <c r="L135" s="174"/>
      <c r="M135" s="65"/>
      <c r="N135" s="65"/>
      <c r="O135" s="65"/>
      <c r="P135" s="65"/>
      <c r="Q135" s="65"/>
      <c r="R135" s="66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R135" s="13" t="s">
        <v>128</v>
      </c>
      <c r="AS135" s="13" t="s">
        <v>84</v>
      </c>
    </row>
    <row r="136" spans="1:63" s="11" customFormat="1" ht="25.9" customHeight="1">
      <c r="B136" s="145"/>
      <c r="C136" s="146"/>
      <c r="D136" s="147" t="s">
        <v>77</v>
      </c>
      <c r="E136" s="148" t="s">
        <v>154</v>
      </c>
      <c r="F136" s="148" t="s">
        <v>155</v>
      </c>
      <c r="G136" s="146"/>
      <c r="H136" s="149"/>
      <c r="I136" s="146"/>
      <c r="J136" s="150"/>
      <c r="K136" s="151"/>
      <c r="L136" s="152"/>
      <c r="M136" s="152"/>
      <c r="N136" s="153" t="e">
        <f>SUM(N137:N137)</f>
        <v>#REF!</v>
      </c>
      <c r="O136" s="152"/>
      <c r="P136" s="153" t="e">
        <f>SUM(P137:P137)</f>
        <v>#REF!</v>
      </c>
      <c r="Q136" s="152"/>
      <c r="R136" s="154" t="e">
        <f>SUM(R137:R137)</f>
        <v>#REF!</v>
      </c>
      <c r="AP136" s="155" t="s">
        <v>84</v>
      </c>
      <c r="AR136" s="156" t="s">
        <v>77</v>
      </c>
      <c r="AS136" s="156" t="s">
        <v>78</v>
      </c>
      <c r="AW136" s="155" t="s">
        <v>110</v>
      </c>
      <c r="BI136" s="157" t="e">
        <f>SUM(BI137:BI137)</f>
        <v>#REF!</v>
      </c>
    </row>
    <row r="137" spans="1:63" s="2" customFormat="1" ht="21.75" customHeight="1">
      <c r="A137" s="29"/>
      <c r="B137" s="30"/>
      <c r="C137" s="158" t="s">
        <v>156</v>
      </c>
      <c r="D137" s="158" t="s">
        <v>111</v>
      </c>
      <c r="E137" s="159" t="s">
        <v>157</v>
      </c>
      <c r="F137" s="160" t="s">
        <v>158</v>
      </c>
      <c r="G137" s="161" t="s">
        <v>119</v>
      </c>
      <c r="H137" s="162"/>
      <c r="I137" s="163"/>
      <c r="J137" s="34"/>
      <c r="K137" s="164" t="s">
        <v>1</v>
      </c>
      <c r="L137" s="165" t="s">
        <v>43</v>
      </c>
      <c r="M137" s="65"/>
      <c r="N137" s="166" t="e">
        <f>M137*#REF!</f>
        <v>#REF!</v>
      </c>
      <c r="O137" s="166">
        <v>0</v>
      </c>
      <c r="P137" s="166" t="e">
        <f>O137*#REF!</f>
        <v>#REF!</v>
      </c>
      <c r="Q137" s="166">
        <v>0</v>
      </c>
      <c r="R137" s="167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8" t="s">
        <v>115</v>
      </c>
      <c r="AR137" s="168" t="s">
        <v>111</v>
      </c>
      <c r="AS137" s="168" t="s">
        <v>84</v>
      </c>
      <c r="AW137" s="13" t="s">
        <v>110</v>
      </c>
      <c r="BC137" s="169" t="e">
        <f>IF(L137="základní",#REF!,0)</f>
        <v>#REF!</v>
      </c>
      <c r="BD137" s="169">
        <f>IF(L137="snížená",#REF!,0)</f>
        <v>0</v>
      </c>
      <c r="BE137" s="169">
        <f>IF(L137="zákl. přenesená",#REF!,0)</f>
        <v>0</v>
      </c>
      <c r="BF137" s="169">
        <f>IF(L137="sníž. přenesená",#REF!,0)</f>
        <v>0</v>
      </c>
      <c r="BG137" s="169">
        <f>IF(L137="nulová",#REF!,0)</f>
        <v>0</v>
      </c>
      <c r="BH137" s="13" t="s">
        <v>84</v>
      </c>
      <c r="BI137" s="169" t="e">
        <f>ROUND(H137*#REF!,2)</f>
        <v>#REF!</v>
      </c>
      <c r="BJ137" s="13" t="s">
        <v>115</v>
      </c>
      <c r="BK137" s="168" t="s">
        <v>159</v>
      </c>
    </row>
    <row r="138" spans="1:63" s="2" customFormat="1" ht="6.95" customHeight="1">
      <c r="A138" s="29"/>
      <c r="B138" s="49"/>
      <c r="C138" s="50"/>
      <c r="D138" s="50"/>
      <c r="E138" s="50"/>
      <c r="F138" s="50"/>
      <c r="G138" s="50"/>
      <c r="H138" s="50"/>
      <c r="I138" s="50"/>
      <c r="J138" s="34"/>
      <c r="K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</row>
  </sheetData>
  <sheetProtection password="C1E4" sheet="1" objects="1" scenarios="1" formatColumns="0" formatRows="0" autoFilter="0"/>
  <autoFilter ref="C118:I137"/>
  <mergeCells count="9">
    <mergeCell ref="E87:G87"/>
    <mergeCell ref="E109:G109"/>
    <mergeCell ref="E111:G111"/>
    <mergeCell ref="J2:T2"/>
    <mergeCell ref="E7:G7"/>
    <mergeCell ref="E9:G9"/>
    <mergeCell ref="E18:G18"/>
    <mergeCell ref="E27:G27"/>
    <mergeCell ref="E85:G85"/>
  </mergeCells>
  <pageMargins left="0.39370078740157483" right="0.39370078740157483" top="0.39370078740157483" bottom="0.39370078740157483" header="0" footer="0"/>
  <pageSetup paperSize="9" scale="94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vývozu...</vt:lpstr>
      <vt:lpstr>'OR_PHA - Zajištění vývozu...'!Názvy_tisku</vt:lpstr>
      <vt:lpstr>'Rekapitulace stavby'!Názvy_tisku</vt:lpstr>
      <vt:lpstr>'OR_PHA - Zajištění vývozu...'!Oblast_tisku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2022-11-09T12:45:25Z</cp:lastPrinted>
  <dcterms:created xsi:type="dcterms:W3CDTF">2022-11-09T12:23:40Z</dcterms:created>
  <dcterms:modified xsi:type="dcterms:W3CDTF">2022-11-10T11:52:43Z</dcterms:modified>
</cp:coreProperties>
</file>