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MartinekP\Desktop\Běžná a havarijní údržba objektů ve správě SPS v obvodu OŘ UNL 2022-2024\Podklady\"/>
    </mc:Choice>
  </mc:AlternateContent>
  <xr:revisionPtr revIDLastSave="0" documentId="13_ncr:1_{F8DD5ABF-9C81-4B71-8AD4-78427D772D0B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 stavby" sheetId="1" r:id="rId1"/>
    <sheet name="01 - Výčet nejpravděpodob..." sheetId="2" r:id="rId2"/>
    <sheet name="Pokyny pro vyplnění" sheetId="3" r:id="rId3"/>
  </sheets>
  <definedNames>
    <definedName name="_xlnm._FilterDatabase" localSheetId="1" hidden="1">'01 - Výčet nejpravděpodob...'!$C$98:$K$246</definedName>
    <definedName name="_xlnm.Print_Titles" localSheetId="1">'01 - Výčet nejpravděpodob...'!$98:$98</definedName>
    <definedName name="_xlnm.Print_Titles" localSheetId="0">'Rekapitulace stavby'!$52:$52</definedName>
    <definedName name="_xlnm.Print_Area" localSheetId="1">'01 - Výčet nejpravděpodob...'!$C$4:$J$39,'01 - Výčet nejpravděpodob...'!$C$45:$J$80,'01 - Výčet nejpravděpodob...'!$C$86:$K$246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C246" i="2"/>
  <c r="BB246" i="2"/>
  <c r="BA246" i="2"/>
  <c r="AZ246" i="2"/>
  <c r="T246" i="2"/>
  <c r="R246" i="2"/>
  <c r="P246" i="2"/>
  <c r="BE246" i="2"/>
  <c r="J246" i="2"/>
  <c r="AY246" i="2" s="1"/>
  <c r="BC245" i="2"/>
  <c r="BB245" i="2"/>
  <c r="BA245" i="2"/>
  <c r="AZ245" i="2"/>
  <c r="T245" i="2"/>
  <c r="R245" i="2"/>
  <c r="P245" i="2"/>
  <c r="BE245" i="2"/>
  <c r="J245" i="2"/>
  <c r="AY245" i="2" s="1"/>
  <c r="BC244" i="2"/>
  <c r="BB244" i="2"/>
  <c r="BA244" i="2"/>
  <c r="AZ244" i="2"/>
  <c r="T244" i="2"/>
  <c r="R244" i="2"/>
  <c r="P244" i="2"/>
  <c r="BE244" i="2"/>
  <c r="J244" i="2"/>
  <c r="AY244" i="2" s="1"/>
  <c r="BC243" i="2"/>
  <c r="BB243" i="2"/>
  <c r="BA243" i="2"/>
  <c r="AZ243" i="2"/>
  <c r="T243" i="2"/>
  <c r="R243" i="2"/>
  <c r="P243" i="2"/>
  <c r="BE243" i="2"/>
  <c r="J243" i="2"/>
  <c r="AY243" i="2" s="1"/>
  <c r="BC241" i="2"/>
  <c r="BB241" i="2"/>
  <c r="BA241" i="2"/>
  <c r="AZ241" i="2"/>
  <c r="T241" i="2"/>
  <c r="R241" i="2"/>
  <c r="P241" i="2"/>
  <c r="BE241" i="2"/>
  <c r="J241" i="2"/>
  <c r="AY241" i="2" s="1"/>
  <c r="BC240" i="2"/>
  <c r="BB240" i="2"/>
  <c r="BA240" i="2"/>
  <c r="AZ240" i="2"/>
  <c r="T240" i="2"/>
  <c r="R240" i="2"/>
  <c r="P240" i="2"/>
  <c r="BE240" i="2"/>
  <c r="J240" i="2"/>
  <c r="AY240" i="2" s="1"/>
  <c r="BC239" i="2"/>
  <c r="BB239" i="2"/>
  <c r="BA239" i="2"/>
  <c r="AZ239" i="2"/>
  <c r="T239" i="2"/>
  <c r="R239" i="2"/>
  <c r="P239" i="2"/>
  <c r="BE239" i="2"/>
  <c r="J239" i="2"/>
  <c r="AY239" i="2" s="1"/>
  <c r="BC238" i="2"/>
  <c r="BB238" i="2"/>
  <c r="BA238" i="2"/>
  <c r="AZ238" i="2"/>
  <c r="T238" i="2"/>
  <c r="R238" i="2"/>
  <c r="P238" i="2"/>
  <c r="BE238" i="2"/>
  <c r="J238" i="2"/>
  <c r="AY238" i="2" s="1"/>
  <c r="BC236" i="2"/>
  <c r="BB236" i="2"/>
  <c r="BA236" i="2"/>
  <c r="AZ236" i="2"/>
  <c r="T236" i="2"/>
  <c r="R236" i="2"/>
  <c r="P236" i="2"/>
  <c r="BE236" i="2"/>
  <c r="J236" i="2"/>
  <c r="AY236" i="2" s="1"/>
  <c r="BC235" i="2"/>
  <c r="BB235" i="2"/>
  <c r="BA235" i="2"/>
  <c r="AZ235" i="2"/>
  <c r="T235" i="2"/>
  <c r="R235" i="2"/>
  <c r="P235" i="2"/>
  <c r="BE235" i="2"/>
  <c r="J235" i="2"/>
  <c r="AY235" i="2"/>
  <c r="BC234" i="2"/>
  <c r="BB234" i="2"/>
  <c r="BA234" i="2"/>
  <c r="AZ234" i="2"/>
  <c r="T234" i="2"/>
  <c r="R234" i="2"/>
  <c r="P234" i="2"/>
  <c r="BE234" i="2"/>
  <c r="J234" i="2"/>
  <c r="AY234" i="2" s="1"/>
  <c r="BC233" i="2"/>
  <c r="BB233" i="2"/>
  <c r="BA233" i="2"/>
  <c r="AZ233" i="2"/>
  <c r="T233" i="2"/>
  <c r="R233" i="2"/>
  <c r="P233" i="2"/>
  <c r="BE233" i="2"/>
  <c r="J233" i="2"/>
  <c r="AY233" i="2" s="1"/>
  <c r="BC232" i="2"/>
  <c r="BB232" i="2"/>
  <c r="BA232" i="2"/>
  <c r="AZ232" i="2"/>
  <c r="T232" i="2"/>
  <c r="R232" i="2"/>
  <c r="P232" i="2"/>
  <c r="BE232" i="2"/>
  <c r="J232" i="2"/>
  <c r="AY232" i="2" s="1"/>
  <c r="BC231" i="2"/>
  <c r="BB231" i="2"/>
  <c r="BA231" i="2"/>
  <c r="AZ231" i="2"/>
  <c r="T231" i="2"/>
  <c r="R231" i="2"/>
  <c r="P231" i="2"/>
  <c r="BE231" i="2"/>
  <c r="J231" i="2"/>
  <c r="AY231" i="2" s="1"/>
  <c r="BC230" i="2"/>
  <c r="BB230" i="2"/>
  <c r="BA230" i="2"/>
  <c r="AZ230" i="2"/>
  <c r="T230" i="2"/>
  <c r="R230" i="2"/>
  <c r="P230" i="2"/>
  <c r="BE230" i="2"/>
  <c r="J230" i="2"/>
  <c r="AY230" i="2" s="1"/>
  <c r="BC229" i="2"/>
  <c r="BB229" i="2"/>
  <c r="BA229" i="2"/>
  <c r="AZ229" i="2"/>
  <c r="T229" i="2"/>
  <c r="R229" i="2"/>
  <c r="P229" i="2"/>
  <c r="BE229" i="2"/>
  <c r="J229" i="2"/>
  <c r="AY229" i="2"/>
  <c r="BC228" i="2"/>
  <c r="BB228" i="2"/>
  <c r="BA228" i="2"/>
  <c r="AZ228" i="2"/>
  <c r="T228" i="2"/>
  <c r="R228" i="2"/>
  <c r="P228" i="2"/>
  <c r="BE228" i="2"/>
  <c r="J228" i="2"/>
  <c r="AY228" i="2" s="1"/>
  <c r="BC227" i="2"/>
  <c r="BB227" i="2"/>
  <c r="BA227" i="2"/>
  <c r="AZ227" i="2"/>
  <c r="T227" i="2"/>
  <c r="R227" i="2"/>
  <c r="P227" i="2"/>
  <c r="BE227" i="2"/>
  <c r="J227" i="2"/>
  <c r="AY227" i="2" s="1"/>
  <c r="BC225" i="2"/>
  <c r="BB225" i="2"/>
  <c r="BA225" i="2"/>
  <c r="AZ225" i="2"/>
  <c r="T225" i="2"/>
  <c r="R225" i="2"/>
  <c r="P225" i="2"/>
  <c r="BE225" i="2"/>
  <c r="J225" i="2"/>
  <c r="AY225" i="2" s="1"/>
  <c r="BC224" i="2"/>
  <c r="BB224" i="2"/>
  <c r="BA224" i="2"/>
  <c r="AZ224" i="2"/>
  <c r="T224" i="2"/>
  <c r="R224" i="2"/>
  <c r="P224" i="2"/>
  <c r="BE224" i="2"/>
  <c r="J224" i="2"/>
  <c r="AY224" i="2" s="1"/>
  <c r="BC223" i="2"/>
  <c r="BB223" i="2"/>
  <c r="BA223" i="2"/>
  <c r="AZ223" i="2"/>
  <c r="T223" i="2"/>
  <c r="R223" i="2"/>
  <c r="P223" i="2"/>
  <c r="BE223" i="2"/>
  <c r="J223" i="2"/>
  <c r="AY223" i="2" s="1"/>
  <c r="BC222" i="2"/>
  <c r="BB222" i="2"/>
  <c r="BA222" i="2"/>
  <c r="AZ222" i="2"/>
  <c r="T222" i="2"/>
  <c r="R222" i="2"/>
  <c r="P222" i="2"/>
  <c r="BE222" i="2"/>
  <c r="J222" i="2"/>
  <c r="AY222" i="2" s="1"/>
  <c r="BC221" i="2"/>
  <c r="BB221" i="2"/>
  <c r="BA221" i="2"/>
  <c r="AZ221" i="2"/>
  <c r="T221" i="2"/>
  <c r="R221" i="2"/>
  <c r="P221" i="2"/>
  <c r="BE221" i="2"/>
  <c r="J221" i="2"/>
  <c r="AY221" i="2" s="1"/>
  <c r="BC220" i="2"/>
  <c r="BB220" i="2"/>
  <c r="BA220" i="2"/>
  <c r="AZ220" i="2"/>
  <c r="T220" i="2"/>
  <c r="R220" i="2"/>
  <c r="P220" i="2"/>
  <c r="BE220" i="2"/>
  <c r="J220" i="2"/>
  <c r="AY220" i="2" s="1"/>
  <c r="BC219" i="2"/>
  <c r="BB219" i="2"/>
  <c r="BA219" i="2"/>
  <c r="AZ219" i="2"/>
  <c r="T219" i="2"/>
  <c r="R219" i="2"/>
  <c r="P219" i="2"/>
  <c r="BE219" i="2"/>
  <c r="J219" i="2"/>
  <c r="AY219" i="2" s="1"/>
  <c r="BC218" i="2"/>
  <c r="BB218" i="2"/>
  <c r="BA218" i="2"/>
  <c r="AZ218" i="2"/>
  <c r="T218" i="2"/>
  <c r="R218" i="2"/>
  <c r="P218" i="2"/>
  <c r="BE218" i="2"/>
  <c r="J218" i="2"/>
  <c r="AY218" i="2" s="1"/>
  <c r="BC217" i="2"/>
  <c r="BB217" i="2"/>
  <c r="BA217" i="2"/>
  <c r="AZ217" i="2"/>
  <c r="T217" i="2"/>
  <c r="R217" i="2"/>
  <c r="P217" i="2"/>
  <c r="BE217" i="2"/>
  <c r="J217" i="2"/>
  <c r="AY217" i="2" s="1"/>
  <c r="BC215" i="2"/>
  <c r="BB215" i="2"/>
  <c r="BA215" i="2"/>
  <c r="AZ215" i="2"/>
  <c r="T215" i="2"/>
  <c r="R215" i="2"/>
  <c r="P215" i="2"/>
  <c r="BE215" i="2"/>
  <c r="J215" i="2"/>
  <c r="AY215" i="2" s="1"/>
  <c r="BC214" i="2"/>
  <c r="BB214" i="2"/>
  <c r="BA214" i="2"/>
  <c r="AZ214" i="2"/>
  <c r="T214" i="2"/>
  <c r="R214" i="2"/>
  <c r="P214" i="2"/>
  <c r="BE214" i="2"/>
  <c r="J214" i="2"/>
  <c r="AY214" i="2" s="1"/>
  <c r="BC213" i="2"/>
  <c r="BB213" i="2"/>
  <c r="BA213" i="2"/>
  <c r="AZ213" i="2"/>
  <c r="T213" i="2"/>
  <c r="R213" i="2"/>
  <c r="P213" i="2"/>
  <c r="BE213" i="2"/>
  <c r="J213" i="2"/>
  <c r="AY213" i="2" s="1"/>
  <c r="BC212" i="2"/>
  <c r="BB212" i="2"/>
  <c r="BA212" i="2"/>
  <c r="AZ212" i="2"/>
  <c r="T212" i="2"/>
  <c r="R212" i="2"/>
  <c r="P212" i="2"/>
  <c r="BE212" i="2"/>
  <c r="J212" i="2"/>
  <c r="AY212" i="2" s="1"/>
  <c r="BC211" i="2"/>
  <c r="BB211" i="2"/>
  <c r="BA211" i="2"/>
  <c r="AZ211" i="2"/>
  <c r="T211" i="2"/>
  <c r="R211" i="2"/>
  <c r="P211" i="2"/>
  <c r="BE211" i="2"/>
  <c r="J211" i="2"/>
  <c r="AY211" i="2" s="1"/>
  <c r="BC210" i="2"/>
  <c r="BB210" i="2"/>
  <c r="BA210" i="2"/>
  <c r="AZ210" i="2"/>
  <c r="T210" i="2"/>
  <c r="R210" i="2"/>
  <c r="P210" i="2"/>
  <c r="BE210" i="2"/>
  <c r="J210" i="2"/>
  <c r="AY210" i="2" s="1"/>
  <c r="BC209" i="2"/>
  <c r="BB209" i="2"/>
  <c r="BA209" i="2"/>
  <c r="AZ209" i="2"/>
  <c r="T209" i="2"/>
  <c r="R209" i="2"/>
  <c r="P209" i="2"/>
  <c r="BE209" i="2"/>
  <c r="J209" i="2"/>
  <c r="AY209" i="2" s="1"/>
  <c r="BC208" i="2"/>
  <c r="BB208" i="2"/>
  <c r="BA208" i="2"/>
  <c r="AZ208" i="2"/>
  <c r="T208" i="2"/>
  <c r="R208" i="2"/>
  <c r="P208" i="2"/>
  <c r="BE208" i="2"/>
  <c r="J208" i="2"/>
  <c r="AY208" i="2" s="1"/>
  <c r="BC206" i="2"/>
  <c r="BB206" i="2"/>
  <c r="BA206" i="2"/>
  <c r="AZ206" i="2"/>
  <c r="T206" i="2"/>
  <c r="R206" i="2"/>
  <c r="P206" i="2"/>
  <c r="BE206" i="2"/>
  <c r="J206" i="2"/>
  <c r="AY206" i="2" s="1"/>
  <c r="BC205" i="2"/>
  <c r="BB205" i="2"/>
  <c r="BA205" i="2"/>
  <c r="AZ205" i="2"/>
  <c r="T205" i="2"/>
  <c r="R205" i="2"/>
  <c r="P205" i="2"/>
  <c r="BE205" i="2"/>
  <c r="J205" i="2"/>
  <c r="AY205" i="2" s="1"/>
  <c r="BC204" i="2"/>
  <c r="BB204" i="2"/>
  <c r="BA204" i="2"/>
  <c r="AZ204" i="2"/>
  <c r="T204" i="2"/>
  <c r="R204" i="2"/>
  <c r="P204" i="2"/>
  <c r="BE204" i="2"/>
  <c r="J204" i="2"/>
  <c r="AY204" i="2" s="1"/>
  <c r="BC203" i="2"/>
  <c r="BB203" i="2"/>
  <c r="BA203" i="2"/>
  <c r="AZ203" i="2"/>
  <c r="T203" i="2"/>
  <c r="R203" i="2"/>
  <c r="P203" i="2"/>
  <c r="BE203" i="2"/>
  <c r="J203" i="2"/>
  <c r="AY203" i="2" s="1"/>
  <c r="BC202" i="2"/>
  <c r="BB202" i="2"/>
  <c r="BA202" i="2"/>
  <c r="AZ202" i="2"/>
  <c r="T202" i="2"/>
  <c r="R202" i="2"/>
  <c r="P202" i="2"/>
  <c r="BE202" i="2"/>
  <c r="J202" i="2"/>
  <c r="AY202" i="2" s="1"/>
  <c r="BC201" i="2"/>
  <c r="BB201" i="2"/>
  <c r="BA201" i="2"/>
  <c r="AZ201" i="2"/>
  <c r="T201" i="2"/>
  <c r="R201" i="2"/>
  <c r="P201" i="2"/>
  <c r="BE201" i="2"/>
  <c r="J201" i="2"/>
  <c r="AY201" i="2" s="1"/>
  <c r="BC200" i="2"/>
  <c r="BB200" i="2"/>
  <c r="BA200" i="2"/>
  <c r="AZ200" i="2"/>
  <c r="T200" i="2"/>
  <c r="R200" i="2"/>
  <c r="P200" i="2"/>
  <c r="BE200" i="2"/>
  <c r="J200" i="2"/>
  <c r="AY200" i="2" s="1"/>
  <c r="BC199" i="2"/>
  <c r="BB199" i="2"/>
  <c r="BA199" i="2"/>
  <c r="AZ199" i="2"/>
  <c r="T199" i="2"/>
  <c r="R199" i="2"/>
  <c r="P199" i="2"/>
  <c r="BE199" i="2"/>
  <c r="J199" i="2"/>
  <c r="AY199" i="2" s="1"/>
  <c r="BC198" i="2"/>
  <c r="BB198" i="2"/>
  <c r="BA198" i="2"/>
  <c r="AZ198" i="2"/>
  <c r="T198" i="2"/>
  <c r="R198" i="2"/>
  <c r="P198" i="2"/>
  <c r="BE198" i="2"/>
  <c r="J198" i="2"/>
  <c r="AY198" i="2" s="1"/>
  <c r="BC196" i="2"/>
  <c r="BB196" i="2"/>
  <c r="BA196" i="2"/>
  <c r="AZ196" i="2"/>
  <c r="T196" i="2"/>
  <c r="R196" i="2"/>
  <c r="P196" i="2"/>
  <c r="BE196" i="2"/>
  <c r="J196" i="2"/>
  <c r="AY196" i="2" s="1"/>
  <c r="BC195" i="2"/>
  <c r="BB195" i="2"/>
  <c r="BA195" i="2"/>
  <c r="AZ195" i="2"/>
  <c r="T195" i="2"/>
  <c r="R195" i="2"/>
  <c r="P195" i="2"/>
  <c r="BE195" i="2"/>
  <c r="J195" i="2"/>
  <c r="AY195" i="2" s="1"/>
  <c r="BC194" i="2"/>
  <c r="BB194" i="2"/>
  <c r="BA194" i="2"/>
  <c r="AZ194" i="2"/>
  <c r="T194" i="2"/>
  <c r="R194" i="2"/>
  <c r="P194" i="2"/>
  <c r="BE194" i="2"/>
  <c r="J194" i="2"/>
  <c r="AY194" i="2" s="1"/>
  <c r="BC193" i="2"/>
  <c r="BB193" i="2"/>
  <c r="BA193" i="2"/>
  <c r="AZ193" i="2"/>
  <c r="T193" i="2"/>
  <c r="R193" i="2"/>
  <c r="P193" i="2"/>
  <c r="BE193" i="2"/>
  <c r="J193" i="2"/>
  <c r="AY193" i="2" s="1"/>
  <c r="BC192" i="2"/>
  <c r="BB192" i="2"/>
  <c r="BA192" i="2"/>
  <c r="AZ192" i="2"/>
  <c r="T192" i="2"/>
  <c r="R192" i="2"/>
  <c r="P192" i="2"/>
  <c r="BE192" i="2"/>
  <c r="J192" i="2"/>
  <c r="AY192" i="2" s="1"/>
  <c r="BC191" i="2"/>
  <c r="BB191" i="2"/>
  <c r="BA191" i="2"/>
  <c r="AZ191" i="2"/>
  <c r="T191" i="2"/>
  <c r="R191" i="2"/>
  <c r="P191" i="2"/>
  <c r="BE191" i="2"/>
  <c r="J191" i="2"/>
  <c r="AY191" i="2" s="1"/>
  <c r="BC190" i="2"/>
  <c r="BB190" i="2"/>
  <c r="BA190" i="2"/>
  <c r="AZ190" i="2"/>
  <c r="T190" i="2"/>
  <c r="R190" i="2"/>
  <c r="P190" i="2"/>
  <c r="BE190" i="2"/>
  <c r="J190" i="2"/>
  <c r="AY190" i="2" s="1"/>
  <c r="BC188" i="2"/>
  <c r="BB188" i="2"/>
  <c r="BA188" i="2"/>
  <c r="AZ188" i="2"/>
  <c r="T188" i="2"/>
  <c r="R188" i="2"/>
  <c r="P188" i="2"/>
  <c r="BE188" i="2"/>
  <c r="J188" i="2"/>
  <c r="AY188" i="2" s="1"/>
  <c r="BC187" i="2"/>
  <c r="BB187" i="2"/>
  <c r="BA187" i="2"/>
  <c r="AZ187" i="2"/>
  <c r="T187" i="2"/>
  <c r="R187" i="2"/>
  <c r="P187" i="2"/>
  <c r="BE187" i="2"/>
  <c r="J187" i="2"/>
  <c r="AY187" i="2" s="1"/>
  <c r="BC186" i="2"/>
  <c r="BB186" i="2"/>
  <c r="BA186" i="2"/>
  <c r="AZ186" i="2"/>
  <c r="T186" i="2"/>
  <c r="R186" i="2"/>
  <c r="P186" i="2"/>
  <c r="BE186" i="2"/>
  <c r="J186" i="2"/>
  <c r="AY186" i="2" s="1"/>
  <c r="BC185" i="2"/>
  <c r="BB185" i="2"/>
  <c r="BA185" i="2"/>
  <c r="AZ185" i="2"/>
  <c r="T185" i="2"/>
  <c r="R185" i="2"/>
  <c r="P185" i="2"/>
  <c r="BE185" i="2"/>
  <c r="J185" i="2"/>
  <c r="AY185" i="2" s="1"/>
  <c r="BC184" i="2"/>
  <c r="BB184" i="2"/>
  <c r="BA184" i="2"/>
  <c r="AZ184" i="2"/>
  <c r="T184" i="2"/>
  <c r="R184" i="2"/>
  <c r="P184" i="2"/>
  <c r="BE184" i="2"/>
  <c r="J184" i="2"/>
  <c r="AY184" i="2" s="1"/>
  <c r="BC183" i="2"/>
  <c r="BB183" i="2"/>
  <c r="BA183" i="2"/>
  <c r="AZ183" i="2"/>
  <c r="T183" i="2"/>
  <c r="R183" i="2"/>
  <c r="P183" i="2"/>
  <c r="BE183" i="2"/>
  <c r="J183" i="2"/>
  <c r="AY183" i="2" s="1"/>
  <c r="BC181" i="2"/>
  <c r="BB181" i="2"/>
  <c r="BA181" i="2"/>
  <c r="AZ181" i="2"/>
  <c r="T181" i="2"/>
  <c r="R181" i="2"/>
  <c r="P181" i="2"/>
  <c r="BE181" i="2"/>
  <c r="J181" i="2"/>
  <c r="AY181" i="2" s="1"/>
  <c r="BC180" i="2"/>
  <c r="BB180" i="2"/>
  <c r="BA180" i="2"/>
  <c r="AZ180" i="2"/>
  <c r="T180" i="2"/>
  <c r="R180" i="2"/>
  <c r="P180" i="2"/>
  <c r="BE180" i="2"/>
  <c r="J180" i="2"/>
  <c r="AY180" i="2" s="1"/>
  <c r="BC179" i="2"/>
  <c r="BB179" i="2"/>
  <c r="BA179" i="2"/>
  <c r="AZ179" i="2"/>
  <c r="T179" i="2"/>
  <c r="R179" i="2"/>
  <c r="P179" i="2"/>
  <c r="BE179" i="2"/>
  <c r="J179" i="2"/>
  <c r="AY179" i="2" s="1"/>
  <c r="BC177" i="2"/>
  <c r="BB177" i="2"/>
  <c r="BA177" i="2"/>
  <c r="AZ177" i="2"/>
  <c r="T177" i="2"/>
  <c r="R177" i="2"/>
  <c r="P177" i="2"/>
  <c r="BE177" i="2"/>
  <c r="J177" i="2"/>
  <c r="AY177" i="2" s="1"/>
  <c r="BC176" i="2"/>
  <c r="BB176" i="2"/>
  <c r="BA176" i="2"/>
  <c r="AZ176" i="2"/>
  <c r="T176" i="2"/>
  <c r="R176" i="2"/>
  <c r="P176" i="2"/>
  <c r="BE176" i="2"/>
  <c r="J176" i="2"/>
  <c r="AY176" i="2" s="1"/>
  <c r="BC175" i="2"/>
  <c r="BB175" i="2"/>
  <c r="BA175" i="2"/>
  <c r="AZ175" i="2"/>
  <c r="T175" i="2"/>
  <c r="R175" i="2"/>
  <c r="P175" i="2"/>
  <c r="BE175" i="2"/>
  <c r="J175" i="2"/>
  <c r="AY175" i="2" s="1"/>
  <c r="BC173" i="2"/>
  <c r="BB173" i="2"/>
  <c r="BA173" i="2"/>
  <c r="AZ173" i="2"/>
  <c r="T173" i="2"/>
  <c r="R173" i="2"/>
  <c r="P173" i="2"/>
  <c r="BE173" i="2"/>
  <c r="J173" i="2"/>
  <c r="AY173" i="2" s="1"/>
  <c r="BC172" i="2"/>
  <c r="BB172" i="2"/>
  <c r="BA172" i="2"/>
  <c r="AZ172" i="2"/>
  <c r="T172" i="2"/>
  <c r="R172" i="2"/>
  <c r="P172" i="2"/>
  <c r="BE172" i="2"/>
  <c r="J172" i="2"/>
  <c r="AY172" i="2" s="1"/>
  <c r="BC171" i="2"/>
  <c r="BB171" i="2"/>
  <c r="BA171" i="2"/>
  <c r="AZ171" i="2"/>
  <c r="T171" i="2"/>
  <c r="R171" i="2"/>
  <c r="P171" i="2"/>
  <c r="BE171" i="2"/>
  <c r="J171" i="2"/>
  <c r="AY171" i="2" s="1"/>
  <c r="BC170" i="2"/>
  <c r="BB170" i="2"/>
  <c r="BA170" i="2"/>
  <c r="AZ170" i="2"/>
  <c r="T170" i="2"/>
  <c r="R170" i="2"/>
  <c r="P170" i="2"/>
  <c r="BE170" i="2"/>
  <c r="J170" i="2"/>
  <c r="AY170" i="2" s="1"/>
  <c r="BC169" i="2"/>
  <c r="BB169" i="2"/>
  <c r="BA169" i="2"/>
  <c r="AZ169" i="2"/>
  <c r="T169" i="2"/>
  <c r="R169" i="2"/>
  <c r="P169" i="2"/>
  <c r="BE169" i="2"/>
  <c r="J169" i="2"/>
  <c r="AY169" i="2" s="1"/>
  <c r="BC168" i="2"/>
  <c r="BB168" i="2"/>
  <c r="BA168" i="2"/>
  <c r="AZ168" i="2"/>
  <c r="T168" i="2"/>
  <c r="R168" i="2"/>
  <c r="P168" i="2"/>
  <c r="BE168" i="2"/>
  <c r="J168" i="2"/>
  <c r="AY168" i="2" s="1"/>
  <c r="BC167" i="2"/>
  <c r="BB167" i="2"/>
  <c r="BA167" i="2"/>
  <c r="AZ167" i="2"/>
  <c r="T167" i="2"/>
  <c r="R167" i="2"/>
  <c r="P167" i="2"/>
  <c r="BE167" i="2"/>
  <c r="J167" i="2"/>
  <c r="AY167" i="2" s="1"/>
  <c r="BC166" i="2"/>
  <c r="BB166" i="2"/>
  <c r="BA166" i="2"/>
  <c r="AZ166" i="2"/>
  <c r="T166" i="2"/>
  <c r="R166" i="2"/>
  <c r="P166" i="2"/>
  <c r="BE166" i="2"/>
  <c r="J166" i="2"/>
  <c r="AY166" i="2" s="1"/>
  <c r="BC165" i="2"/>
  <c r="BB165" i="2"/>
  <c r="BA165" i="2"/>
  <c r="AZ165" i="2"/>
  <c r="T165" i="2"/>
  <c r="R165" i="2"/>
  <c r="P165" i="2"/>
  <c r="BE165" i="2"/>
  <c r="J165" i="2"/>
  <c r="AY165" i="2" s="1"/>
  <c r="BC164" i="2"/>
  <c r="BB164" i="2"/>
  <c r="BA164" i="2"/>
  <c r="AZ164" i="2"/>
  <c r="T164" i="2"/>
  <c r="R164" i="2"/>
  <c r="P164" i="2"/>
  <c r="BE164" i="2"/>
  <c r="J164" i="2"/>
  <c r="AY164" i="2" s="1"/>
  <c r="BC163" i="2"/>
  <c r="BB163" i="2"/>
  <c r="BA163" i="2"/>
  <c r="AZ163" i="2"/>
  <c r="T163" i="2"/>
  <c r="R163" i="2"/>
  <c r="P163" i="2"/>
  <c r="BE163" i="2"/>
  <c r="J163" i="2"/>
  <c r="AY163" i="2" s="1"/>
  <c r="BC162" i="2"/>
  <c r="BB162" i="2"/>
  <c r="BA162" i="2"/>
  <c r="AZ162" i="2"/>
  <c r="T162" i="2"/>
  <c r="R162" i="2"/>
  <c r="P162" i="2"/>
  <c r="BE162" i="2"/>
  <c r="J162" i="2"/>
  <c r="AY162" i="2" s="1"/>
  <c r="BC161" i="2"/>
  <c r="BB161" i="2"/>
  <c r="BA161" i="2"/>
  <c r="AZ161" i="2"/>
  <c r="T161" i="2"/>
  <c r="R161" i="2"/>
  <c r="P161" i="2"/>
  <c r="BE161" i="2"/>
  <c r="J161" i="2"/>
  <c r="AY161" i="2" s="1"/>
  <c r="BC160" i="2"/>
  <c r="BB160" i="2"/>
  <c r="BA160" i="2"/>
  <c r="AZ160" i="2"/>
  <c r="T160" i="2"/>
  <c r="R160" i="2"/>
  <c r="P160" i="2"/>
  <c r="BE160" i="2"/>
  <c r="J160" i="2"/>
  <c r="AY160" i="2" s="1"/>
  <c r="BC159" i="2"/>
  <c r="BB159" i="2"/>
  <c r="BA159" i="2"/>
  <c r="AZ159" i="2"/>
  <c r="T159" i="2"/>
  <c r="R159" i="2"/>
  <c r="P159" i="2"/>
  <c r="BE159" i="2"/>
  <c r="J159" i="2"/>
  <c r="AY159" i="2" s="1"/>
  <c r="BC157" i="2"/>
  <c r="BB157" i="2"/>
  <c r="BA157" i="2"/>
  <c r="AZ157" i="2"/>
  <c r="T157" i="2"/>
  <c r="R157" i="2"/>
  <c r="P157" i="2"/>
  <c r="BE157" i="2"/>
  <c r="J157" i="2"/>
  <c r="AY157" i="2" s="1"/>
  <c r="BC156" i="2"/>
  <c r="BB156" i="2"/>
  <c r="BA156" i="2"/>
  <c r="AZ156" i="2"/>
  <c r="T156" i="2"/>
  <c r="R156" i="2"/>
  <c r="P156" i="2"/>
  <c r="BE156" i="2"/>
  <c r="J156" i="2"/>
  <c r="AY156" i="2" s="1"/>
  <c r="BC155" i="2"/>
  <c r="BB155" i="2"/>
  <c r="BA155" i="2"/>
  <c r="AZ155" i="2"/>
  <c r="T155" i="2"/>
  <c r="R155" i="2"/>
  <c r="P155" i="2"/>
  <c r="BE155" i="2"/>
  <c r="J155" i="2"/>
  <c r="AY155" i="2" s="1"/>
  <c r="BC154" i="2"/>
  <c r="BB154" i="2"/>
  <c r="BA154" i="2"/>
  <c r="AZ154" i="2"/>
  <c r="T154" i="2"/>
  <c r="R154" i="2"/>
  <c r="P154" i="2"/>
  <c r="BE154" i="2"/>
  <c r="J154" i="2"/>
  <c r="AY154" i="2" s="1"/>
  <c r="BC153" i="2"/>
  <c r="BB153" i="2"/>
  <c r="BA153" i="2"/>
  <c r="AZ153" i="2"/>
  <c r="T153" i="2"/>
  <c r="R153" i="2"/>
  <c r="P153" i="2"/>
  <c r="BE153" i="2"/>
  <c r="J153" i="2"/>
  <c r="AY153" i="2" s="1"/>
  <c r="BC152" i="2"/>
  <c r="BB152" i="2"/>
  <c r="BA152" i="2"/>
  <c r="AZ152" i="2"/>
  <c r="T152" i="2"/>
  <c r="R152" i="2"/>
  <c r="P152" i="2"/>
  <c r="BE152" i="2"/>
  <c r="J152" i="2"/>
  <c r="AY152" i="2" s="1"/>
  <c r="BC151" i="2"/>
  <c r="BB151" i="2"/>
  <c r="BA151" i="2"/>
  <c r="AZ151" i="2"/>
  <c r="T151" i="2"/>
  <c r="R151" i="2"/>
  <c r="P151" i="2"/>
  <c r="BE151" i="2"/>
  <c r="J151" i="2"/>
  <c r="AY151" i="2" s="1"/>
  <c r="BC150" i="2"/>
  <c r="BB150" i="2"/>
  <c r="BA150" i="2"/>
  <c r="AZ150" i="2"/>
  <c r="T150" i="2"/>
  <c r="R150" i="2"/>
  <c r="P150" i="2"/>
  <c r="BE150" i="2"/>
  <c r="J150" i="2"/>
  <c r="AY150" i="2" s="1"/>
  <c r="BC148" i="2"/>
  <c r="BB148" i="2"/>
  <c r="BA148" i="2"/>
  <c r="AZ148" i="2"/>
  <c r="T148" i="2"/>
  <c r="R148" i="2"/>
  <c r="P148" i="2"/>
  <c r="BE148" i="2"/>
  <c r="J148" i="2"/>
  <c r="AY148" i="2" s="1"/>
  <c r="BC147" i="2"/>
  <c r="BB147" i="2"/>
  <c r="BA147" i="2"/>
  <c r="AZ147" i="2"/>
  <c r="T147" i="2"/>
  <c r="R147" i="2"/>
  <c r="P147" i="2"/>
  <c r="BE147" i="2"/>
  <c r="J147" i="2"/>
  <c r="AY147" i="2" s="1"/>
  <c r="BC146" i="2"/>
  <c r="BB146" i="2"/>
  <c r="BA146" i="2"/>
  <c r="AZ146" i="2"/>
  <c r="T146" i="2"/>
  <c r="R146" i="2"/>
  <c r="P146" i="2"/>
  <c r="BE146" i="2"/>
  <c r="J146" i="2"/>
  <c r="AY146" i="2" s="1"/>
  <c r="BC145" i="2"/>
  <c r="BB145" i="2"/>
  <c r="BA145" i="2"/>
  <c r="AZ145" i="2"/>
  <c r="T145" i="2"/>
  <c r="R145" i="2"/>
  <c r="P145" i="2"/>
  <c r="BE145" i="2"/>
  <c r="J145" i="2"/>
  <c r="AY145" i="2" s="1"/>
  <c r="BC144" i="2"/>
  <c r="BB144" i="2"/>
  <c r="BA144" i="2"/>
  <c r="AZ144" i="2"/>
  <c r="T144" i="2"/>
  <c r="R144" i="2"/>
  <c r="P144" i="2"/>
  <c r="BE144" i="2"/>
  <c r="J144" i="2"/>
  <c r="AY144" i="2" s="1"/>
  <c r="BC143" i="2"/>
  <c r="BB143" i="2"/>
  <c r="BA143" i="2"/>
  <c r="AZ143" i="2"/>
  <c r="T143" i="2"/>
  <c r="R143" i="2"/>
  <c r="P143" i="2"/>
  <c r="BE143" i="2"/>
  <c r="J143" i="2"/>
  <c r="AY143" i="2" s="1"/>
  <c r="BC142" i="2"/>
  <c r="BB142" i="2"/>
  <c r="BA142" i="2"/>
  <c r="AZ142" i="2"/>
  <c r="T142" i="2"/>
  <c r="R142" i="2"/>
  <c r="P142" i="2"/>
  <c r="BE142" i="2"/>
  <c r="J142" i="2"/>
  <c r="AY142" i="2" s="1"/>
  <c r="BC141" i="2"/>
  <c r="BB141" i="2"/>
  <c r="BA141" i="2"/>
  <c r="AZ141" i="2"/>
  <c r="T141" i="2"/>
  <c r="R141" i="2"/>
  <c r="P141" i="2"/>
  <c r="BE141" i="2"/>
  <c r="J141" i="2"/>
  <c r="AY141" i="2" s="1"/>
  <c r="BC138" i="2"/>
  <c r="BB138" i="2"/>
  <c r="BA138" i="2"/>
  <c r="AZ138" i="2"/>
  <c r="T138" i="2"/>
  <c r="T137" i="2" s="1"/>
  <c r="R138" i="2"/>
  <c r="R137" i="2" s="1"/>
  <c r="P138" i="2"/>
  <c r="P137" i="2" s="1"/>
  <c r="BE138" i="2"/>
  <c r="BE137" i="2" s="1"/>
  <c r="J137" i="2" s="1"/>
  <c r="J65" i="2" s="1"/>
  <c r="J138" i="2"/>
  <c r="AY138" i="2" s="1"/>
  <c r="BC136" i="2"/>
  <c r="BB136" i="2"/>
  <c r="BA136" i="2"/>
  <c r="AZ136" i="2"/>
  <c r="T136" i="2"/>
  <c r="R136" i="2"/>
  <c r="P136" i="2"/>
  <c r="BE136" i="2"/>
  <c r="J136" i="2"/>
  <c r="AY136" i="2" s="1"/>
  <c r="BC135" i="2"/>
  <c r="BB135" i="2"/>
  <c r="BA135" i="2"/>
  <c r="AZ135" i="2"/>
  <c r="T135" i="2"/>
  <c r="R135" i="2"/>
  <c r="P135" i="2"/>
  <c r="BE135" i="2"/>
  <c r="J135" i="2"/>
  <c r="AY135" i="2" s="1"/>
  <c r="BC134" i="2"/>
  <c r="BB134" i="2"/>
  <c r="BA134" i="2"/>
  <c r="AZ134" i="2"/>
  <c r="T134" i="2"/>
  <c r="R134" i="2"/>
  <c r="P134" i="2"/>
  <c r="BE134" i="2"/>
  <c r="J134" i="2"/>
  <c r="AY134" i="2" s="1"/>
  <c r="BC133" i="2"/>
  <c r="BB133" i="2"/>
  <c r="BA133" i="2"/>
  <c r="AZ133" i="2"/>
  <c r="T133" i="2"/>
  <c r="R133" i="2"/>
  <c r="P133" i="2"/>
  <c r="BE133" i="2"/>
  <c r="J133" i="2"/>
  <c r="AY133" i="2" s="1"/>
  <c r="BC131" i="2"/>
  <c r="BB131" i="2"/>
  <c r="BA131" i="2"/>
  <c r="AZ131" i="2"/>
  <c r="T131" i="2"/>
  <c r="R131" i="2"/>
  <c r="P131" i="2"/>
  <c r="BE131" i="2"/>
  <c r="J131" i="2"/>
  <c r="AY131" i="2" s="1"/>
  <c r="BC130" i="2"/>
  <c r="BB130" i="2"/>
  <c r="BA130" i="2"/>
  <c r="AZ130" i="2"/>
  <c r="T130" i="2"/>
  <c r="R130" i="2"/>
  <c r="P130" i="2"/>
  <c r="BE130" i="2"/>
  <c r="J130" i="2"/>
  <c r="AY130" i="2" s="1"/>
  <c r="BC129" i="2"/>
  <c r="BB129" i="2"/>
  <c r="BA129" i="2"/>
  <c r="AZ129" i="2"/>
  <c r="T129" i="2"/>
  <c r="R129" i="2"/>
  <c r="P129" i="2"/>
  <c r="BE129" i="2"/>
  <c r="J129" i="2"/>
  <c r="AY129" i="2" s="1"/>
  <c r="BC128" i="2"/>
  <c r="BB128" i="2"/>
  <c r="BA128" i="2"/>
  <c r="AZ128" i="2"/>
  <c r="T128" i="2"/>
  <c r="R128" i="2"/>
  <c r="P128" i="2"/>
  <c r="BE128" i="2"/>
  <c r="J128" i="2"/>
  <c r="AY128" i="2" s="1"/>
  <c r="BC127" i="2"/>
  <c r="BB127" i="2"/>
  <c r="BA127" i="2"/>
  <c r="AZ127" i="2"/>
  <c r="T127" i="2"/>
  <c r="R127" i="2"/>
  <c r="P127" i="2"/>
  <c r="BE127" i="2"/>
  <c r="J127" i="2"/>
  <c r="AY127" i="2" s="1"/>
  <c r="BC126" i="2"/>
  <c r="BB126" i="2"/>
  <c r="BA126" i="2"/>
  <c r="AZ126" i="2"/>
  <c r="T126" i="2"/>
  <c r="R126" i="2"/>
  <c r="P126" i="2"/>
  <c r="BE126" i="2"/>
  <c r="J126" i="2"/>
  <c r="AY126" i="2" s="1"/>
  <c r="BC125" i="2"/>
  <c r="BB125" i="2"/>
  <c r="BA125" i="2"/>
  <c r="AZ125" i="2"/>
  <c r="T125" i="2"/>
  <c r="R125" i="2"/>
  <c r="P125" i="2"/>
  <c r="BE125" i="2"/>
  <c r="J125" i="2"/>
  <c r="AY125" i="2" s="1"/>
  <c r="BC124" i="2"/>
  <c r="BB124" i="2"/>
  <c r="BA124" i="2"/>
  <c r="AZ124" i="2"/>
  <c r="T124" i="2"/>
  <c r="R124" i="2"/>
  <c r="P124" i="2"/>
  <c r="BE124" i="2"/>
  <c r="J124" i="2"/>
  <c r="AY124" i="2"/>
  <c r="BC123" i="2"/>
  <c r="BB123" i="2"/>
  <c r="BA123" i="2"/>
  <c r="AZ123" i="2"/>
  <c r="T123" i="2"/>
  <c r="R123" i="2"/>
  <c r="P123" i="2"/>
  <c r="BE123" i="2"/>
  <c r="J123" i="2"/>
  <c r="AY123" i="2" s="1"/>
  <c r="BC122" i="2"/>
  <c r="BB122" i="2"/>
  <c r="BA122" i="2"/>
  <c r="AZ122" i="2"/>
  <c r="T122" i="2"/>
  <c r="R122" i="2"/>
  <c r="P122" i="2"/>
  <c r="BE122" i="2"/>
  <c r="J122" i="2"/>
  <c r="AY122" i="2" s="1"/>
  <c r="BC121" i="2"/>
  <c r="BB121" i="2"/>
  <c r="BA121" i="2"/>
  <c r="AZ121" i="2"/>
  <c r="T121" i="2"/>
  <c r="R121" i="2"/>
  <c r="P121" i="2"/>
  <c r="BE121" i="2"/>
  <c r="J121" i="2"/>
  <c r="AY121" i="2" s="1"/>
  <c r="BC120" i="2"/>
  <c r="BB120" i="2"/>
  <c r="BA120" i="2"/>
  <c r="AZ120" i="2"/>
  <c r="T120" i="2"/>
  <c r="R120" i="2"/>
  <c r="P120" i="2"/>
  <c r="BE120" i="2"/>
  <c r="J120" i="2"/>
  <c r="AY120" i="2" s="1"/>
  <c r="BC119" i="2"/>
  <c r="BB119" i="2"/>
  <c r="BA119" i="2"/>
  <c r="AZ119" i="2"/>
  <c r="T119" i="2"/>
  <c r="R119" i="2"/>
  <c r="P119" i="2"/>
  <c r="BE119" i="2"/>
  <c r="J119" i="2"/>
  <c r="AY119" i="2" s="1"/>
  <c r="BC117" i="2"/>
  <c r="BB117" i="2"/>
  <c r="BA117" i="2"/>
  <c r="AZ117" i="2"/>
  <c r="T117" i="2"/>
  <c r="R117" i="2"/>
  <c r="P117" i="2"/>
  <c r="BE117" i="2"/>
  <c r="J117" i="2"/>
  <c r="AY117" i="2" s="1"/>
  <c r="BC116" i="2"/>
  <c r="BB116" i="2"/>
  <c r="BA116" i="2"/>
  <c r="AZ116" i="2"/>
  <c r="T116" i="2"/>
  <c r="R116" i="2"/>
  <c r="P116" i="2"/>
  <c r="BE116" i="2"/>
  <c r="J116" i="2"/>
  <c r="AY116" i="2" s="1"/>
  <c r="BC115" i="2"/>
  <c r="BB115" i="2"/>
  <c r="BA115" i="2"/>
  <c r="AZ115" i="2"/>
  <c r="T115" i="2"/>
  <c r="R115" i="2"/>
  <c r="P115" i="2"/>
  <c r="BE115" i="2"/>
  <c r="J115" i="2"/>
  <c r="AY115" i="2" s="1"/>
  <c r="BC114" i="2"/>
  <c r="BB114" i="2"/>
  <c r="BA114" i="2"/>
  <c r="AZ114" i="2"/>
  <c r="T114" i="2"/>
  <c r="R114" i="2"/>
  <c r="P114" i="2"/>
  <c r="BE114" i="2"/>
  <c r="J114" i="2"/>
  <c r="AY114" i="2" s="1"/>
  <c r="BC113" i="2"/>
  <c r="BB113" i="2"/>
  <c r="BA113" i="2"/>
  <c r="AZ113" i="2"/>
  <c r="T113" i="2"/>
  <c r="R113" i="2"/>
  <c r="P113" i="2"/>
  <c r="BE113" i="2"/>
  <c r="J113" i="2"/>
  <c r="AY113" i="2" s="1"/>
  <c r="BC112" i="2"/>
  <c r="BB112" i="2"/>
  <c r="BA112" i="2"/>
  <c r="AZ112" i="2"/>
  <c r="T112" i="2"/>
  <c r="R112" i="2"/>
  <c r="P112" i="2"/>
  <c r="BE112" i="2"/>
  <c r="J112" i="2"/>
  <c r="AY112" i="2" s="1"/>
  <c r="BC111" i="2"/>
  <c r="BB111" i="2"/>
  <c r="BA111" i="2"/>
  <c r="AZ111" i="2"/>
  <c r="T111" i="2"/>
  <c r="R111" i="2"/>
  <c r="P111" i="2"/>
  <c r="BE111" i="2"/>
  <c r="J111" i="2"/>
  <c r="AY111" i="2" s="1"/>
  <c r="BC110" i="2"/>
  <c r="BB110" i="2"/>
  <c r="BA110" i="2"/>
  <c r="AZ110" i="2"/>
  <c r="T110" i="2"/>
  <c r="R110" i="2"/>
  <c r="P110" i="2"/>
  <c r="BE110" i="2"/>
  <c r="J110" i="2"/>
  <c r="AY110" i="2" s="1"/>
  <c r="BC109" i="2"/>
  <c r="BB109" i="2"/>
  <c r="BA109" i="2"/>
  <c r="AZ109" i="2"/>
  <c r="T109" i="2"/>
  <c r="R109" i="2"/>
  <c r="P109" i="2"/>
  <c r="BE109" i="2"/>
  <c r="J109" i="2"/>
  <c r="AY109" i="2" s="1"/>
  <c r="BC108" i="2"/>
  <c r="BB108" i="2"/>
  <c r="BA108" i="2"/>
  <c r="AZ108" i="2"/>
  <c r="T108" i="2"/>
  <c r="R108" i="2"/>
  <c r="P108" i="2"/>
  <c r="BE108" i="2"/>
  <c r="J108" i="2"/>
  <c r="AY108" i="2" s="1"/>
  <c r="BC106" i="2"/>
  <c r="BB106" i="2"/>
  <c r="BA106" i="2"/>
  <c r="AZ106" i="2"/>
  <c r="T106" i="2"/>
  <c r="R106" i="2"/>
  <c r="P106" i="2"/>
  <c r="BE106" i="2"/>
  <c r="J106" i="2"/>
  <c r="AY106" i="2" s="1"/>
  <c r="BC105" i="2"/>
  <c r="BB105" i="2"/>
  <c r="BA105" i="2"/>
  <c r="AZ105" i="2"/>
  <c r="T105" i="2"/>
  <c r="R105" i="2"/>
  <c r="P105" i="2"/>
  <c r="BE105" i="2"/>
  <c r="J105" i="2"/>
  <c r="AY105" i="2" s="1"/>
  <c r="BC104" i="2"/>
  <c r="BB104" i="2"/>
  <c r="BA104" i="2"/>
  <c r="AZ104" i="2"/>
  <c r="T104" i="2"/>
  <c r="R104" i="2"/>
  <c r="P104" i="2"/>
  <c r="BE104" i="2"/>
  <c r="J104" i="2"/>
  <c r="AY104" i="2" s="1"/>
  <c r="BC103" i="2"/>
  <c r="BB103" i="2"/>
  <c r="BA103" i="2"/>
  <c r="AZ103" i="2"/>
  <c r="T103" i="2"/>
  <c r="R103" i="2"/>
  <c r="P103" i="2"/>
  <c r="BE103" i="2"/>
  <c r="J103" i="2"/>
  <c r="AY103" i="2" s="1"/>
  <c r="BC102" i="2"/>
  <c r="BB102" i="2"/>
  <c r="BA102" i="2"/>
  <c r="AZ102" i="2"/>
  <c r="T102" i="2"/>
  <c r="R102" i="2"/>
  <c r="P102" i="2"/>
  <c r="BE102" i="2"/>
  <c r="J102" i="2"/>
  <c r="AY102" i="2" s="1"/>
  <c r="J96" i="2"/>
  <c r="J95" i="2"/>
  <c r="F95" i="2"/>
  <c r="F93" i="2"/>
  <c r="E91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89" i="2" s="1"/>
  <c r="AS54" i="1"/>
  <c r="L50" i="1"/>
  <c r="AM50" i="1"/>
  <c r="AM49" i="1"/>
  <c r="L49" i="1"/>
  <c r="AM47" i="1"/>
  <c r="L47" i="1"/>
  <c r="L45" i="1"/>
  <c r="L44" i="1"/>
  <c r="T132" i="2" l="1"/>
  <c r="T140" i="2"/>
  <c r="T149" i="2"/>
  <c r="R182" i="2"/>
  <c r="P197" i="2"/>
  <c r="R178" i="2"/>
  <c r="P178" i="2"/>
  <c r="R174" i="2"/>
  <c r="P140" i="2"/>
  <c r="P174" i="2"/>
  <c r="P182" i="2"/>
  <c r="T189" i="2"/>
  <c r="T207" i="2"/>
  <c r="R101" i="2"/>
  <c r="BE132" i="2"/>
  <c r="J132" i="2" s="1"/>
  <c r="J64" i="2" s="1"/>
  <c r="T174" i="2"/>
  <c r="R197" i="2"/>
  <c r="P207" i="2"/>
  <c r="R107" i="2"/>
  <c r="P132" i="2"/>
  <c r="BE174" i="2"/>
  <c r="J174" i="2" s="1"/>
  <c r="J70" i="2" s="1"/>
  <c r="T178" i="2"/>
  <c r="BE182" i="2"/>
  <c r="J182" i="2" s="1"/>
  <c r="J72" i="2" s="1"/>
  <c r="T197" i="2"/>
  <c r="R207" i="2"/>
  <c r="R216" i="2"/>
  <c r="P237" i="2"/>
  <c r="T107" i="2"/>
  <c r="R132" i="2"/>
  <c r="BE140" i="2"/>
  <c r="T182" i="2"/>
  <c r="P189" i="2"/>
  <c r="T158" i="2"/>
  <c r="BE178" i="2"/>
  <c r="J178" i="2" s="1"/>
  <c r="J71" i="2" s="1"/>
  <c r="P149" i="2"/>
  <c r="R140" i="2"/>
  <c r="P226" i="2"/>
  <c r="R242" i="2"/>
  <c r="R118" i="2"/>
  <c r="P107" i="2"/>
  <c r="BE149" i="2"/>
  <c r="J149" i="2" s="1"/>
  <c r="J68" i="2" s="1"/>
  <c r="R149" i="2"/>
  <c r="T226" i="2"/>
  <c r="P242" i="2"/>
  <c r="BE189" i="2"/>
  <c r="J189" i="2" s="1"/>
  <c r="J73" i="2" s="1"/>
  <c r="R189" i="2"/>
  <c r="BE197" i="2"/>
  <c r="J197" i="2" s="1"/>
  <c r="J74" i="2" s="1"/>
  <c r="BE207" i="2"/>
  <c r="J207" i="2" s="1"/>
  <c r="J75" i="2" s="1"/>
  <c r="BE226" i="2"/>
  <c r="J226" i="2" s="1"/>
  <c r="J77" i="2" s="1"/>
  <c r="BE216" i="2"/>
  <c r="J216" i="2" s="1"/>
  <c r="J76" i="2" s="1"/>
  <c r="T216" i="2"/>
  <c r="P216" i="2"/>
  <c r="P158" i="2"/>
  <c r="R158" i="2"/>
  <c r="BE158" i="2"/>
  <c r="J158" i="2" s="1"/>
  <c r="J69" i="2" s="1"/>
  <c r="P118" i="2"/>
  <c r="T118" i="2"/>
  <c r="BE118" i="2"/>
  <c r="J118" i="2" s="1"/>
  <c r="J63" i="2" s="1"/>
  <c r="BE107" i="2"/>
  <c r="J107" i="2" s="1"/>
  <c r="J62" i="2" s="1"/>
  <c r="F35" i="2"/>
  <c r="BB55" i="1" s="1"/>
  <c r="BB54" i="1" s="1"/>
  <c r="W31" i="1" s="1"/>
  <c r="BE101" i="2"/>
  <c r="J101" i="2" s="1"/>
  <c r="J61" i="2" s="1"/>
  <c r="T101" i="2"/>
  <c r="P101" i="2"/>
  <c r="R226" i="2"/>
  <c r="F37" i="2"/>
  <c r="BD55" i="1" s="1"/>
  <c r="BD54" i="1" s="1"/>
  <c r="W33" i="1" s="1"/>
  <c r="BE237" i="2"/>
  <c r="J237" i="2" s="1"/>
  <c r="J78" i="2" s="1"/>
  <c r="F34" i="2"/>
  <c r="BA55" i="1" s="1"/>
  <c r="BA54" i="1" s="1"/>
  <c r="AW54" i="1" s="1"/>
  <c r="AK30" i="1" s="1"/>
  <c r="R237" i="2"/>
  <c r="T237" i="2"/>
  <c r="F36" i="2"/>
  <c r="BC55" i="1" s="1"/>
  <c r="BC54" i="1" s="1"/>
  <c r="W32" i="1" s="1"/>
  <c r="BE242" i="2"/>
  <c r="J242" i="2" s="1"/>
  <c r="J79" i="2" s="1"/>
  <c r="T242" i="2"/>
  <c r="J33" i="2"/>
  <c r="AV55" i="1" s="1"/>
  <c r="F33" i="2"/>
  <c r="AZ55" i="1" s="1"/>
  <c r="AZ54" i="1" s="1"/>
  <c r="J140" i="2"/>
  <c r="J67" i="2" s="1"/>
  <c r="E48" i="2"/>
  <c r="J93" i="2"/>
  <c r="F96" i="2"/>
  <c r="J34" i="2"/>
  <c r="AW55" i="1" s="1"/>
  <c r="P100" i="2" l="1"/>
  <c r="R100" i="2"/>
  <c r="BE100" i="2"/>
  <c r="J100" i="2" s="1"/>
  <c r="J60" i="2" s="1"/>
  <c r="R139" i="2"/>
  <c r="T139" i="2"/>
  <c r="BE139" i="2"/>
  <c r="J139" i="2" s="1"/>
  <c r="J66" i="2" s="1"/>
  <c r="P139" i="2"/>
  <c r="T100" i="2"/>
  <c r="AX54" i="1"/>
  <c r="W30" i="1"/>
  <c r="AY54" i="1"/>
  <c r="AT55" i="1"/>
  <c r="W29" i="1"/>
  <c r="AV54" i="1"/>
  <c r="R99" i="2" l="1"/>
  <c r="P99" i="2"/>
  <c r="AU55" i="1" s="1"/>
  <c r="AU54" i="1" s="1"/>
  <c r="T99" i="2"/>
  <c r="BE99" i="2"/>
  <c r="J99" i="2" s="1"/>
  <c r="J30" i="2" s="1"/>
  <c r="AT54" i="1"/>
  <c r="AK29" i="1"/>
  <c r="J59" i="2" l="1"/>
  <c r="J39" i="2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<sst xmlns="http://schemas.openxmlformats.org/spreadsheetml/2006/main" count="2646" uniqueCount="853">
  <si>
    <t>Export Komplet</t>
  </si>
  <si>
    <t>VZ</t>
  </si>
  <si>
    <t>2.0</t>
  </si>
  <si>
    <t/>
  </si>
  <si>
    <t>False</t>
  </si>
  <si>
    <t>{1bb5d7b1-8bce-40aa-a6e5-8c9b0a379fd6}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</si>
  <si>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</si>
  <si>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</si>
  <si>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</si>
  <si>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</si>
  <si>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</si>
  <si>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</si>
  <si>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</si>
  <si>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</si>
  <si>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</si>
  <si>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</si>
  <si>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</si>
  <si>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</si>
  <si>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</si>
  <si>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</si>
  <si>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</si>
  <si>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</si>
  <si>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</si>
  <si>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</si>
  <si>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</si>
  <si>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</si>
  <si>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</si>
  <si>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</si>
  <si>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</si>
  <si>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</si>
  <si>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</si>
  <si>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</si>
  <si>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</si>
  <si>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</si>
  <si>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</si>
  <si>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</si>
  <si>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</si>
  <si>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</si>
  <si>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</si>
  <si>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</si>
  <si>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</si>
  <si>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</si>
  <si>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</si>
  <si>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</si>
  <si>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</si>
  <si>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</si>
  <si>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</si>
  <si>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</si>
  <si>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</si>
  <si>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</si>
  <si>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</si>
  <si>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</si>
  <si>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</si>
  <si>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</si>
  <si>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</si>
  <si>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</si>
  <si>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</si>
  <si>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</si>
  <si>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</si>
  <si>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</si>
  <si>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</si>
  <si>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</si>
  <si>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</si>
  <si>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</si>
  <si>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</si>
  <si>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</si>
  <si>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</si>
  <si>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</si>
  <si>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</si>
  <si>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Výčet nejpravděpodobnějších sborníkových položek </t>
  </si>
  <si>
    <t>STA</t>
  </si>
  <si>
    <t>1</t>
  </si>
  <si>
    <t>{969cd785-5c13-4df1-9e41-adedfbb63c7c}</t>
  </si>
  <si>
    <t>2</t>
  </si>
  <si>
    <t>KRYCÍ LIST SOUPISU PRACÍ</t>
  </si>
  <si>
    <t>Objekt:</t>
  </si>
  <si>
    <t xml:space="preserve">01 - Výčet nejpravděpodobnějších sborníkových položek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</si>
  <si>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</si>
  <si>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</si>
  <si>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</si>
  <si>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</si>
  <si>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</si>
  <si>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</si>
  <si>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</si>
  <si>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</si>
  <si>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</si>
  <si>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</si>
  <si>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</si>
  <si>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</si>
  <si>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</si>
  <si>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</si>
  <si>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</si>
  <si>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</si>
  <si>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</si>
  <si>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</si>
  <si>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</si>
  <si>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</si>
  <si>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</si>
  <si>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</si>
  <si>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</si>
  <si>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</si>
  <si>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</si>
  <si>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</si>
  <si>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</si>
  <si>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</si>
  <si>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</si>
  <si>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</si>
  <si>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</si>
  <si>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</si>
  <si>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</si>
  <si>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</si>
  <si>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</si>
  <si>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</si>
  <si>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</si>
  <si>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</si>
  <si>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</si>
  <si>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</si>
  <si>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</si>
  <si>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</si>
  <si>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</si>
  <si>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</si>
  <si>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cihlami plnými pálenými plochy do 0,0225 m2, tloušťky přes 100 mm</t>
  </si>
  <si>
    <t>kus</t>
  </si>
  <si>
    <t>4</t>
  </si>
  <si>
    <t>425319597</t>
  </si>
  <si>
    <t>340271035</t>
  </si>
  <si>
    <t>Zazdívka otvorů v příčkách nebo stěnách pórobetonovými tvárnicemi plochy přes 1 m2 do 4 m2, objemová hmotnost 500 kg/m3, tloušťka příčky 125 mm</t>
  </si>
  <si>
    <t>m2</t>
  </si>
  <si>
    <t>2091008805</t>
  </si>
  <si>
    <t>342272225</t>
  </si>
  <si>
    <t>Příčky z pórobetonových tvárnic hladkých na tenké maltové lože objemová hmotnost do 500 kg/m3, tloušťka příčky 100 mm</t>
  </si>
  <si>
    <t>1564017057</t>
  </si>
  <si>
    <t>342272245</t>
  </si>
  <si>
    <t>Příčky z pórobetonových tvárnic hladkých na tenké maltové lože objemová hmotnost do 500 kg/m3, tloušťka příčky 150 mm</t>
  </si>
  <si>
    <t>-385001760</t>
  </si>
  <si>
    <t>5</t>
  </si>
  <si>
    <t>346272216</t>
  </si>
  <si>
    <t>Přizdívky z pórobetonových tvárnic objemová hmotnost do 500 kg/m3, na tenké maltové lože, tloušťka přizdívky 50 mm</t>
  </si>
  <si>
    <t>-1966563369</t>
  </si>
  <si>
    <t>6</t>
  </si>
  <si>
    <t>Úpravy povrchů, podlahy a osazování výplní</t>
  </si>
  <si>
    <t>612135101</t>
  </si>
  <si>
    <t>Hrubá výplň rýh maltou jakékoli šířky rýhy ve stěnách</t>
  </si>
  <si>
    <t>-1433365205</t>
  </si>
  <si>
    <t>7</t>
  </si>
  <si>
    <t>612142001</t>
  </si>
  <si>
    <t>Potažení vnitřních ploch pletivem v ploše nebo pruzích, na plném podkladu sklovláknitým vtlačením do tmelu stěn</t>
  </si>
  <si>
    <t>-593062383</t>
  </si>
  <si>
    <t>8</t>
  </si>
  <si>
    <t>612311131</t>
  </si>
  <si>
    <t>Potažení vnitřních ploch štukem tloušťky do 3 mm svislých konstrukcí stěn</t>
  </si>
  <si>
    <t>1743810276</t>
  </si>
  <si>
    <t>9</t>
  </si>
  <si>
    <t>612321111</t>
  </si>
  <si>
    <t>Omítka vápenocementová vnitřních ploch nanášená ručně jednovrstvá, tloušťky do 10 mm hrubá zatřená svislých konstrukcí stěn</t>
  </si>
  <si>
    <t>108967159</t>
  </si>
  <si>
    <t>10</t>
  </si>
  <si>
    <t>612325211</t>
  </si>
  <si>
    <t>Vápenocementová omítka jednotlivých malých ploch hladká na stěnách, plochy jednotlivě do 0,09 m2</t>
  </si>
  <si>
    <t>423596825</t>
  </si>
  <si>
    <t>11</t>
  </si>
  <si>
    <t>619995001</t>
  </si>
  <si>
    <t>Začištění omítek (s dodáním hmot) kolem oken, dveří, podlah, obkladů apod.</t>
  </si>
  <si>
    <t>m</t>
  </si>
  <si>
    <t>745151821</t>
  </si>
  <si>
    <t>12</t>
  </si>
  <si>
    <t>631311112</t>
  </si>
  <si>
    <t>Mazanina z betonu prostého bez zvýšených nároků na prostředí tl. přes 50 do 80 mm tř. C 8/10</t>
  </si>
  <si>
    <t>m3</t>
  </si>
  <si>
    <t>594968854</t>
  </si>
  <si>
    <t>13</t>
  </si>
  <si>
    <t>642944121</t>
  </si>
  <si>
    <t>Osazení ocelových dveřních zárubní lisovaných nebo z úhelníků dodatečně s vybetonováním prahu, plochy do 2,5 m2</t>
  </si>
  <si>
    <t>-1369889682</t>
  </si>
  <si>
    <t>14</t>
  </si>
  <si>
    <t>M</t>
  </si>
  <si>
    <t>55331130</t>
  </si>
  <si>
    <t>zárubeň ocelová pro běžné zdění hranatý profil 125 800 levá,pravá</t>
  </si>
  <si>
    <t>1207262673</t>
  </si>
  <si>
    <t>55331126</t>
  </si>
  <si>
    <t>zárubeň ocelová pro běžné zdění hranatý profil 125 600 levá,pravá</t>
  </si>
  <si>
    <t>172380707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</si>
  <si>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</si>
  <si>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</si>
  <si>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</si>
  <si>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</si>
  <si>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1805795008</t>
  </si>
  <si>
    <t>17</t>
  </si>
  <si>
    <t>949111211</t>
  </si>
  <si>
    <t>Montáž lešení lehkého kozového trubkového Příplatek za první a každý další den použití lešení k ceně -1111</t>
  </si>
  <si>
    <t>sada</t>
  </si>
  <si>
    <t>1564411249</t>
  </si>
  <si>
    <t>18</t>
  </si>
  <si>
    <t>949111812</t>
  </si>
  <si>
    <t>Demontáž lešení lehkého kozového trubkového o výšce lešeňové podlahy přes 1,2 do 1,9 m</t>
  </si>
  <si>
    <t>1236717173</t>
  </si>
  <si>
    <t>19</t>
  </si>
  <si>
    <t>952901111</t>
  </si>
  <si>
    <t>Vyčištění budov nebo objektů před předáním do užívání budov bytové nebo občanské výstavby, světlé výšky podlaží do 4 m</t>
  </si>
  <si>
    <t>-495159534</t>
  </si>
  <si>
    <t>20</t>
  </si>
  <si>
    <t>962031133</t>
  </si>
  <si>
    <t>Bourání příček z cihel, tvárnic nebo příčkovek z cihel pálených, plných nebo dutých na maltu vápennou nebo vápenocementovou, tl. do 150 mm</t>
  </si>
  <si>
    <t>1882444052</t>
  </si>
  <si>
    <t>968062355</t>
  </si>
  <si>
    <t>Vybourání dřevěných rámů oken s křídly, dveřních zárubní, vrat, stěn, ostění nebo obkladů rámů oken s křídly dvojitých, plochy do 2 m2</t>
  </si>
  <si>
    <t>2017074868</t>
  </si>
  <si>
    <t>22</t>
  </si>
  <si>
    <t>968072455</t>
  </si>
  <si>
    <t>Vybourání kovových rámů oken s křídly, dveřních zárubní, vrat, stěn, ostění nebo obkladů dveřních zárubní, plochy do 2 m2</t>
  </si>
  <si>
    <t>-163770385</t>
  </si>
  <si>
    <t>23</t>
  </si>
  <si>
    <t>969011121</t>
  </si>
  <si>
    <t>Vybourání vodovodního, plynového a pod. vedení DN do 52 mm</t>
  </si>
  <si>
    <t>-437658974</t>
  </si>
  <si>
    <t>24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</si>
  <si>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</si>
  <si>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</si>
  <si>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-1017192270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</si>
  <si>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</si>
  <si>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</si>
  <si>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</si>
  <si>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-1517506412</t>
  </si>
  <si>
    <t>26</t>
  </si>
  <si>
    <t>971033631</t>
  </si>
  <si>
    <t>Vybourání otvorů ve zdivu základovém nebo nadzákladovém z cihel, tvárnic, příčkovek z cihel pálených na maltu vápennou nebo vápenocementovou plochy do 4 m2, tl. do 150 mm</t>
  </si>
  <si>
    <t>788393829</t>
  </si>
  <si>
    <t>27</t>
  </si>
  <si>
    <t>972054241</t>
  </si>
  <si>
    <t>Vybourání otvorů ve stropech nebo klenbách železobetonových bez odstranění podlahy a násypu, plochy do 0,09 m2, tl. do 150 mm</t>
  </si>
  <si>
    <t>2104554478</t>
  </si>
  <si>
    <t>28</t>
  </si>
  <si>
    <t>974031144</t>
  </si>
  <si>
    <t>Vysekání rýh ve zdivu cihelném na maltu vápennou nebo vápenocementovou do hl. 70 mm a šířky do 150 mm</t>
  </si>
  <si>
    <t>1549926988</t>
  </si>
  <si>
    <t>997</t>
  </si>
  <si>
    <t>Přesun sutě</t>
  </si>
  <si>
    <t>29</t>
  </si>
  <si>
    <t>997013211</t>
  </si>
  <si>
    <t>Vnitrostaveništní doprava suti a vybouraných hmot vodorovně do 50 m svisle ručně (nošením po schodech) pro budovy a haly výšky do 6 m</t>
  </si>
  <si>
    <t>t</t>
  </si>
  <si>
    <t>-454944936</t>
  </si>
  <si>
    <t>30</t>
  </si>
  <si>
    <t>997013511</t>
  </si>
  <si>
    <t>Odvoz suti a vybouraných hmot z meziskládky na skládku s naložením a se složením, na vzdálenost do 1 km</t>
  </si>
  <si>
    <t>-997681967</t>
  </si>
  <si>
    <t>31</t>
  </si>
  <si>
    <t>997013509</t>
  </si>
  <si>
    <t>Odvoz suti a vybouraných hmot na skládku nebo meziskládku se složením, na vzdálenost Příplatek k ceně za každý další i započatý 1 km přes 1 km</t>
  </si>
  <si>
    <t>-918864717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</si>
  <si>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</si>
  <si>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</si>
  <si>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</si>
  <si>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-321792236</t>
  </si>
  <si>
    <t>998</t>
  </si>
  <si>
    <t>Přesun hmot</t>
  </si>
  <si>
    <t>33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</si>
  <si>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</si>
  <si>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</si>
  <si>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400421836</t>
  </si>
  <si>
    <t>PSV</t>
  </si>
  <si>
    <t>Práce a dodávky PSV</t>
  </si>
  <si>
    <t>721</t>
  </si>
  <si>
    <t>Zdravotechnika - vnitřní kanalizace</t>
  </si>
  <si>
    <t>34</t>
  </si>
  <si>
    <t>721140802</t>
  </si>
  <si>
    <t>Demontáž potrubí z litinových trub odpadních nebo dešťových do DN 100</t>
  </si>
  <si>
    <t>-86626559</t>
  </si>
  <si>
    <t>35</t>
  </si>
  <si>
    <t>721210812</t>
  </si>
  <si>
    <t>Demontáž kanalizačního příslušenství vpustí podlahových z kyselinovzdorné kameniny DN 70</t>
  </si>
  <si>
    <t>-931365438</t>
  </si>
  <si>
    <t>36</t>
  </si>
  <si>
    <t>721174025</t>
  </si>
  <si>
    <t>Potrubí z plastových trub polypropylenové odpadní (svislé) DN 110</t>
  </si>
  <si>
    <t>2113154378</t>
  </si>
  <si>
    <t>37</t>
  </si>
  <si>
    <t>721174045</t>
  </si>
  <si>
    <t>Potrubí z plastových trub polypropylenové připojovací DN 110</t>
  </si>
  <si>
    <t>-583318191</t>
  </si>
  <si>
    <t>38</t>
  </si>
  <si>
    <t>721174043</t>
  </si>
  <si>
    <t>Potrubí z plastových trub polypropylenové připojovací DN 50</t>
  </si>
  <si>
    <t>1241984924</t>
  </si>
  <si>
    <t>39</t>
  </si>
  <si>
    <t>721211401</t>
  </si>
  <si>
    <t>Podlahové vpusti s vodorovným odtokem DN 40/50</t>
  </si>
  <si>
    <t>1693969584</t>
  </si>
  <si>
    <t>40</t>
  </si>
  <si>
    <t>721290111</t>
  </si>
  <si>
    <t>Zkouška těsnosti kanalizace v objektech vodou do DN 125</t>
  </si>
  <si>
    <t>-1306145180</t>
  </si>
  <si>
    <t>41</t>
  </si>
  <si>
    <t>998721101</t>
  </si>
  <si>
    <t>Přesun hmot pro vnitřní kanalizace stanovený z hmotnosti přesunovaného materiálu vodorovná dopravní vzdálenost do 50 m v objektech výšky do 6 m</t>
  </si>
  <si>
    <t>1410889709</t>
  </si>
  <si>
    <t>722</t>
  </si>
  <si>
    <t>Zdravotechnika - vnitřní vodovod</t>
  </si>
  <si>
    <t>42</t>
  </si>
  <si>
    <t>722174002</t>
  </si>
  <si>
    <t>Potrubí z plastových trubek z polypropylenu (PPR) svařovaných polyfuzně PN 16 (SDR 7,4) D 20 x 2,8</t>
  </si>
  <si>
    <t>553825776</t>
  </si>
  <si>
    <t>43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</si>
  <si>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</si>
  <si>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</si>
  <si>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1642834456</t>
  </si>
  <si>
    <t>44</t>
  </si>
  <si>
    <t>722220111</t>
  </si>
  <si>
    <t>Armatury s jedním závitem nástěnky pro výtokový ventil G 1/2</t>
  </si>
  <si>
    <t>108873133</t>
  </si>
  <si>
    <t>45</t>
  </si>
  <si>
    <t>722232171</t>
  </si>
  <si>
    <t>Armatury se dvěma závity kulové kohouty PN 42 do 185 °C rohové plnoprůtokové vnější a vnitřní závit G 1/2</t>
  </si>
  <si>
    <t>-1865609359</t>
  </si>
  <si>
    <t>46</t>
  </si>
  <si>
    <t>722240122</t>
  </si>
  <si>
    <t>Armatury z plastických hmot kohouty (PPR) kulové DN 20</t>
  </si>
  <si>
    <t>-761723953</t>
  </si>
  <si>
    <t>47</t>
  </si>
  <si>
    <t>722290226</t>
  </si>
  <si>
    <t>Zkoušky, proplach a desinfekce vodovodního potrubí zkoušky těsnosti vodovodního potrubí závitového do DN 50</t>
  </si>
  <si>
    <t>749006272</t>
  </si>
  <si>
    <t>48</t>
  </si>
  <si>
    <t>722290234</t>
  </si>
  <si>
    <t>Zkoušky, proplach a desinfekce vodovodního potrubí proplach a desinfekce vodovodního potrubí do DN 80</t>
  </si>
  <si>
    <t>1298487702</t>
  </si>
  <si>
    <t>49</t>
  </si>
  <si>
    <t>998722101</t>
  </si>
  <si>
    <t>Přesun hmot pro vnitřní vodovod stanovený z hmotnosti přesunovaného materiálu vodorovná dopravní vzdálenost do 50 m v objektech výšky do 6 m</t>
  </si>
  <si>
    <t>-291530229</t>
  </si>
  <si>
    <t>725</t>
  </si>
  <si>
    <t>Zdravotechnika - zařizovací předměty</t>
  </si>
  <si>
    <t>50</t>
  </si>
  <si>
    <t>725110811</t>
  </si>
  <si>
    <t>Demontáž klozetů splachovacích s nádrží nebo tlakovým splachovačem</t>
  </si>
  <si>
    <t>soubor</t>
  </si>
  <si>
    <t>-267320185</t>
  </si>
  <si>
    <t>51</t>
  </si>
  <si>
    <t>725112171</t>
  </si>
  <si>
    <t>Zařízení záchodů kombi klozety s hlubokým splachováním odpad vodorovný</t>
  </si>
  <si>
    <t>-1807173431</t>
  </si>
  <si>
    <t>52</t>
  </si>
  <si>
    <t>725121502</t>
  </si>
  <si>
    <t>Pisoárové záchodky keramické bez splachovací nádrže urinál bez odsávání s otvorem pro ventil</t>
  </si>
  <si>
    <t>-653915361</t>
  </si>
  <si>
    <t>53</t>
  </si>
  <si>
    <t>725210821</t>
  </si>
  <si>
    <t>Demontáž umyvadel bez výtokových armatur umyvadel</t>
  </si>
  <si>
    <t>-2006549532</t>
  </si>
  <si>
    <t>54</t>
  </si>
  <si>
    <t>725211603</t>
  </si>
  <si>
    <t>Umyvadla keramická bílá bez výtokových armatur připevněná na stěnu šrouby bez sloupu nebo krytu na sifon 600 mm</t>
  </si>
  <si>
    <t>-1984479403</t>
  </si>
  <si>
    <t>55</t>
  </si>
  <si>
    <t>725244204</t>
  </si>
  <si>
    <t>Sprchové dveře a zástěny zástěny sprchové ke stěně bezdveřové, pevná stěna sklo tl. 6 mm, na vaničku šířky 1000 mm</t>
  </si>
  <si>
    <t>2100667127</t>
  </si>
  <si>
    <t>56</t>
  </si>
  <si>
    <t>725244312</t>
  </si>
  <si>
    <t>Sprchové dveře a zástěny zástěny sprchové do niky rámové se skleněnou výplní tl. 4 a 5 mm dveře posuvné jednodílné, na vaničku šířky 1000 mm</t>
  </si>
  <si>
    <t>-1310711427</t>
  </si>
  <si>
    <t>57</t>
  </si>
  <si>
    <t>725330840</t>
  </si>
  <si>
    <t>Demontáž výlevek bez výtokových armatur a bez nádrže a splachovacího potrubí ocelových nebo litinových</t>
  </si>
  <si>
    <t>475325716</t>
  </si>
  <si>
    <t>58</t>
  </si>
  <si>
    <t>725291211</t>
  </si>
  <si>
    <t>Doplňky zařízení koupelen a záchodů keramické mýdelník jednoduchý</t>
  </si>
  <si>
    <t>-2072075952</t>
  </si>
  <si>
    <t>59</t>
  </si>
  <si>
    <t>725291511</t>
  </si>
  <si>
    <t>Doplňky zařízení koupelen a záchodů plastové dávkovač tekutého mýdla na 350 ml</t>
  </si>
  <si>
    <t>-886902644</t>
  </si>
  <si>
    <t>60</t>
  </si>
  <si>
    <t>725820801</t>
  </si>
  <si>
    <t>Demontáž baterií nástěnných do G 3/4</t>
  </si>
  <si>
    <t>1935137690</t>
  </si>
  <si>
    <t>61</t>
  </si>
  <si>
    <t>725822611</t>
  </si>
  <si>
    <t>Baterie umyvadlové stojánkové pákové bez výpusti</t>
  </si>
  <si>
    <t>1478515928</t>
  </si>
  <si>
    <t>62</t>
  </si>
  <si>
    <t>725841311</t>
  </si>
  <si>
    <t>Baterie sprchové nástěnné pákové</t>
  </si>
  <si>
    <t>-2055605988</t>
  </si>
  <si>
    <t>63</t>
  </si>
  <si>
    <t>725980123</t>
  </si>
  <si>
    <t>Dvířka 30/30</t>
  </si>
  <si>
    <t>-1677252383</t>
  </si>
  <si>
    <t>64</t>
  </si>
  <si>
    <t>998725101</t>
  </si>
  <si>
    <t>Přesun hmot pro zařizovací předměty stanovený z hmotnosti přesunovaného materiálu vodorovná dopravní vzdálenost do 50 m v objektech výšky do 6 m</t>
  </si>
  <si>
    <t>1394855677</t>
  </si>
  <si>
    <t>735</t>
  </si>
  <si>
    <t>Ústřední vytápění</t>
  </si>
  <si>
    <t>65</t>
  </si>
  <si>
    <t>735111810</t>
  </si>
  <si>
    <t>Demontáž otopných těles litinových článkových</t>
  </si>
  <si>
    <t>451787923</t>
  </si>
  <si>
    <t>67</t>
  </si>
  <si>
    <t>735141112</t>
  </si>
  <si>
    <t>Montáž otopných těles lamelových na stěnu výšky tělesa přes 1400 mm</t>
  </si>
  <si>
    <t>-617648874</t>
  </si>
  <si>
    <t>69</t>
  </si>
  <si>
    <t>735151399</t>
  </si>
  <si>
    <t>Otopná tělesa panelová dvoudesková PN 1,0 MPa, T do 110°C bez přídavné přestupní plochy výšky tělesa 700 mm stavební délky / výkonu 1200 mm / 1340 W</t>
  </si>
  <si>
    <t>-1490058528</t>
  </si>
  <si>
    <t>741</t>
  </si>
  <si>
    <t>Elektroinstalace - silnoproud</t>
  </si>
  <si>
    <t>72</t>
  </si>
  <si>
    <t>21020100R</t>
  </si>
  <si>
    <t>Montáž svítidla - bytové stropní/1 zdroj</t>
  </si>
  <si>
    <t>ks</t>
  </si>
  <si>
    <t>-511896490</t>
  </si>
  <si>
    <t>73</t>
  </si>
  <si>
    <t>509201R</t>
  </si>
  <si>
    <t>Nástropní svítidlo LED 20W, 4000K</t>
  </si>
  <si>
    <t>-1517588357</t>
  </si>
  <si>
    <t>74</t>
  </si>
  <si>
    <t>509202R</t>
  </si>
  <si>
    <t>stropní panel do podhledu LED 40W, 4000K</t>
  </si>
  <si>
    <t>-691605712</t>
  </si>
  <si>
    <t>751</t>
  </si>
  <si>
    <t>Vzduchotechnika</t>
  </si>
  <si>
    <t>75</t>
  </si>
  <si>
    <t>751510861</t>
  </si>
  <si>
    <t>Demontáž vzduchotechnického potrubí plechového do suti čtyřhranného s přírubou, průřezu přes 0,03 do 0,13 m2</t>
  </si>
  <si>
    <t>1954404043</t>
  </si>
  <si>
    <t>76</t>
  </si>
  <si>
    <t>644941111</t>
  </si>
  <si>
    <t>Montáž průvětrníků nebo mřížek odvětrávacích velikosti do 150 x 200 mm</t>
  </si>
  <si>
    <t>772234755</t>
  </si>
  <si>
    <t>77</t>
  </si>
  <si>
    <t>55341428</t>
  </si>
  <si>
    <t>mřížka větrací nerezová kruhová se síťovinou 150mm</t>
  </si>
  <si>
    <t>-577476516</t>
  </si>
  <si>
    <t>79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</si>
  <si>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</si>
  <si>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</si>
  <si>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-113016289</t>
  </si>
  <si>
    <t>81</t>
  </si>
  <si>
    <t>751311092</t>
  </si>
  <si>
    <t>Montáž vyústí čtyřhranné do čtyřhranného potrubí, průřezu přes 0,040 do 0,080 m2</t>
  </si>
  <si>
    <t>-761186143</t>
  </si>
  <si>
    <t>83</t>
  </si>
  <si>
    <t>998751101</t>
  </si>
  <si>
    <t>Přesun hmot pro vzduchotechniku stanovený z hmotnosti přesunovaného materiálu vodorovná dopravní vzdálenost do 100 m v objektech výšky do 12 m</t>
  </si>
  <si>
    <t>-1371533518</t>
  </si>
  <si>
    <t>763</t>
  </si>
  <si>
    <t>Konstrukce suché výstavby</t>
  </si>
  <si>
    <t>84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</si>
  <si>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</si>
  <si>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</si>
  <si>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1649872114</t>
  </si>
  <si>
    <t>85</t>
  </si>
  <si>
    <t>763131451</t>
  </si>
  <si>
    <t>Podhled ze sádrokartonových desek dvouvrstvá zavěšená spodní konstrukce z ocelových profilů CD, UD jednoduše opláštěná deskou impregnovanou H2, tl. 12,5 mm, bez TI</t>
  </si>
  <si>
    <t>432859723</t>
  </si>
  <si>
    <t>86</t>
  </si>
  <si>
    <t>763131751</t>
  </si>
  <si>
    <t>Podhled ze sádrokartonových desek ostatní práce a konstrukce na podhledech ze sádrokartonových desek montáž parotěsné zábrany</t>
  </si>
  <si>
    <t>-57903037</t>
  </si>
  <si>
    <t>87</t>
  </si>
  <si>
    <t>28329274</t>
  </si>
  <si>
    <t>fólie PE vyztužená pro parotěsnou vrstvu (reakce na oheň - třída E) 110g/m2</t>
  </si>
  <si>
    <t>-1360023067</t>
  </si>
  <si>
    <t>88</t>
  </si>
  <si>
    <t>763431011</t>
  </si>
  <si>
    <t>Montáž podhledu minerálního včetně zavěšeného roštu polozapuštěného s panely vyjímatelnými, velikosti panelů do 0,36 m2</t>
  </si>
  <si>
    <t>-330769269</t>
  </si>
  <si>
    <t>89</t>
  </si>
  <si>
    <t>59036075</t>
  </si>
  <si>
    <t>panel akustický polozapuštěná hrana viditelný rošt š.24, bílá, tl 15mm</t>
  </si>
  <si>
    <t>1182951610</t>
  </si>
  <si>
    <t>90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</si>
  <si>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</si>
  <si>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</si>
  <si>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1752725635</t>
  </si>
  <si>
    <t>766</t>
  </si>
  <si>
    <t>Konstrukce truhlářské</t>
  </si>
  <si>
    <t>91</t>
  </si>
  <si>
    <t>766622216</t>
  </si>
  <si>
    <t>Montáž oken plastových plochy do 1 m2 včetně montáže rámu otevíravých do zdiva</t>
  </si>
  <si>
    <t>1860541396</t>
  </si>
  <si>
    <t>92</t>
  </si>
  <si>
    <t>61140049</t>
  </si>
  <si>
    <t>okno plastové otevíravé/sklopné dvojsklo do plochy 1m2</t>
  </si>
  <si>
    <t>1489938563</t>
  </si>
  <si>
    <t>93</t>
  </si>
  <si>
    <t>766691914</t>
  </si>
  <si>
    <t>Ostatní práce vyvěšení nebo zavěšení křídel s případným uložením a opětovným zavěšením po provedení stavebních změn dřevěných dveřních, plochy do 2 m2</t>
  </si>
  <si>
    <t>-1966230057</t>
  </si>
  <si>
    <t>94</t>
  </si>
  <si>
    <t>61160186R</t>
  </si>
  <si>
    <t>dveře dřevěné vnitřní hladké plné 1křídlé bílé 800x1970mm + kování</t>
  </si>
  <si>
    <t>1596748872</t>
  </si>
  <si>
    <t>95</t>
  </si>
  <si>
    <t>61160185R</t>
  </si>
  <si>
    <t>dveře dřevěné vnitřní hladké plné 1křídlé bílé 600x1970mm + kování</t>
  </si>
  <si>
    <t>-255457533</t>
  </si>
  <si>
    <t>96</t>
  </si>
  <si>
    <t>766695212</t>
  </si>
  <si>
    <t>Montáž ostatních truhlářských konstrukcí prahů dveří jednokřídlových, šířky do 100 mm</t>
  </si>
  <si>
    <t>-1206783543</t>
  </si>
  <si>
    <t>97</t>
  </si>
  <si>
    <t>61187156</t>
  </si>
  <si>
    <t>práh dveřní dřevěný dubový tl 20mm dl 820mm š 100mm</t>
  </si>
  <si>
    <t>-1076930254</t>
  </si>
  <si>
    <t>98</t>
  </si>
  <si>
    <t>61187116</t>
  </si>
  <si>
    <t>práh dveřní dřevěný dubový tl 20mm dl 620mm š 100mm</t>
  </si>
  <si>
    <t>-1715057352</t>
  </si>
  <si>
    <t>99</t>
  </si>
  <si>
    <t>998766101</t>
  </si>
  <si>
    <t>Přesun hmot pro konstrukce truhlářské stanovený z hmotnosti přesunovaného materiálu vodorovná dopravní vzdálenost do 50 m v objektech výšky do 6 m</t>
  </si>
  <si>
    <t>-1067272739</t>
  </si>
  <si>
    <t>771</t>
  </si>
  <si>
    <t>Podlahy z dlaždic</t>
  </si>
  <si>
    <t>101</t>
  </si>
  <si>
    <t>771573810</t>
  </si>
  <si>
    <t>Demontáž podlah z dlaždic keramických lepených</t>
  </si>
  <si>
    <t>-1669842180</t>
  </si>
  <si>
    <t>102</t>
  </si>
  <si>
    <t>776111311</t>
  </si>
  <si>
    <t>Příprava podkladu vysátí podlah</t>
  </si>
  <si>
    <t>-1268372792</t>
  </si>
  <si>
    <t>103</t>
  </si>
  <si>
    <t>771591111</t>
  </si>
  <si>
    <t>Příprava podkladu před provedením dlažby nátěr penetrační na podlahu</t>
  </si>
  <si>
    <t>406985594</t>
  </si>
  <si>
    <t>104</t>
  </si>
  <si>
    <t>771151012</t>
  </si>
  <si>
    <t>Příprava podkladu před provedením dlažby samonivelační stěrka min.pevnosti 20 MPa, tloušťky přes 3 do 5 mm</t>
  </si>
  <si>
    <t>967051110</t>
  </si>
  <si>
    <t>105</t>
  </si>
  <si>
    <t>711193121</t>
  </si>
  <si>
    <t>Izolace proti zemní vlhkosti ostatní těsnicí hmotou dvousložkovou na bázi cementu na ploše vodorovné V</t>
  </si>
  <si>
    <t>-2136128950</t>
  </si>
  <si>
    <t>106</t>
  </si>
  <si>
    <t>771574112</t>
  </si>
  <si>
    <t>Montáž podlah z dlaždic keramických lepených flexibilním lepidlem maloformátových hladkých přes 9 do 12 ks/m2</t>
  </si>
  <si>
    <t>1756585753</t>
  </si>
  <si>
    <t>107</t>
  </si>
  <si>
    <t>5976100R</t>
  </si>
  <si>
    <t>dlažba keramická protiskluzná</t>
  </si>
  <si>
    <t>1614035359</t>
  </si>
  <si>
    <t>108</t>
  </si>
  <si>
    <t>998771102</t>
  </si>
  <si>
    <t>Přesun hmot pro podlahy z dlaždic stanovený z hmotnosti přesunovaného materiálu vodorovná dopravní vzdálenost do 50 m v objektech výšky přes 6 do 12 m</t>
  </si>
  <si>
    <t>1346878827</t>
  </si>
  <si>
    <t>776</t>
  </si>
  <si>
    <t>Podlahy povlakové</t>
  </si>
  <si>
    <t>109</t>
  </si>
  <si>
    <t>-77927992</t>
  </si>
  <si>
    <t>110</t>
  </si>
  <si>
    <t>776121111</t>
  </si>
  <si>
    <t>Příprava podkladu penetrace vodou ředitelná na savý podklad (válečkováním) ředěná v poměru 1:3 podlah</t>
  </si>
  <si>
    <t>-381519837</t>
  </si>
  <si>
    <t>111</t>
  </si>
  <si>
    <t>776141113</t>
  </si>
  <si>
    <t>Příprava podkladu vyrovnání samonivelační stěrkou podlah min.pevnosti 20 MPa, tloušťky přes 5 do 8 mm</t>
  </si>
  <si>
    <t>-658367344</t>
  </si>
  <si>
    <t>112</t>
  </si>
  <si>
    <t>776221111</t>
  </si>
  <si>
    <t>Montáž podlahovin z PVC lepením standardním lepidlem z pásů standardních</t>
  </si>
  <si>
    <t>1693350276</t>
  </si>
  <si>
    <t>113</t>
  </si>
  <si>
    <t>28412245</t>
  </si>
  <si>
    <t>krytina podlahová heterogenní š 1,5m tl 2mm</t>
  </si>
  <si>
    <t>-1426626171</t>
  </si>
  <si>
    <t>114</t>
  </si>
  <si>
    <t>776223111</t>
  </si>
  <si>
    <t>Montáž podlahovin z PVC spoj podlah svařováním za tepla (včetně frézování)</t>
  </si>
  <si>
    <t>1997088063</t>
  </si>
  <si>
    <t>115</t>
  </si>
  <si>
    <t>776411111</t>
  </si>
  <si>
    <t>Montáž soklíků lepením obvodových, výšky do 80 mm</t>
  </si>
  <si>
    <t>113565078</t>
  </si>
  <si>
    <t>116</t>
  </si>
  <si>
    <t>28411004</t>
  </si>
  <si>
    <t>lišta soklová PVC samolepící 30x30mm</t>
  </si>
  <si>
    <t>1425827645</t>
  </si>
  <si>
    <t>117</t>
  </si>
  <si>
    <t>998776101</t>
  </si>
  <si>
    <t>Přesun hmot pro podlahy povlakové stanovený z hmotnosti přesunovaného materiálu vodorovná dopravní vzdálenost do 50 m v objektech výšky do 6 m</t>
  </si>
  <si>
    <t>-2022318831</t>
  </si>
  <si>
    <t>781</t>
  </si>
  <si>
    <t>Dokončovací práce - obklady</t>
  </si>
  <si>
    <t>118</t>
  </si>
  <si>
    <t>781471810</t>
  </si>
  <si>
    <t>Demontáž obkladů z dlaždic keramických kladených do malty</t>
  </si>
  <si>
    <t>654825074</t>
  </si>
  <si>
    <t>119</t>
  </si>
  <si>
    <t>781121011</t>
  </si>
  <si>
    <t>Příprava podkladu před provedením obkladu nátěr penetrační na stěnu</t>
  </si>
  <si>
    <t>424173430</t>
  </si>
  <si>
    <t>120</t>
  </si>
  <si>
    <t>711193131</t>
  </si>
  <si>
    <t>Izolace proti zemní vlhkosti ostatní těsnicí hmotou dvousložkovou na bázi cementu na ploše svislé S</t>
  </si>
  <si>
    <t>855738242</t>
  </si>
  <si>
    <t>121</t>
  </si>
  <si>
    <t>781474114</t>
  </si>
  <si>
    <t>Montáž obkladů vnitřních stěn z dlaždic keramických lepených flexibilním lepidlem maloformátových hladkých přes 19 do 22 ks/m2</t>
  </si>
  <si>
    <t>-1980845797</t>
  </si>
  <si>
    <t>122</t>
  </si>
  <si>
    <t>59761040</t>
  </si>
  <si>
    <t>obklad keramický hladký přes 19 do 22ks/m2</t>
  </si>
  <si>
    <t>-1412522999</t>
  </si>
  <si>
    <t>123</t>
  </si>
  <si>
    <t>781494111</t>
  </si>
  <si>
    <t>Obklad - dokončující práce profily ukončovací lepené flexibilním lepidlem rohové</t>
  </si>
  <si>
    <t>1931592840</t>
  </si>
  <si>
    <t>124</t>
  </si>
  <si>
    <t>781494511</t>
  </si>
  <si>
    <t>Obklad - dokončující práce profily ukončovací lepené flexibilním lepidlem ukončovací</t>
  </si>
  <si>
    <t>-1236286831</t>
  </si>
  <si>
    <t>125</t>
  </si>
  <si>
    <t>781491021</t>
  </si>
  <si>
    <t>Montáž zrcadel lepených silikonovým tmelem na keramický obklad, plochy do 1 m2</t>
  </si>
  <si>
    <t>-532655249</t>
  </si>
  <si>
    <t>126</t>
  </si>
  <si>
    <t>63465122R</t>
  </si>
  <si>
    <t>zrcadlo čiré tl 3mm rozměr 500x700mm</t>
  </si>
  <si>
    <t>439005002</t>
  </si>
  <si>
    <t>127</t>
  </si>
  <si>
    <t>998781102</t>
  </si>
  <si>
    <t>Přesun hmot pro obklady keramické stanovený z hmotnosti přesunovaného materiálu vodorovná dopravní vzdálenost do 50 m v objektech výšky přes 6 do 12 m</t>
  </si>
  <si>
    <t>-1510160780</t>
  </si>
  <si>
    <t>783</t>
  </si>
  <si>
    <t>Dokončovací práce - nátěry</t>
  </si>
  <si>
    <t>128</t>
  </si>
  <si>
    <t>783314201</t>
  </si>
  <si>
    <t>Základní antikorozní nátěr zámečnických konstrukcí jednonásobný syntetický standardní</t>
  </si>
  <si>
    <t>11029673</t>
  </si>
  <si>
    <t>129</t>
  </si>
  <si>
    <t>783317101</t>
  </si>
  <si>
    <t>Krycí nátěr (email) zámečnických konstrukcí jednonásobný syntetický standardní</t>
  </si>
  <si>
    <t>-1461118779</t>
  </si>
  <si>
    <t>130</t>
  </si>
  <si>
    <t>783813131</t>
  </si>
  <si>
    <t>Penetrační nátěr omítek hladkých omítek hladkých, zrnitých tenkovrstvých nebo štukových stupně členitosti 1 a 2 syntetický</t>
  </si>
  <si>
    <t>-439884349</t>
  </si>
  <si>
    <t>131</t>
  </si>
  <si>
    <t>783817121</t>
  </si>
  <si>
    <t>Krycí (ochranný ) nátěr omítek jednonásobný hladkých omítek hladkých, zrnitých tenkovrstvých nebo štukových stupně členitosti 1 a 2 syntetický</t>
  </si>
  <si>
    <t>306861833</t>
  </si>
  <si>
    <t>784</t>
  </si>
  <si>
    <t>Dokončovací práce - malby a tapety</t>
  </si>
  <si>
    <t>132</t>
  </si>
  <si>
    <t>784121001</t>
  </si>
  <si>
    <t>Oškrabání malby v místnostech výšky do 3,80 m</t>
  </si>
  <si>
    <t>-1484601905</t>
  </si>
  <si>
    <t>133</t>
  </si>
  <si>
    <t>784181001</t>
  </si>
  <si>
    <t>Pačokování jednonásobné v místnostech výšky do 3,80 m</t>
  </si>
  <si>
    <t>-150778089</t>
  </si>
  <si>
    <t>134</t>
  </si>
  <si>
    <t>784211111</t>
  </si>
  <si>
    <t>Malby z malířských směsí otěruvzdorných za mokra dvojnásobné, bílé za mokra otěruvzdorné velmi dobře v místnostech výšky do 3,80 m</t>
  </si>
  <si>
    <t>459387320</t>
  </si>
  <si>
    <t>135</t>
  </si>
  <si>
    <t>784221101</t>
  </si>
  <si>
    <t>Malby z malířských směsí otěruvzdorných za sucha dvojnásobné, bílé za sucha otěruvzdorné dobře v místnostech výšky do 3,80 m</t>
  </si>
  <si>
    <t>1474982257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</si>
  <si>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</si>
  <si>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</si>
  <si>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</si>
  <si>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</si>
  <si>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</si>
  <si>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</si>
  <si>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</si>
  <si>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</si>
  <si>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</si>
  <si>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</si>
  <si>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</si>
  <si>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</si>
  <si>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</si>
  <si>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</si>
  <si>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</si>
  <si>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</si>
  <si>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</si>
  <si>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</si>
  <si>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</si>
  <si>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</si>
  <si>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</si>
  <si>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</si>
  <si>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</si>
  <si>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</si>
  <si>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</si>
  <si>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</si>
  <si>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</si>
  <si>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</si>
  <si>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</si>
  <si>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</si>
  <si>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</si>
  <si>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</si>
  <si>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</si>
  <si>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</si>
  <si>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</si>
  <si>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</si>
  <si>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</si>
  <si>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</si>
  <si>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</si>
  <si>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</si>
  <si>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</si>
  <si>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</si>
  <si>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</si>
  <si>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</si>
  <si>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</si>
  <si>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</si>
  <si>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</si>
  <si>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</si>
  <si>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</si>
  <si>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</si>
  <si>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</si>
  <si>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</si>
  <si>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</si>
  <si>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</si>
  <si>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</si>
  <si>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</si>
  <si>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</si>
  <si>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</si>
  <si>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</si>
  <si>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</si>
  <si>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</si>
  <si>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</si>
  <si>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</si>
  <si>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</si>
  <si>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</si>
  <si>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</si>
  <si>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</si>
  <si>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</si>
  <si>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</si>
  <si>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</si>
  <si>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</si>
  <si>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</si>
  <si>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</si>
  <si>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</si>
  <si>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</si>
  <si>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</si>
  <si>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</si>
  <si>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</si>
  <si>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</si>
  <si>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</si>
  <si>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</si>
  <si>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</si>
  <si>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</si>
  <si>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</si>
  <si>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</si>
  <si>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</si>
  <si>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</si>
  <si>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</si>
  <si>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</si>
  <si>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</si>
  <si>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</si>
  <si>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</si>
  <si>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</si>
  <si>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</si>
  <si>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</si>
  <si>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</si>
  <si>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</si>
  <si>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</si>
  <si>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</si>
  <si>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</si>
  <si>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</si>
  <si>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</si>
  <si>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</si>
  <si>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</si>
  <si>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</si>
  <si>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</si>
  <si>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</si>
  <si>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</si>
  <si>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</si>
  <si>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</si>
  <si>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</si>
  <si>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</si>
  <si>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</si>
  <si>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</si>
  <si>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</si>
  <si>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</si>
  <si>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</si>
  <si>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</si>
  <si>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</si>
  <si>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</si>
  <si>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</si>
  <si>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</si>
  <si>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</si>
  <si>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</si>
  <si>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</si>
  <si>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</si>
  <si>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</si>
  <si>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</si>
  <si>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</si>
  <si>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</si>
  <si>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</si>
  <si>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</si>
  <si>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</si>
  <si>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</si>
  <si>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</si>
  <si>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</si>
  <si>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</si>
  <si>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</si>
  <si>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</si>
  <si>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</si>
  <si>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</si>
  <si>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</si>
  <si>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</si>
  <si>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</si>
  <si>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</si>
  <si>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</si>
  <si>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</si>
  <si>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</si>
  <si>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</si>
  <si>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</si>
  <si>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</si>
  <si>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</si>
  <si>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</si>
  <si>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</si>
  <si>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</si>
  <si>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</si>
  <si>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</si>
  <si>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</si>
  <si>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</si>
  <si>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</si>
  <si>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</si>
  <si>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</si>
  <si>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</si>
  <si>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</si>
  <si>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</si>
  <si>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</si>
  <si>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</si>
  <si>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</si>
  <si>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</si>
  <si>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</si>
  <si>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</si>
  <si>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</si>
  <si>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</si>
  <si>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</si>
  <si>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</si>
  <si>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</si>
  <si>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</si>
  <si>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</si>
  <si>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</si>
  <si>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</si>
  <si>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</si>
  <si>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</si>
  <si>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</si>
  <si>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</si>
  <si>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</si>
  <si>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</si>
  <si>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Správa železnic, s.o.</t>
  </si>
  <si>
    <t>SO 02 - obvod provozního oddělení Most</t>
  </si>
  <si>
    <t>Běžná a havarijní údržba objektů ve správě SPS v obvodu OŘ UNL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</si>
</sst>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1" fontId="0" fillId="0" borderId="0" xfId="0" applyNumberFormat="1"/>
    <xf numFmtId="1" fontId="0" fillId="0" borderId="3" xfId="0" applyNumberFormat="1" applyBorder="1"/>
    <xf numFmtId="1" fontId="0" fillId="0" borderId="0" xfId="0" applyNumberFormat="1" applyFont="1" applyAlignment="1">
      <alignment vertical="center"/>
    </xf>
    <xf numFmtId="1" fontId="0" fillId="0" borderId="13" xfId="0" applyNumberFormat="1" applyFont="1" applyBorder="1" applyAlignment="1">
      <alignment vertical="center"/>
    </xf>
    <xf numFmtId="1" fontId="4" fillId="4" borderId="8" xfId="0" applyNumberFormat="1" applyFont="1" applyFill="1" applyBorder="1" applyAlignment="1">
      <alignment horizontal="center" vertical="center"/>
    </xf>
    <xf numFmtId="1" fontId="0" fillId="0" borderId="11" xfId="0" applyNumberFormat="1" applyFont="1" applyBorder="1" applyAlignment="1">
      <alignment vertical="center"/>
    </xf>
    <xf numFmtId="1" fontId="0" fillId="0" borderId="3" xfId="0" applyNumberFormat="1" applyFont="1" applyBorder="1" applyAlignment="1">
      <alignment vertical="center"/>
    </xf>
    <xf numFmtId="1" fontId="0" fillId="4" borderId="0" xfId="0" applyNumberFormat="1" applyFont="1" applyFill="1" applyAlignment="1">
      <alignment vertical="center"/>
    </xf>
    <xf numFmtId="1" fontId="6" fillId="0" borderId="21" xfId="0" applyNumberFormat="1" applyFont="1" applyBorder="1" applyAlignment="1">
      <alignment vertical="center"/>
    </xf>
    <xf numFmtId="1" fontId="7" fillId="0" borderId="21" xfId="0" applyNumberFormat="1" applyFont="1" applyBorder="1" applyAlignment="1">
      <alignment vertical="center"/>
    </xf>
    <xf numFmtId="1" fontId="16" fillId="4" borderId="18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/>
    <xf numFmtId="1" fontId="16" fillId="0" borderId="23" xfId="0" applyNumberFormat="1" applyFont="1" applyBorder="1" applyAlignment="1" applyProtection="1">
      <alignment vertical="center"/>
      <protection locked="0"/>
    </xf>
    <xf numFmtId="1" fontId="28" fillId="0" borderId="23" xfId="0" applyNumberFormat="1" applyFont="1" applyBorder="1" applyAlignment="1" applyProtection="1">
      <alignment vertical="center"/>
      <protection locked="0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Z10" sqref="Z10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61" t="s">
        <v>6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5" t="s">
        <v>7</v>
      </c>
      <c r="BT2" s="15" t="s">
        <v>8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s="1" customFormat="1" ht="12" customHeight="1" x14ac:dyDescent="0.2">
      <c r="B5" s="18"/>
      <c r="D5" s="21" t="s">
        <v>13</v>
      </c>
      <c r="K5" s="258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8"/>
      <c r="BS5" s="15" t="s">
        <v>7</v>
      </c>
    </row>
    <row r="6" spans="1:74" s="1" customFormat="1" ht="36.950000000000003" customHeight="1" x14ac:dyDescent="0.2">
      <c r="B6" s="18"/>
      <c r="D6" s="23" t="s">
        <v>14</v>
      </c>
      <c r="K6" s="260" t="s">
        <v>852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8"/>
      <c r="BS6" s="15" t="s">
        <v>7</v>
      </c>
    </row>
    <row r="7" spans="1:74" s="1" customFormat="1" ht="12" customHeight="1" x14ac:dyDescent="0.2">
      <c r="B7" s="18"/>
      <c r="D7" s="24" t="s">
        <v>15</v>
      </c>
      <c r="K7" s="22" t="s">
        <v>3</v>
      </c>
      <c r="AK7" s="24" t="s">
        <v>16</v>
      </c>
      <c r="AN7" s="22" t="s">
        <v>3</v>
      </c>
      <c r="AR7" s="18"/>
      <c r="BS7" s="15" t="s">
        <v>7</v>
      </c>
    </row>
    <row r="8" spans="1:74" s="1" customFormat="1" ht="12" customHeight="1" x14ac:dyDescent="0.2">
      <c r="B8" s="18"/>
      <c r="D8" s="24" t="s">
        <v>17</v>
      </c>
      <c r="K8" s="232" t="s">
        <v>851</v>
      </c>
      <c r="L8" s="233"/>
      <c r="AK8" s="24" t="s">
        <v>18</v>
      </c>
      <c r="AN8" s="235">
        <v>44770</v>
      </c>
      <c r="AR8" s="18"/>
      <c r="BS8" s="15" t="s">
        <v>7</v>
      </c>
    </row>
    <row r="9" spans="1:74" s="1" customFormat="1" ht="14.45" customHeight="1" x14ac:dyDescent="0.2">
      <c r="B9" s="18"/>
      <c r="AR9" s="18"/>
      <c r="BS9" s="15" t="s">
        <v>7</v>
      </c>
    </row>
    <row r="10" spans="1:74" s="1" customFormat="1" ht="12" customHeight="1" x14ac:dyDescent="0.2">
      <c r="B10" s="18"/>
      <c r="D10" s="24" t="s">
        <v>19</v>
      </c>
      <c r="AK10" s="24" t="s">
        <v>20</v>
      </c>
      <c r="AN10" s="22" t="s">
        <v>3</v>
      </c>
      <c r="AR10" s="18"/>
      <c r="BS10" s="15" t="s">
        <v>7</v>
      </c>
    </row>
    <row r="11" spans="1:74" s="1" customFormat="1" ht="18.399999999999999" customHeight="1" x14ac:dyDescent="0.2">
      <c r="B11" s="18"/>
      <c r="E11" s="22" t="s">
        <v>850</v>
      </c>
      <c r="AK11" s="24" t="s">
        <v>21</v>
      </c>
      <c r="AN11" s="22" t="s">
        <v>3</v>
      </c>
      <c r="AR11" s="18"/>
      <c r="BS11" s="15" t="s">
        <v>7</v>
      </c>
    </row>
    <row r="12" spans="1:74" s="1" customFormat="1" ht="6.95" customHeight="1" x14ac:dyDescent="0.2">
      <c r="B12" s="18"/>
      <c r="AR12" s="18"/>
      <c r="BS12" s="15" t="s">
        <v>7</v>
      </c>
    </row>
    <row r="13" spans="1:74" s="1" customFormat="1" ht="12" customHeight="1" x14ac:dyDescent="0.2">
      <c r="B13" s="18"/>
      <c r="D13" s="24" t="s">
        <v>22</v>
      </c>
      <c r="AK13" s="24" t="s">
        <v>20</v>
      </c>
      <c r="AN13" s="22" t="s">
        <v>3</v>
      </c>
      <c r="AR13" s="18"/>
      <c r="BS13" s="15" t="s">
        <v>7</v>
      </c>
    </row>
    <row r="14" spans="1:74" ht="12.75" x14ac:dyDescent="0.2">
      <c r="B14" s="18"/>
      <c r="E14" s="22" t="s">
        <v>23</v>
      </c>
      <c r="AK14" s="24" t="s">
        <v>21</v>
      </c>
      <c r="AN14" s="22" t="s">
        <v>3</v>
      </c>
      <c r="AR14" s="18"/>
      <c r="BS14" s="15" t="s">
        <v>7</v>
      </c>
    </row>
    <row r="15" spans="1:74" s="1" customFormat="1" ht="6.95" customHeight="1" x14ac:dyDescent="0.2">
      <c r="B15" s="18"/>
      <c r="AR15" s="18"/>
      <c r="BS15" s="15" t="s">
        <v>4</v>
      </c>
    </row>
    <row r="16" spans="1:74" s="1" customFormat="1" ht="12" customHeight="1" x14ac:dyDescent="0.2">
      <c r="B16" s="18"/>
      <c r="D16" s="24" t="s">
        <v>24</v>
      </c>
      <c r="AK16" s="24" t="s">
        <v>20</v>
      </c>
      <c r="AN16" s="22" t="s">
        <v>3</v>
      </c>
      <c r="AR16" s="18"/>
      <c r="BS16" s="15" t="s">
        <v>4</v>
      </c>
    </row>
    <row r="17" spans="1:71" s="1" customFormat="1" ht="18.399999999999999" customHeight="1" x14ac:dyDescent="0.2">
      <c r="B17" s="18"/>
      <c r="E17" s="22" t="s">
        <v>23</v>
      </c>
      <c r="AK17" s="24" t="s">
        <v>21</v>
      </c>
      <c r="AN17" s="22" t="s">
        <v>3</v>
      </c>
      <c r="AR17" s="18"/>
      <c r="BS17" s="15" t="s">
        <v>25</v>
      </c>
    </row>
    <row r="18" spans="1:71" s="1" customFormat="1" ht="6.95" customHeight="1" x14ac:dyDescent="0.2">
      <c r="B18" s="18"/>
      <c r="AR18" s="18"/>
      <c r="BS18" s="15" t="s">
        <v>7</v>
      </c>
    </row>
    <row r="19" spans="1:71" s="1" customFormat="1" ht="12" customHeight="1" x14ac:dyDescent="0.2">
      <c r="B19" s="18"/>
      <c r="D19" s="24" t="s">
        <v>26</v>
      </c>
      <c r="AK19" s="24" t="s">
        <v>20</v>
      </c>
      <c r="AN19" s="22" t="s">
        <v>3</v>
      </c>
      <c r="AR19" s="18"/>
      <c r="BS19" s="15" t="s">
        <v>7</v>
      </c>
    </row>
    <row r="20" spans="1:71" s="1" customFormat="1" ht="18.399999999999999" customHeight="1" x14ac:dyDescent="0.2">
      <c r="B20" s="18"/>
      <c r="E20" s="22" t="s">
        <v>23</v>
      </c>
      <c r="AK20" s="24" t="s">
        <v>21</v>
      </c>
      <c r="AN20" s="22" t="s">
        <v>3</v>
      </c>
      <c r="AR20" s="18"/>
      <c r="BS20" s="15" t="s">
        <v>4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27</v>
      </c>
      <c r="AR22" s="18"/>
    </row>
    <row r="23" spans="1:71" s="1" customFormat="1" ht="51" customHeight="1" x14ac:dyDescent="0.2">
      <c r="B23" s="18"/>
      <c r="E23" s="262" t="s">
        <v>28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3">
        <f>ROUND(AG54,2)</f>
        <v>29818943.329999998</v>
      </c>
      <c r="AL26" s="264"/>
      <c r="AM26" s="264"/>
      <c r="AN26" s="264"/>
      <c r="AO26" s="264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57" t="s">
        <v>30</v>
      </c>
      <c r="M28" s="257"/>
      <c r="N28" s="257"/>
      <c r="O28" s="257"/>
      <c r="P28" s="257"/>
      <c r="Q28" s="27"/>
      <c r="R28" s="27"/>
      <c r="S28" s="27"/>
      <c r="T28" s="27"/>
      <c r="U28" s="27"/>
      <c r="V28" s="27"/>
      <c r="W28" s="257" t="s">
        <v>31</v>
      </c>
      <c r="X28" s="257"/>
      <c r="Y28" s="257"/>
      <c r="Z28" s="257"/>
      <c r="AA28" s="257"/>
      <c r="AB28" s="257"/>
      <c r="AC28" s="257"/>
      <c r="AD28" s="257"/>
      <c r="AE28" s="257"/>
      <c r="AF28" s="27"/>
      <c r="AG28" s="27"/>
      <c r="AH28" s="27"/>
      <c r="AI28" s="27"/>
      <c r="AJ28" s="27"/>
      <c r="AK28" s="257" t="s">
        <v>32</v>
      </c>
      <c r="AL28" s="257"/>
      <c r="AM28" s="257"/>
      <c r="AN28" s="257"/>
      <c r="AO28" s="257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33</v>
      </c>
      <c r="F29" s="24" t="s">
        <v>34</v>
      </c>
      <c r="L29" s="256">
        <v>0.21</v>
      </c>
      <c r="M29" s="255"/>
      <c r="N29" s="255"/>
      <c r="O29" s="255"/>
      <c r="P29" s="255"/>
      <c r="W29" s="254">
        <f>ROUND(AZ54, 2)</f>
        <v>29818943.329999998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6261978.0999999996</v>
      </c>
      <c r="AL29" s="255"/>
      <c r="AM29" s="255"/>
      <c r="AN29" s="255"/>
      <c r="AO29" s="255"/>
      <c r="AR29" s="32"/>
    </row>
    <row r="30" spans="1:71" s="3" customFormat="1" ht="14.45" customHeight="1" x14ac:dyDescent="0.2">
      <c r="B30" s="32"/>
      <c r="F30" s="24" t="s">
        <v>35</v>
      </c>
      <c r="L30" s="256">
        <v>0.15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2"/>
    </row>
    <row r="31" spans="1:71" s="3" customFormat="1" ht="14.45" hidden="1" customHeight="1" x14ac:dyDescent="0.2">
      <c r="B31" s="32"/>
      <c r="F31" s="24" t="s">
        <v>36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2"/>
    </row>
    <row r="32" spans="1:71" s="3" customFormat="1" ht="14.45" hidden="1" customHeight="1" x14ac:dyDescent="0.2">
      <c r="B32" s="32"/>
      <c r="F32" s="24" t="s">
        <v>37</v>
      </c>
      <c r="L32" s="256">
        <v>0.15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2"/>
    </row>
    <row r="33" spans="1:57" s="3" customFormat="1" ht="14.45" hidden="1" customHeight="1" x14ac:dyDescent="0.2">
      <c r="B33" s="32"/>
      <c r="F33" s="24" t="s">
        <v>38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50" t="s">
        <v>41</v>
      </c>
      <c r="Y35" s="251"/>
      <c r="Z35" s="251"/>
      <c r="AA35" s="251"/>
      <c r="AB35" s="251"/>
      <c r="AC35" s="35"/>
      <c r="AD35" s="35"/>
      <c r="AE35" s="35"/>
      <c r="AF35" s="35"/>
      <c r="AG35" s="35"/>
      <c r="AH35" s="35"/>
      <c r="AI35" s="35"/>
      <c r="AJ35" s="35"/>
      <c r="AK35" s="252">
        <f>SUM(AK26:AK33)</f>
        <v>36080921.43</v>
      </c>
      <c r="AL35" s="251"/>
      <c r="AM35" s="251"/>
      <c r="AN35" s="251"/>
      <c r="AO35" s="253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6.95" customHeight="1" x14ac:dyDescent="0.2">
      <c r="A37" s="27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  <c r="BE37" s="27"/>
    </row>
    <row r="41" spans="1:57" s="2" customFormat="1" ht="6.95" customHeight="1" x14ac:dyDescent="0.2">
      <c r="A41" s="27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  <c r="BE41" s="27"/>
    </row>
    <row r="42" spans="1:57" s="2" customFormat="1" ht="24.95" customHeight="1" x14ac:dyDescent="0.2">
      <c r="A42" s="27"/>
      <c r="B42" s="28"/>
      <c r="C42" s="19" t="s">
        <v>42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8"/>
      <c r="BE42" s="27"/>
    </row>
    <row r="43" spans="1:57" s="2" customFormat="1" ht="6.95" customHeight="1" x14ac:dyDescent="0.2">
      <c r="A43" s="27"/>
      <c r="B43" s="28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8"/>
      <c r="BE43" s="27"/>
    </row>
    <row r="44" spans="1:57" s="4" customFormat="1" ht="12" customHeight="1" x14ac:dyDescent="0.2">
      <c r="B44" s="41"/>
      <c r="C44" s="24" t="s">
        <v>13</v>
      </c>
      <c r="L44" s="4">
        <f>K5</f>
        <v>0</v>
      </c>
      <c r="AR44" s="41"/>
    </row>
    <row r="45" spans="1:57" s="5" customFormat="1" ht="36.950000000000003" customHeight="1" x14ac:dyDescent="0.2">
      <c r="B45" s="42"/>
      <c r="C45" s="43" t="s">
        <v>14</v>
      </c>
      <c r="L45" s="274" t="str">
        <f>K6</f>
        <v>Běžná a havarijní údržba objektů ve správě SPS v obvodu OŘ UNL 2022-2024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R45" s="42"/>
    </row>
    <row r="46" spans="1:57" s="2" customFormat="1" ht="6.95" customHeight="1" x14ac:dyDescent="0.2">
      <c r="A46" s="27"/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BE46" s="27"/>
    </row>
    <row r="47" spans="1:57" s="2" customFormat="1" ht="12" customHeight="1" x14ac:dyDescent="0.2">
      <c r="A47" s="27"/>
      <c r="B47" s="28"/>
      <c r="C47" s="24" t="s">
        <v>17</v>
      </c>
      <c r="D47" s="27"/>
      <c r="E47" s="27"/>
      <c r="F47" s="27"/>
      <c r="G47" s="27"/>
      <c r="H47" s="27"/>
      <c r="I47" s="27"/>
      <c r="J47" s="27"/>
      <c r="K47" s="27"/>
      <c r="L47" s="44" t="str">
        <f>IF(K8="","",K8)</f>
        <v>SO 02 - obvod provozního oddělení Most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4" t="s">
        <v>18</v>
      </c>
      <c r="AJ47" s="27"/>
      <c r="AK47" s="27"/>
      <c r="AL47" s="27"/>
      <c r="AM47" s="276">
        <f>IF(AN8= "","",AN8)</f>
        <v>44770</v>
      </c>
      <c r="AN47" s="276"/>
      <c r="AO47" s="27"/>
      <c r="AP47" s="27"/>
      <c r="AQ47" s="27"/>
      <c r="AR47" s="28"/>
      <c r="BE47" s="27"/>
    </row>
    <row r="48" spans="1:57" s="2" customFormat="1" ht="6.95" customHeight="1" x14ac:dyDescent="0.2">
      <c r="A48" s="27"/>
      <c r="B48" s="2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8"/>
      <c r="BE48" s="27"/>
    </row>
    <row r="49" spans="1:91" s="2" customFormat="1" ht="15.2" customHeight="1" x14ac:dyDescent="0.2">
      <c r="A49" s="27"/>
      <c r="B49" s="28"/>
      <c r="C49" s="24" t="s">
        <v>19</v>
      </c>
      <c r="D49" s="27"/>
      <c r="E49" s="27"/>
      <c r="F49" s="27"/>
      <c r="G49" s="27"/>
      <c r="H49" s="27"/>
      <c r="I49" s="27"/>
      <c r="J49" s="27"/>
      <c r="K49" s="27"/>
      <c r="L49" s="4" t="str">
        <f>IF(E11= "","",E11)</f>
        <v>Správa železnic, s.o.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4" t="s">
        <v>24</v>
      </c>
      <c r="AJ49" s="27"/>
      <c r="AK49" s="27"/>
      <c r="AL49" s="27"/>
      <c r="AM49" s="277" t="str">
        <f>IF(E17="","",E17)</f>
        <v xml:space="preserve"> </v>
      </c>
      <c r="AN49" s="278"/>
      <c r="AO49" s="278"/>
      <c r="AP49" s="278"/>
      <c r="AQ49" s="27"/>
      <c r="AR49" s="28"/>
      <c r="AS49" s="279" t="s">
        <v>43</v>
      </c>
      <c r="AT49" s="280"/>
      <c r="AU49" s="46"/>
      <c r="AV49" s="46"/>
      <c r="AW49" s="46"/>
      <c r="AX49" s="46"/>
      <c r="AY49" s="46"/>
      <c r="AZ49" s="46"/>
      <c r="BA49" s="46"/>
      <c r="BB49" s="46"/>
      <c r="BC49" s="46"/>
      <c r="BD49" s="47"/>
      <c r="BE49" s="27"/>
    </row>
    <row r="50" spans="1:91" s="2" customFormat="1" ht="15.2" customHeight="1" x14ac:dyDescent="0.2">
      <c r="A50" s="27"/>
      <c r="B50" s="28"/>
      <c r="C50" s="24" t="s">
        <v>22</v>
      </c>
      <c r="D50" s="27"/>
      <c r="E50" s="27"/>
      <c r="F50" s="27"/>
      <c r="G50" s="27"/>
      <c r="H50" s="27"/>
      <c r="I50" s="27"/>
      <c r="J50" s="27"/>
      <c r="K50" s="27"/>
      <c r="L50" s="4" t="str">
        <f>IF(E14="","",E14)</f>
        <v xml:space="preserve"> 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4" t="s">
        <v>26</v>
      </c>
      <c r="AJ50" s="27"/>
      <c r="AK50" s="27"/>
      <c r="AL50" s="27"/>
      <c r="AM50" s="277" t="str">
        <f>IF(E20="","",E20)</f>
        <v xml:space="preserve"> </v>
      </c>
      <c r="AN50" s="278"/>
      <c r="AO50" s="278"/>
      <c r="AP50" s="278"/>
      <c r="AQ50" s="27"/>
      <c r="AR50" s="28"/>
      <c r="AS50" s="281"/>
      <c r="AT50" s="282"/>
      <c r="AU50" s="48"/>
      <c r="AV50" s="48"/>
      <c r="AW50" s="48"/>
      <c r="AX50" s="48"/>
      <c r="AY50" s="48"/>
      <c r="AZ50" s="48"/>
      <c r="BA50" s="48"/>
      <c r="BB50" s="48"/>
      <c r="BC50" s="48"/>
      <c r="BD50" s="49"/>
      <c r="BE50" s="27"/>
    </row>
    <row r="51" spans="1:91" s="2" customFormat="1" ht="10.9" customHeight="1" x14ac:dyDescent="0.2">
      <c r="A51" s="27"/>
      <c r="B51" s="28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8"/>
      <c r="AS51" s="281"/>
      <c r="AT51" s="282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27"/>
    </row>
    <row r="52" spans="1:91" s="2" customFormat="1" ht="29.25" customHeight="1" x14ac:dyDescent="0.2">
      <c r="A52" s="27"/>
      <c r="B52" s="28"/>
      <c r="C52" s="265" t="s">
        <v>44</v>
      </c>
      <c r="D52" s="266"/>
      <c r="E52" s="266"/>
      <c r="F52" s="266"/>
      <c r="G52" s="266"/>
      <c r="H52" s="50"/>
      <c r="I52" s="267" t="s">
        <v>45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8" t="s">
        <v>46</v>
      </c>
      <c r="AH52" s="266"/>
      <c r="AI52" s="266"/>
      <c r="AJ52" s="266"/>
      <c r="AK52" s="266"/>
      <c r="AL52" s="266"/>
      <c r="AM52" s="266"/>
      <c r="AN52" s="267" t="s">
        <v>47</v>
      </c>
      <c r="AO52" s="266"/>
      <c r="AP52" s="266"/>
      <c r="AQ52" s="51" t="s">
        <v>48</v>
      </c>
      <c r="AR52" s="28"/>
      <c r="AS52" s="52" t="s">
        <v>49</v>
      </c>
      <c r="AT52" s="53" t="s">
        <v>50</v>
      </c>
      <c r="AU52" s="53" t="s">
        <v>51</v>
      </c>
      <c r="AV52" s="53" t="s">
        <v>52</v>
      </c>
      <c r="AW52" s="53" t="s">
        <v>53</v>
      </c>
      <c r="AX52" s="53" t="s">
        <v>54</v>
      </c>
      <c r="AY52" s="53" t="s">
        <v>55</v>
      </c>
      <c r="AZ52" s="53" t="s">
        <v>56</v>
      </c>
      <c r="BA52" s="53" t="s">
        <v>57</v>
      </c>
      <c r="BB52" s="53" t="s">
        <v>58</v>
      </c>
      <c r="BC52" s="53" t="s">
        <v>59</v>
      </c>
      <c r="BD52" s="54" t="s">
        <v>60</v>
      </c>
      <c r="BE52" s="27"/>
    </row>
    <row r="53" spans="1:91" s="2" customFormat="1" ht="10.9" customHeight="1" x14ac:dyDescent="0.2">
      <c r="A53" s="27"/>
      <c r="B53" s="28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8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27"/>
    </row>
    <row r="54" spans="1:91" s="6" customFormat="1" ht="32.450000000000003" customHeight="1" x14ac:dyDescent="0.2">
      <c r="B54" s="58"/>
      <c r="C54" s="59" t="s">
        <v>61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2">
        <f>ROUND(AG55,2)</f>
        <v>29818943.329999998</v>
      </c>
      <c r="AH54" s="272"/>
      <c r="AI54" s="272"/>
      <c r="AJ54" s="272"/>
      <c r="AK54" s="272"/>
      <c r="AL54" s="272"/>
      <c r="AM54" s="272"/>
      <c r="AN54" s="273">
        <f>SUM(AG54,AT54)</f>
        <v>36080921.43</v>
      </c>
      <c r="AO54" s="273"/>
      <c r="AP54" s="273"/>
      <c r="AQ54" s="62" t="s">
        <v>3</v>
      </c>
      <c r="AR54" s="58"/>
      <c r="AS54" s="63">
        <f>ROUND(AS55,2)</f>
        <v>0</v>
      </c>
      <c r="AT54" s="64">
        <f>ROUND(SUM(AV54:AW54),2)</f>
        <v>6261978.0999999996</v>
      </c>
      <c r="AU54" s="65">
        <f>ROUND(AU55,5)</f>
        <v>0</v>
      </c>
      <c r="AV54" s="64">
        <f>ROUND(AZ54*L29,2)</f>
        <v>6261978.0999999996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29818943.329999998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62</v>
      </c>
      <c r="BT54" s="67" t="s">
        <v>63</v>
      </c>
      <c r="BU54" s="68" t="s">
        <v>64</v>
      </c>
      <c r="BV54" s="67" t="s">
        <v>65</v>
      </c>
      <c r="BW54" s="67" t="s">
        <v>5</v>
      </c>
      <c r="BX54" s="67" t="s">
        <v>66</v>
      </c>
      <c r="CL54" s="67" t="s">
        <v>3</v>
      </c>
    </row>
    <row r="55" spans="1:91" s="7" customFormat="1" ht="27" customHeight="1" x14ac:dyDescent="0.2">
      <c r="A55" s="69" t="s">
        <v>67</v>
      </c>
      <c r="B55" s="70"/>
      <c r="C55" s="71"/>
      <c r="D55" s="271" t="s">
        <v>68</v>
      </c>
      <c r="E55" s="271"/>
      <c r="F55" s="271"/>
      <c r="G55" s="271"/>
      <c r="H55" s="271"/>
      <c r="I55" s="72"/>
      <c r="J55" s="271" t="s">
        <v>69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'01 - Výčet nejpravděpodob...'!J30</f>
        <v>29818943.329999998</v>
      </c>
      <c r="AH55" s="270"/>
      <c r="AI55" s="270"/>
      <c r="AJ55" s="270"/>
      <c r="AK55" s="270"/>
      <c r="AL55" s="270"/>
      <c r="AM55" s="270"/>
      <c r="AN55" s="269">
        <f>SUM(AG55,AT55)</f>
        <v>36080921.43</v>
      </c>
      <c r="AO55" s="270"/>
      <c r="AP55" s="270"/>
      <c r="AQ55" s="73" t="s">
        <v>70</v>
      </c>
      <c r="AR55" s="70"/>
      <c r="AS55" s="74">
        <v>0</v>
      </c>
      <c r="AT55" s="75">
        <f>ROUND(SUM(AV55:AW55),2)</f>
        <v>6261978.0999999996</v>
      </c>
      <c r="AU55" s="76">
        <f>'01 - Výčet nejpravděpodob...'!P99</f>
        <v>0</v>
      </c>
      <c r="AV55" s="75">
        <f>'01 - Výčet nejpravděpodob...'!J33</f>
        <v>6261978.0999999996</v>
      </c>
      <c r="AW55" s="75">
        <f>'01 - Výčet nejpravděpodob...'!J34</f>
        <v>0</v>
      </c>
      <c r="AX55" s="75">
        <f>'01 - Výčet nejpravděpodob...'!J35</f>
        <v>0</v>
      </c>
      <c r="AY55" s="75">
        <f>'01 - Výčet nejpravděpodob...'!J36</f>
        <v>0</v>
      </c>
      <c r="AZ55" s="75">
        <f>'01 - Výčet nejpravděpodob...'!F33</f>
        <v>29818943.329999998</v>
      </c>
      <c r="BA55" s="75">
        <f>'01 - Výčet nejpravděpodob...'!F34</f>
        <v>0</v>
      </c>
      <c r="BB55" s="75">
        <f>'01 - Výčet nejpravděpodob...'!F35</f>
        <v>0</v>
      </c>
      <c r="BC55" s="75">
        <f>'01 - Výčet nejpravděpodob...'!F36</f>
        <v>0</v>
      </c>
      <c r="BD55" s="77">
        <f>'01 - Výčet nejpravděpodob...'!F37</f>
        <v>0</v>
      </c>
      <c r="BT55" s="78" t="s">
        <v>71</v>
      </c>
      <c r="BV55" s="78" t="s">
        <v>65</v>
      </c>
      <c r="BW55" s="78" t="s">
        <v>72</v>
      </c>
      <c r="BX55" s="78" t="s">
        <v>5</v>
      </c>
      <c r="CL55" s="78" t="s">
        <v>3</v>
      </c>
      <c r="CM55" s="78" t="s">
        <v>73</v>
      </c>
    </row>
    <row r="56" spans="1:91" s="2" customFormat="1" ht="30" customHeight="1" x14ac:dyDescent="0.2">
      <c r="A56" s="27"/>
      <c r="B56" s="28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8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</row>
    <row r="57" spans="1:91" s="2" customFormat="1" ht="6.95" customHeight="1" x14ac:dyDescent="0.2">
      <c r="A57" s="27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</row>
  </sheetData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01 - Výčet nejpravděpodo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247"/>
  <sheetViews>
    <sheetView showGridLines="0" topLeftCell="A34" workbookViewId="0">
      <selection activeCell="E18" sqref="E18:H1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9.5" style="1" customWidth="1"/>
    <col min="8" max="8" width="15.33203125" style="236" customWidth="1"/>
    <col min="9" max="9" width="21.33203125" style="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1" style="1" customWidth="1"/>
    <col min="24" max="24" width="15" style="1" customWidth="1"/>
    <col min="25" max="25" width="16.33203125" style="1" customWidth="1"/>
    <col min="38" max="59" width="9.33203125" style="1" hidden="1"/>
  </cols>
  <sheetData>
    <row r="1" spans="1:40" x14ac:dyDescent="0.2">
      <c r="A1" s="79"/>
    </row>
    <row r="2" spans="1:40" s="1" customFormat="1" ht="36.950000000000003" customHeight="1" x14ac:dyDescent="0.2">
      <c r="H2" s="236"/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AN2" s="15" t="s">
        <v>72</v>
      </c>
    </row>
    <row r="3" spans="1:40" s="1" customFormat="1" ht="6.95" customHeight="1" x14ac:dyDescent="0.2">
      <c r="B3" s="16"/>
      <c r="C3" s="17"/>
      <c r="D3" s="17"/>
      <c r="E3" s="17"/>
      <c r="F3" s="17"/>
      <c r="G3" s="17"/>
      <c r="H3" s="237"/>
      <c r="I3" s="17"/>
      <c r="J3" s="17"/>
      <c r="K3" s="17"/>
      <c r="L3" s="18"/>
      <c r="AN3" s="15" t="s">
        <v>73</v>
      </c>
    </row>
    <row r="4" spans="1:40" s="1" customFormat="1" ht="24.95" customHeight="1" x14ac:dyDescent="0.2">
      <c r="B4" s="18"/>
      <c r="D4" s="19" t="s">
        <v>74</v>
      </c>
      <c r="H4" s="236"/>
      <c r="L4" s="18"/>
      <c r="M4" s="80" t="s">
        <v>11</v>
      </c>
      <c r="AN4" s="15" t="s">
        <v>4</v>
      </c>
    </row>
    <row r="5" spans="1:40" s="1" customFormat="1" ht="6.95" customHeight="1" x14ac:dyDescent="0.2">
      <c r="B5" s="18"/>
      <c r="H5" s="236"/>
      <c r="L5" s="18"/>
    </row>
    <row r="6" spans="1:40" s="1" customFormat="1" ht="12" customHeight="1" x14ac:dyDescent="0.2">
      <c r="B6" s="18"/>
      <c r="D6" s="24" t="s">
        <v>14</v>
      </c>
      <c r="H6" s="236"/>
      <c r="L6" s="18"/>
    </row>
    <row r="7" spans="1:40" s="1" customFormat="1" ht="25.5" customHeight="1" x14ac:dyDescent="0.2">
      <c r="B7" s="18"/>
      <c r="E7" s="284" t="str">
        <f>'Rekapitulace stavby'!K6</f>
        <v>Běžná a havarijní údržba objektů ve správě SPS v obvodu OŘ UNL 2022-2024</v>
      </c>
      <c r="F7" s="285"/>
      <c r="G7" s="285"/>
      <c r="H7" s="285"/>
      <c r="L7" s="18"/>
    </row>
    <row r="8" spans="1:40" s="2" customFormat="1" ht="12" customHeight="1" x14ac:dyDescent="0.2">
      <c r="A8" s="27"/>
      <c r="B8" s="28"/>
      <c r="C8" s="27"/>
      <c r="D8" s="24" t="s">
        <v>75</v>
      </c>
      <c r="E8" s="27"/>
      <c r="F8" s="27"/>
      <c r="G8" s="27"/>
      <c r="H8" s="238"/>
      <c r="I8" s="27"/>
      <c r="J8" s="27"/>
      <c r="K8" s="27"/>
      <c r="L8" s="81"/>
      <c r="S8" s="27"/>
      <c r="T8" s="27"/>
      <c r="U8" s="27"/>
      <c r="V8" s="27"/>
      <c r="W8" s="27"/>
      <c r="X8" s="27"/>
      <c r="Y8" s="27"/>
    </row>
    <row r="9" spans="1:40" s="2" customFormat="1" ht="16.5" customHeight="1" x14ac:dyDescent="0.2">
      <c r="A9" s="27"/>
      <c r="B9" s="28"/>
      <c r="C9" s="27"/>
      <c r="D9" s="27"/>
      <c r="E9" s="274" t="s">
        <v>76</v>
      </c>
      <c r="F9" s="283"/>
      <c r="G9" s="283"/>
      <c r="H9" s="283"/>
      <c r="I9" s="27"/>
      <c r="J9" s="27"/>
      <c r="K9" s="27"/>
      <c r="L9" s="81"/>
      <c r="S9" s="27"/>
      <c r="T9" s="27"/>
      <c r="U9" s="27"/>
      <c r="V9" s="27"/>
      <c r="W9" s="27"/>
      <c r="X9" s="27"/>
      <c r="Y9" s="27"/>
    </row>
    <row r="10" spans="1:40" s="2" customFormat="1" x14ac:dyDescent="0.2">
      <c r="A10" s="27"/>
      <c r="B10" s="28"/>
      <c r="C10" s="27"/>
      <c r="D10" s="27"/>
      <c r="E10" s="27"/>
      <c r="F10" s="27"/>
      <c r="G10" s="27"/>
      <c r="H10" s="238"/>
      <c r="I10" s="27"/>
      <c r="J10" s="27"/>
      <c r="K10" s="27"/>
      <c r="L10" s="81"/>
      <c r="S10" s="27"/>
      <c r="T10" s="27"/>
      <c r="U10" s="27"/>
      <c r="V10" s="27"/>
      <c r="W10" s="27"/>
      <c r="X10" s="27"/>
      <c r="Y10" s="27"/>
    </row>
    <row r="11" spans="1:40" s="2" customFormat="1" ht="12" customHeight="1" x14ac:dyDescent="0.2">
      <c r="A11" s="27"/>
      <c r="B11" s="28"/>
      <c r="C11" s="27"/>
      <c r="D11" s="24" t="s">
        <v>15</v>
      </c>
      <c r="E11" s="27"/>
      <c r="F11" s="22" t="s">
        <v>3</v>
      </c>
      <c r="G11" s="27"/>
      <c r="H11" s="238"/>
      <c r="I11" s="24" t="s">
        <v>16</v>
      </c>
      <c r="J11" s="22" t="s">
        <v>3</v>
      </c>
      <c r="K11" s="27"/>
      <c r="L11" s="81"/>
      <c r="S11" s="27"/>
      <c r="T11" s="27"/>
      <c r="U11" s="27"/>
      <c r="V11" s="27"/>
      <c r="W11" s="27"/>
      <c r="X11" s="27"/>
      <c r="Y11" s="27"/>
    </row>
    <row r="12" spans="1:40" s="2" customFormat="1" ht="12" customHeight="1" x14ac:dyDescent="0.2">
      <c r="A12" s="27"/>
      <c r="B12" s="28"/>
      <c r="C12" s="27"/>
      <c r="D12" s="24" t="s">
        <v>17</v>
      </c>
      <c r="E12" s="27"/>
      <c r="F12" s="232" t="s">
        <v>851</v>
      </c>
      <c r="G12" s="234"/>
      <c r="H12" s="238"/>
      <c r="I12" s="24" t="s">
        <v>18</v>
      </c>
      <c r="J12" s="45">
        <f>'Rekapitulace stavby'!AN8</f>
        <v>44770</v>
      </c>
      <c r="K12" s="27"/>
      <c r="L12" s="81"/>
      <c r="S12" s="27"/>
      <c r="T12" s="27"/>
      <c r="U12" s="27"/>
      <c r="V12" s="27"/>
      <c r="W12" s="27"/>
      <c r="X12" s="27"/>
      <c r="Y12" s="27"/>
    </row>
    <row r="13" spans="1:40" s="2" customFormat="1" ht="10.9" customHeight="1" x14ac:dyDescent="0.2">
      <c r="A13" s="27"/>
      <c r="B13" s="28"/>
      <c r="C13" s="27"/>
      <c r="D13" s="27"/>
      <c r="E13" s="27"/>
      <c r="F13" s="27"/>
      <c r="G13" s="27"/>
      <c r="H13" s="238"/>
      <c r="I13" s="27"/>
      <c r="J13" s="27"/>
      <c r="K13" s="27"/>
      <c r="L13" s="81"/>
      <c r="S13" s="27"/>
      <c r="T13" s="27"/>
      <c r="U13" s="27"/>
      <c r="V13" s="27"/>
      <c r="W13" s="27"/>
      <c r="X13" s="27"/>
      <c r="Y13" s="27"/>
    </row>
    <row r="14" spans="1:40" s="2" customFormat="1" ht="12" customHeight="1" x14ac:dyDescent="0.2">
      <c r="A14" s="27"/>
      <c r="B14" s="28"/>
      <c r="C14" s="27"/>
      <c r="D14" s="24" t="s">
        <v>19</v>
      </c>
      <c r="E14" s="27"/>
      <c r="F14" s="27"/>
      <c r="G14" s="27"/>
      <c r="H14" s="238"/>
      <c r="I14" s="24" t="s">
        <v>20</v>
      </c>
      <c r="J14" s="22" t="s">
        <v>3</v>
      </c>
      <c r="K14" s="27"/>
      <c r="L14" s="81"/>
      <c r="S14" s="27"/>
      <c r="T14" s="27"/>
      <c r="U14" s="27"/>
      <c r="V14" s="27"/>
      <c r="W14" s="27"/>
      <c r="X14" s="27"/>
      <c r="Y14" s="27"/>
    </row>
    <row r="15" spans="1:40" s="2" customFormat="1" ht="18" customHeight="1" x14ac:dyDescent="0.2">
      <c r="A15" s="27"/>
      <c r="B15" s="28"/>
      <c r="C15" s="27"/>
      <c r="D15" s="27"/>
      <c r="E15" s="22" t="s">
        <v>850</v>
      </c>
      <c r="F15" s="27"/>
      <c r="G15" s="27"/>
      <c r="H15" s="238"/>
      <c r="I15" s="24" t="s">
        <v>21</v>
      </c>
      <c r="J15" s="22" t="s">
        <v>3</v>
      </c>
      <c r="K15" s="27"/>
      <c r="L15" s="81"/>
      <c r="S15" s="27"/>
      <c r="T15" s="27"/>
      <c r="U15" s="27"/>
      <c r="V15" s="27"/>
      <c r="W15" s="27"/>
      <c r="X15" s="27"/>
      <c r="Y15" s="27"/>
    </row>
    <row r="16" spans="1:40" s="2" customFormat="1" ht="6.95" customHeight="1" x14ac:dyDescent="0.2">
      <c r="A16" s="27"/>
      <c r="B16" s="28"/>
      <c r="C16" s="27"/>
      <c r="D16" s="27"/>
      <c r="E16" s="27"/>
      <c r="F16" s="27"/>
      <c r="G16" s="27"/>
      <c r="H16" s="238"/>
      <c r="I16" s="27"/>
      <c r="J16" s="27"/>
      <c r="K16" s="27"/>
      <c r="L16" s="81"/>
      <c r="S16" s="27"/>
      <c r="T16" s="27"/>
      <c r="U16" s="27"/>
      <c r="V16" s="27"/>
      <c r="W16" s="27"/>
      <c r="X16" s="27"/>
      <c r="Y16" s="27"/>
    </row>
    <row r="17" spans="1:25" s="2" customFormat="1" ht="12" customHeight="1" x14ac:dyDescent="0.2">
      <c r="A17" s="27"/>
      <c r="B17" s="28"/>
      <c r="C17" s="27"/>
      <c r="D17" s="24" t="s">
        <v>22</v>
      </c>
      <c r="E17" s="27"/>
      <c r="F17" s="27"/>
      <c r="G17" s="27"/>
      <c r="H17" s="238"/>
      <c r="I17" s="24" t="s">
        <v>20</v>
      </c>
      <c r="J17" s="22" t="str">
        <f>'Rekapitulace stavby'!AN13</f>
        <v/>
      </c>
      <c r="K17" s="27"/>
      <c r="L17" s="81"/>
      <c r="S17" s="27"/>
      <c r="T17" s="27"/>
      <c r="U17" s="27"/>
      <c r="V17" s="27"/>
      <c r="W17" s="27"/>
      <c r="X17" s="27"/>
      <c r="Y17" s="27"/>
    </row>
    <row r="18" spans="1:25" s="2" customFormat="1" ht="18" customHeight="1" x14ac:dyDescent="0.2">
      <c r="A18" s="27"/>
      <c r="B18" s="28"/>
      <c r="C18" s="27"/>
      <c r="D18" s="27"/>
      <c r="E18" s="258" t="str">
        <f>'Rekapitulace stavby'!E14</f>
        <v xml:space="preserve"> </v>
      </c>
      <c r="F18" s="258"/>
      <c r="G18" s="258"/>
      <c r="H18" s="258"/>
      <c r="I18" s="24" t="s">
        <v>21</v>
      </c>
      <c r="J18" s="22" t="str">
        <f>'Rekapitulace stavby'!AN14</f>
        <v/>
      </c>
      <c r="K18" s="27"/>
      <c r="L18" s="81"/>
      <c r="S18" s="27"/>
      <c r="T18" s="27"/>
      <c r="U18" s="27"/>
      <c r="V18" s="27"/>
      <c r="W18" s="27"/>
      <c r="X18" s="27"/>
      <c r="Y18" s="27"/>
    </row>
    <row r="19" spans="1:25" s="2" customFormat="1" ht="6.95" customHeight="1" x14ac:dyDescent="0.2">
      <c r="A19" s="27"/>
      <c r="B19" s="28"/>
      <c r="C19" s="27"/>
      <c r="D19" s="27"/>
      <c r="E19" s="27"/>
      <c r="F19" s="27"/>
      <c r="G19" s="27"/>
      <c r="H19" s="238"/>
      <c r="I19" s="27"/>
      <c r="J19" s="27"/>
      <c r="K19" s="27"/>
      <c r="L19" s="81"/>
      <c r="S19" s="27"/>
      <c r="T19" s="27"/>
      <c r="U19" s="27"/>
      <c r="V19" s="27"/>
      <c r="W19" s="27"/>
      <c r="X19" s="27"/>
      <c r="Y19" s="27"/>
    </row>
    <row r="20" spans="1:25" s="2" customFormat="1" ht="12" customHeight="1" x14ac:dyDescent="0.2">
      <c r="A20" s="27"/>
      <c r="B20" s="28"/>
      <c r="C20" s="27"/>
      <c r="D20" s="24" t="s">
        <v>24</v>
      </c>
      <c r="E20" s="27"/>
      <c r="F20" s="27"/>
      <c r="G20" s="27"/>
      <c r="H20" s="238"/>
      <c r="I20" s="24" t="s">
        <v>20</v>
      </c>
      <c r="J20" s="22" t="s">
        <v>3</v>
      </c>
      <c r="K20" s="27"/>
      <c r="L20" s="81"/>
      <c r="S20" s="27"/>
      <c r="T20" s="27"/>
      <c r="U20" s="27"/>
      <c r="V20" s="27"/>
      <c r="W20" s="27"/>
      <c r="X20" s="27"/>
      <c r="Y20" s="27"/>
    </row>
    <row r="21" spans="1:25" s="2" customFormat="1" ht="18" customHeight="1" x14ac:dyDescent="0.2">
      <c r="A21" s="27"/>
      <c r="B21" s="28"/>
      <c r="C21" s="27"/>
      <c r="D21" s="27"/>
      <c r="E21" s="22" t="s">
        <v>23</v>
      </c>
      <c r="F21" s="27"/>
      <c r="G21" s="27"/>
      <c r="H21" s="238"/>
      <c r="I21" s="24" t="s">
        <v>21</v>
      </c>
      <c r="J21" s="22" t="s">
        <v>3</v>
      </c>
      <c r="K21" s="27"/>
      <c r="L21" s="81"/>
      <c r="S21" s="27"/>
      <c r="T21" s="27"/>
      <c r="U21" s="27"/>
      <c r="V21" s="27"/>
      <c r="W21" s="27"/>
      <c r="X21" s="27"/>
      <c r="Y21" s="27"/>
    </row>
    <row r="22" spans="1:25" s="2" customFormat="1" ht="6.95" customHeight="1" x14ac:dyDescent="0.2">
      <c r="A22" s="27"/>
      <c r="B22" s="28"/>
      <c r="C22" s="27"/>
      <c r="D22" s="27"/>
      <c r="E22" s="27"/>
      <c r="F22" s="27"/>
      <c r="G22" s="27"/>
      <c r="H22" s="238"/>
      <c r="I22" s="27"/>
      <c r="J22" s="27"/>
      <c r="K22" s="27"/>
      <c r="L22" s="81"/>
      <c r="S22" s="27"/>
      <c r="T22" s="27"/>
      <c r="U22" s="27"/>
      <c r="V22" s="27"/>
      <c r="W22" s="27"/>
      <c r="X22" s="27"/>
      <c r="Y22" s="27"/>
    </row>
    <row r="23" spans="1:25" s="2" customFormat="1" ht="12" customHeight="1" x14ac:dyDescent="0.2">
      <c r="A23" s="27"/>
      <c r="B23" s="28"/>
      <c r="C23" s="27"/>
      <c r="D23" s="24" t="s">
        <v>26</v>
      </c>
      <c r="E23" s="27"/>
      <c r="F23" s="27"/>
      <c r="G23" s="27"/>
      <c r="H23" s="238"/>
      <c r="I23" s="24" t="s">
        <v>20</v>
      </c>
      <c r="J23" s="22" t="s">
        <v>3</v>
      </c>
      <c r="K23" s="27"/>
      <c r="L23" s="81"/>
      <c r="S23" s="27"/>
      <c r="T23" s="27"/>
      <c r="U23" s="27"/>
      <c r="V23" s="27"/>
      <c r="W23" s="27"/>
      <c r="X23" s="27"/>
      <c r="Y23" s="27"/>
    </row>
    <row r="24" spans="1:25" s="2" customFormat="1" ht="18" customHeight="1" x14ac:dyDescent="0.2">
      <c r="A24" s="27"/>
      <c r="B24" s="28"/>
      <c r="C24" s="27"/>
      <c r="D24" s="27"/>
      <c r="E24" s="22" t="s">
        <v>23</v>
      </c>
      <c r="F24" s="27"/>
      <c r="G24" s="27"/>
      <c r="H24" s="238"/>
      <c r="I24" s="24" t="s">
        <v>21</v>
      </c>
      <c r="J24" s="22" t="s">
        <v>3</v>
      </c>
      <c r="K24" s="27"/>
      <c r="L24" s="81"/>
      <c r="S24" s="27"/>
      <c r="T24" s="27"/>
      <c r="U24" s="27"/>
      <c r="V24" s="27"/>
      <c r="W24" s="27"/>
      <c r="X24" s="27"/>
      <c r="Y24" s="27"/>
    </row>
    <row r="25" spans="1:25" s="2" customFormat="1" ht="6.95" customHeight="1" x14ac:dyDescent="0.2">
      <c r="A25" s="27"/>
      <c r="B25" s="28"/>
      <c r="C25" s="27"/>
      <c r="D25" s="27"/>
      <c r="E25" s="27"/>
      <c r="F25" s="27"/>
      <c r="G25" s="27"/>
      <c r="H25" s="238"/>
      <c r="I25" s="27"/>
      <c r="J25" s="27"/>
      <c r="K25" s="27"/>
      <c r="L25" s="81"/>
      <c r="S25" s="27"/>
      <c r="T25" s="27"/>
      <c r="U25" s="27"/>
      <c r="V25" s="27"/>
      <c r="W25" s="27"/>
      <c r="X25" s="27"/>
      <c r="Y25" s="27"/>
    </row>
    <row r="26" spans="1:25" s="2" customFormat="1" ht="12" customHeight="1" x14ac:dyDescent="0.2">
      <c r="A26" s="27"/>
      <c r="B26" s="28"/>
      <c r="C26" s="27"/>
      <c r="D26" s="24" t="s">
        <v>27</v>
      </c>
      <c r="E26" s="27"/>
      <c r="F26" s="27"/>
      <c r="G26" s="27"/>
      <c r="H26" s="238"/>
      <c r="I26" s="27"/>
      <c r="J26" s="27"/>
      <c r="K26" s="27"/>
      <c r="L26" s="81"/>
      <c r="S26" s="27"/>
      <c r="T26" s="27"/>
      <c r="U26" s="27"/>
      <c r="V26" s="27"/>
      <c r="W26" s="27"/>
      <c r="X26" s="27"/>
      <c r="Y26" s="27"/>
    </row>
    <row r="27" spans="1:25" s="8" customFormat="1" ht="89.25" customHeight="1" x14ac:dyDescent="0.2">
      <c r="A27" s="82"/>
      <c r="B27" s="83"/>
      <c r="C27" s="82"/>
      <c r="D27" s="82"/>
      <c r="E27" s="262" t="s">
        <v>28</v>
      </c>
      <c r="F27" s="262"/>
      <c r="G27" s="262"/>
      <c r="H27" s="26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</row>
    <row r="28" spans="1:25" s="2" customFormat="1" ht="6.95" customHeight="1" x14ac:dyDescent="0.2">
      <c r="A28" s="27"/>
      <c r="B28" s="28"/>
      <c r="C28" s="27"/>
      <c r="D28" s="27"/>
      <c r="E28" s="27"/>
      <c r="F28" s="27"/>
      <c r="G28" s="27"/>
      <c r="H28" s="238"/>
      <c r="I28" s="27"/>
      <c r="J28" s="27"/>
      <c r="K28" s="27"/>
      <c r="L28" s="81"/>
      <c r="S28" s="27"/>
      <c r="T28" s="27"/>
      <c r="U28" s="27"/>
      <c r="V28" s="27"/>
      <c r="W28" s="27"/>
      <c r="X28" s="27"/>
      <c r="Y28" s="27"/>
    </row>
    <row r="29" spans="1:25" s="2" customFormat="1" ht="6.95" customHeight="1" x14ac:dyDescent="0.2">
      <c r="A29" s="27"/>
      <c r="B29" s="28"/>
      <c r="C29" s="27"/>
      <c r="D29" s="56"/>
      <c r="E29" s="56"/>
      <c r="F29" s="56"/>
      <c r="G29" s="56"/>
      <c r="H29" s="239"/>
      <c r="I29" s="56"/>
      <c r="J29" s="56"/>
      <c r="K29" s="56"/>
      <c r="L29" s="81"/>
      <c r="S29" s="27"/>
      <c r="T29" s="27"/>
      <c r="U29" s="27"/>
      <c r="V29" s="27"/>
      <c r="W29" s="27"/>
      <c r="X29" s="27"/>
      <c r="Y29" s="27"/>
    </row>
    <row r="30" spans="1:25" s="2" customFormat="1" ht="25.35" customHeight="1" x14ac:dyDescent="0.2">
      <c r="A30" s="27"/>
      <c r="B30" s="28"/>
      <c r="C30" s="27"/>
      <c r="D30" s="85" t="s">
        <v>29</v>
      </c>
      <c r="E30" s="27"/>
      <c r="F30" s="27"/>
      <c r="G30" s="27"/>
      <c r="H30" s="238"/>
      <c r="I30" s="27"/>
      <c r="J30" s="61">
        <f>ROUND(J99, 2)</f>
        <v>29818943.329999998</v>
      </c>
      <c r="K30" s="27"/>
      <c r="L30" s="81"/>
      <c r="S30" s="27"/>
      <c r="T30" s="27"/>
      <c r="U30" s="27"/>
      <c r="V30" s="27"/>
      <c r="W30" s="27"/>
      <c r="X30" s="27"/>
      <c r="Y30" s="27"/>
    </row>
    <row r="31" spans="1:25" s="2" customFormat="1" ht="6.95" customHeight="1" x14ac:dyDescent="0.2">
      <c r="A31" s="27"/>
      <c r="B31" s="28"/>
      <c r="C31" s="27"/>
      <c r="D31" s="56"/>
      <c r="E31" s="56"/>
      <c r="F31" s="56"/>
      <c r="G31" s="56"/>
      <c r="H31" s="239"/>
      <c r="I31" s="56"/>
      <c r="J31" s="56"/>
      <c r="K31" s="56"/>
      <c r="L31" s="81"/>
      <c r="S31" s="27"/>
      <c r="T31" s="27"/>
      <c r="U31" s="27"/>
      <c r="V31" s="27"/>
      <c r="W31" s="27"/>
      <c r="X31" s="27"/>
      <c r="Y31" s="27"/>
    </row>
    <row r="32" spans="1:25" s="2" customFormat="1" ht="14.45" customHeight="1" x14ac:dyDescent="0.2">
      <c r="A32" s="27"/>
      <c r="B32" s="28"/>
      <c r="C32" s="27"/>
      <c r="D32" s="27"/>
      <c r="E32" s="27"/>
      <c r="F32" s="31" t="s">
        <v>31</v>
      </c>
      <c r="G32" s="27"/>
      <c r="H32" s="238"/>
      <c r="I32" s="31" t="s">
        <v>30</v>
      </c>
      <c r="J32" s="31" t="s">
        <v>32</v>
      </c>
      <c r="K32" s="27"/>
      <c r="L32" s="81"/>
      <c r="S32" s="27"/>
      <c r="T32" s="27"/>
      <c r="U32" s="27"/>
      <c r="V32" s="27"/>
      <c r="W32" s="27"/>
      <c r="X32" s="27"/>
      <c r="Y32" s="27"/>
    </row>
    <row r="33" spans="1:25" s="2" customFormat="1" ht="14.45" customHeight="1" x14ac:dyDescent="0.2">
      <c r="A33" s="27"/>
      <c r="B33" s="28"/>
      <c r="C33" s="27"/>
      <c r="D33" s="86" t="s">
        <v>33</v>
      </c>
      <c r="E33" s="24" t="s">
        <v>34</v>
      </c>
      <c r="F33" s="87">
        <f>ROUND((SUM(AY99:AY246)),  2)</f>
        <v>29818943.329999998</v>
      </c>
      <c r="G33" s="27"/>
      <c r="H33" s="238"/>
      <c r="I33" s="88">
        <v>0.21</v>
      </c>
      <c r="J33" s="87">
        <f>ROUND(((SUM(AY99:AY246))*I33),  2)</f>
        <v>6261978.0999999996</v>
      </c>
      <c r="K33" s="27"/>
      <c r="L33" s="81"/>
      <c r="S33" s="27"/>
      <c r="T33" s="27"/>
      <c r="U33" s="27"/>
      <c r="V33" s="27"/>
      <c r="W33" s="27"/>
      <c r="X33" s="27"/>
      <c r="Y33" s="27"/>
    </row>
    <row r="34" spans="1:25" s="2" customFormat="1" ht="14.45" customHeight="1" x14ac:dyDescent="0.2">
      <c r="A34" s="27"/>
      <c r="B34" s="28"/>
      <c r="C34" s="27"/>
      <c r="D34" s="27"/>
      <c r="E34" s="24" t="s">
        <v>35</v>
      </c>
      <c r="F34" s="87">
        <f>ROUND((SUM(AZ99:AZ246)),  2)</f>
        <v>0</v>
      </c>
      <c r="G34" s="27"/>
      <c r="H34" s="238"/>
      <c r="I34" s="88">
        <v>0.15</v>
      </c>
      <c r="J34" s="87">
        <f>ROUND(((SUM(AZ99:AZ246))*I34),  2)</f>
        <v>0</v>
      </c>
      <c r="K34" s="27"/>
      <c r="L34" s="81"/>
      <c r="S34" s="27"/>
      <c r="T34" s="27"/>
      <c r="U34" s="27"/>
      <c r="V34" s="27"/>
      <c r="W34" s="27"/>
      <c r="X34" s="27"/>
      <c r="Y34" s="27"/>
    </row>
    <row r="35" spans="1:25" s="2" customFormat="1" ht="14.45" hidden="1" customHeight="1" x14ac:dyDescent="0.2">
      <c r="A35" s="27"/>
      <c r="B35" s="28"/>
      <c r="C35" s="27"/>
      <c r="D35" s="27"/>
      <c r="E35" s="24" t="s">
        <v>36</v>
      </c>
      <c r="F35" s="87">
        <f>ROUND((SUM(BA99:BA246)),  2)</f>
        <v>0</v>
      </c>
      <c r="G35" s="27"/>
      <c r="H35" s="238"/>
      <c r="I35" s="88">
        <v>0.21</v>
      </c>
      <c r="J35" s="87">
        <f>0</f>
        <v>0</v>
      </c>
      <c r="K35" s="27"/>
      <c r="L35" s="81"/>
      <c r="S35" s="27"/>
      <c r="T35" s="27"/>
      <c r="U35" s="27"/>
      <c r="V35" s="27"/>
      <c r="W35" s="27"/>
      <c r="X35" s="27"/>
      <c r="Y35" s="27"/>
    </row>
    <row r="36" spans="1:25" s="2" customFormat="1" ht="14.45" hidden="1" customHeight="1" x14ac:dyDescent="0.2">
      <c r="A36" s="27"/>
      <c r="B36" s="28"/>
      <c r="C36" s="27"/>
      <c r="D36" s="27"/>
      <c r="E36" s="24" t="s">
        <v>37</v>
      </c>
      <c r="F36" s="87">
        <f>ROUND((SUM(BB99:BB246)),  2)</f>
        <v>0</v>
      </c>
      <c r="G36" s="27"/>
      <c r="H36" s="238"/>
      <c r="I36" s="88">
        <v>0.15</v>
      </c>
      <c r="J36" s="87">
        <f>0</f>
        <v>0</v>
      </c>
      <c r="K36" s="27"/>
      <c r="L36" s="81"/>
      <c r="S36" s="27"/>
      <c r="T36" s="27"/>
      <c r="U36" s="27"/>
      <c r="V36" s="27"/>
      <c r="W36" s="27"/>
      <c r="X36" s="27"/>
      <c r="Y36" s="27"/>
    </row>
    <row r="37" spans="1:25" s="2" customFormat="1" ht="14.45" hidden="1" customHeight="1" x14ac:dyDescent="0.2">
      <c r="A37" s="27"/>
      <c r="B37" s="28"/>
      <c r="C37" s="27"/>
      <c r="D37" s="27"/>
      <c r="E37" s="24" t="s">
        <v>38</v>
      </c>
      <c r="F37" s="87">
        <f>ROUND((SUM(BC99:BC246)),  2)</f>
        <v>0</v>
      </c>
      <c r="G37" s="27"/>
      <c r="H37" s="238"/>
      <c r="I37" s="88">
        <v>0</v>
      </c>
      <c r="J37" s="87">
        <f>0</f>
        <v>0</v>
      </c>
      <c r="K37" s="27"/>
      <c r="L37" s="81"/>
      <c r="S37" s="27"/>
      <c r="T37" s="27"/>
      <c r="U37" s="27"/>
      <c r="V37" s="27"/>
      <c r="W37" s="27"/>
      <c r="X37" s="27"/>
      <c r="Y37" s="27"/>
    </row>
    <row r="38" spans="1:25" s="2" customFormat="1" ht="6.95" customHeight="1" x14ac:dyDescent="0.2">
      <c r="A38" s="27"/>
      <c r="B38" s="28"/>
      <c r="C38" s="27"/>
      <c r="D38" s="27"/>
      <c r="E38" s="27"/>
      <c r="F38" s="27"/>
      <c r="G38" s="27"/>
      <c r="H38" s="238"/>
      <c r="I38" s="27"/>
      <c r="J38" s="27"/>
      <c r="K38" s="27"/>
      <c r="L38" s="81"/>
      <c r="S38" s="27"/>
      <c r="T38" s="27"/>
      <c r="U38" s="27"/>
      <c r="V38" s="27"/>
      <c r="W38" s="27"/>
      <c r="X38" s="27"/>
      <c r="Y38" s="27"/>
    </row>
    <row r="39" spans="1:25" s="2" customFormat="1" ht="25.35" customHeight="1" x14ac:dyDescent="0.2">
      <c r="A39" s="27"/>
      <c r="B39" s="28"/>
      <c r="C39" s="89"/>
      <c r="D39" s="90" t="s">
        <v>39</v>
      </c>
      <c r="E39" s="50"/>
      <c r="F39" s="50"/>
      <c r="G39" s="91" t="s">
        <v>40</v>
      </c>
      <c r="H39" s="240" t="s">
        <v>41</v>
      </c>
      <c r="I39" s="50"/>
      <c r="J39" s="92">
        <f>SUM(J30:J37)</f>
        <v>36080921.43</v>
      </c>
      <c r="K39" s="93"/>
      <c r="L39" s="81"/>
      <c r="S39" s="27"/>
      <c r="T39" s="27"/>
      <c r="U39" s="27"/>
      <c r="V39" s="27"/>
      <c r="W39" s="27"/>
      <c r="X39" s="27"/>
      <c r="Y39" s="27"/>
    </row>
    <row r="40" spans="1:25" s="2" customFormat="1" ht="14.45" customHeight="1" x14ac:dyDescent="0.2">
      <c r="A40" s="27"/>
      <c r="B40" s="37"/>
      <c r="C40" s="38"/>
      <c r="D40" s="38"/>
      <c r="E40" s="38"/>
      <c r="F40" s="38"/>
      <c r="G40" s="38"/>
      <c r="H40" s="241"/>
      <c r="I40" s="38"/>
      <c r="J40" s="38"/>
      <c r="K40" s="38"/>
      <c r="L40" s="81"/>
      <c r="S40" s="27"/>
      <c r="T40" s="27"/>
      <c r="U40" s="27"/>
      <c r="V40" s="27"/>
      <c r="W40" s="27"/>
      <c r="X40" s="27"/>
      <c r="Y40" s="27"/>
    </row>
    <row r="44" spans="1:25" s="2" customFormat="1" ht="6.95" customHeight="1" x14ac:dyDescent="0.2">
      <c r="A44" s="27"/>
      <c r="B44" s="39"/>
      <c r="C44" s="40"/>
      <c r="D44" s="40"/>
      <c r="E44" s="40"/>
      <c r="F44" s="40"/>
      <c r="G44" s="40"/>
      <c r="H44" s="242"/>
      <c r="I44" s="40"/>
      <c r="J44" s="40"/>
      <c r="K44" s="40"/>
      <c r="L44" s="81"/>
      <c r="S44" s="27"/>
      <c r="T44" s="27"/>
      <c r="U44" s="27"/>
      <c r="V44" s="27"/>
      <c r="W44" s="27"/>
      <c r="X44" s="27"/>
      <c r="Y44" s="27"/>
    </row>
    <row r="45" spans="1:25" s="2" customFormat="1" ht="24.95" customHeight="1" x14ac:dyDescent="0.2">
      <c r="A45" s="27"/>
      <c r="B45" s="28"/>
      <c r="C45" s="19" t="s">
        <v>77</v>
      </c>
      <c r="D45" s="27"/>
      <c r="E45" s="27"/>
      <c r="F45" s="27"/>
      <c r="G45" s="27"/>
      <c r="H45" s="238"/>
      <c r="I45" s="27"/>
      <c r="J45" s="27"/>
      <c r="K45" s="27"/>
      <c r="L45" s="81"/>
      <c r="S45" s="27"/>
      <c r="T45" s="27"/>
      <c r="U45" s="27"/>
      <c r="V45" s="27"/>
      <c r="W45" s="27"/>
      <c r="X45" s="27"/>
      <c r="Y45" s="27"/>
    </row>
    <row r="46" spans="1:25" s="2" customFormat="1" ht="6.95" customHeight="1" x14ac:dyDescent="0.2">
      <c r="A46" s="27"/>
      <c r="B46" s="28"/>
      <c r="C46" s="27"/>
      <c r="D46" s="27"/>
      <c r="E46" s="27"/>
      <c r="F46" s="27"/>
      <c r="G46" s="27"/>
      <c r="H46" s="238"/>
      <c r="I46" s="27"/>
      <c r="J46" s="27"/>
      <c r="K46" s="27"/>
      <c r="L46" s="81"/>
      <c r="S46" s="27"/>
      <c r="T46" s="27"/>
      <c r="U46" s="27"/>
      <c r="V46" s="27"/>
      <c r="W46" s="27"/>
      <c r="X46" s="27"/>
      <c r="Y46" s="27"/>
    </row>
    <row r="47" spans="1:25" s="2" customFormat="1" ht="12" customHeight="1" x14ac:dyDescent="0.2">
      <c r="A47" s="27"/>
      <c r="B47" s="28"/>
      <c r="C47" s="24" t="s">
        <v>14</v>
      </c>
      <c r="D47" s="27"/>
      <c r="E47" s="27"/>
      <c r="F47" s="27"/>
      <c r="G47" s="27"/>
      <c r="H47" s="238"/>
      <c r="I47" s="27"/>
      <c r="J47" s="27"/>
      <c r="K47" s="27"/>
      <c r="L47" s="81"/>
      <c r="S47" s="27"/>
      <c r="T47" s="27"/>
      <c r="U47" s="27"/>
      <c r="V47" s="27"/>
      <c r="W47" s="27"/>
      <c r="X47" s="27"/>
      <c r="Y47" s="27"/>
    </row>
    <row r="48" spans="1:25" s="2" customFormat="1" ht="25.5" customHeight="1" x14ac:dyDescent="0.2">
      <c r="A48" s="27"/>
      <c r="B48" s="28"/>
      <c r="C48" s="27"/>
      <c r="D48" s="27"/>
      <c r="E48" s="284" t="str">
        <f>E7</f>
        <v>Běžná a havarijní údržba objektů ve správě SPS v obvodu OŘ UNL 2022-2024</v>
      </c>
      <c r="F48" s="285"/>
      <c r="G48" s="285"/>
      <c r="H48" s="285"/>
      <c r="I48" s="27"/>
      <c r="J48" s="27"/>
      <c r="K48" s="27"/>
      <c r="L48" s="81"/>
      <c r="S48" s="27"/>
      <c r="T48" s="27"/>
      <c r="U48" s="27"/>
      <c r="V48" s="27"/>
      <c r="W48" s="27"/>
      <c r="X48" s="27"/>
      <c r="Y48" s="27"/>
    </row>
    <row r="49" spans="1:41" s="2" customFormat="1" ht="12" customHeight="1" x14ac:dyDescent="0.2">
      <c r="A49" s="27"/>
      <c r="B49" s="28"/>
      <c r="C49" s="24" t="s">
        <v>75</v>
      </c>
      <c r="D49" s="27"/>
      <c r="E49" s="27"/>
      <c r="F49" s="27"/>
      <c r="G49" s="27"/>
      <c r="H49" s="238"/>
      <c r="I49" s="27"/>
      <c r="J49" s="27"/>
      <c r="K49" s="27"/>
      <c r="L49" s="81"/>
      <c r="S49" s="27"/>
      <c r="T49" s="27"/>
      <c r="U49" s="27"/>
      <c r="V49" s="27"/>
      <c r="W49" s="27"/>
      <c r="X49" s="27"/>
      <c r="Y49" s="27"/>
    </row>
    <row r="50" spans="1:41" s="2" customFormat="1" ht="16.5" customHeight="1" x14ac:dyDescent="0.2">
      <c r="A50" s="27"/>
      <c r="B50" s="28"/>
      <c r="C50" s="27"/>
      <c r="D50" s="27"/>
      <c r="E50" s="274" t="str">
        <f>E9</f>
        <v xml:space="preserve">01 - Výčet nejpravděpodobnějších sborníkových položek </v>
      </c>
      <c r="F50" s="283"/>
      <c r="G50" s="283"/>
      <c r="H50" s="283"/>
      <c r="I50" s="27"/>
      <c r="J50" s="27"/>
      <c r="K50" s="27"/>
      <c r="L50" s="81"/>
      <c r="S50" s="27"/>
      <c r="T50" s="27"/>
      <c r="U50" s="27"/>
      <c r="V50" s="27"/>
      <c r="W50" s="27"/>
      <c r="X50" s="27"/>
      <c r="Y50" s="27"/>
    </row>
    <row r="51" spans="1:41" s="2" customFormat="1" ht="6.95" customHeight="1" x14ac:dyDescent="0.2">
      <c r="A51" s="27"/>
      <c r="B51" s="28"/>
      <c r="C51" s="27"/>
      <c r="D51" s="27"/>
      <c r="E51" s="27"/>
      <c r="F51" s="27"/>
      <c r="G51" s="27"/>
      <c r="H51" s="238"/>
      <c r="I51" s="27"/>
      <c r="J51" s="27"/>
      <c r="K51" s="27"/>
      <c r="L51" s="81"/>
      <c r="S51" s="27"/>
      <c r="T51" s="27"/>
      <c r="U51" s="27"/>
      <c r="V51" s="27"/>
      <c r="W51" s="27"/>
      <c r="X51" s="27"/>
      <c r="Y51" s="27"/>
    </row>
    <row r="52" spans="1:41" s="2" customFormat="1" ht="12" customHeight="1" x14ac:dyDescent="0.2">
      <c r="A52" s="27"/>
      <c r="B52" s="28"/>
      <c r="C52" s="24" t="s">
        <v>17</v>
      </c>
      <c r="D52" s="27"/>
      <c r="E52" s="27"/>
      <c r="F52" s="22" t="str">
        <f>F12</f>
        <v>SO 02 - obvod provozního oddělení Most</v>
      </c>
      <c r="G52" s="27"/>
      <c r="H52" s="238"/>
      <c r="I52" s="24" t="s">
        <v>18</v>
      </c>
      <c r="J52" s="45">
        <f>IF(J12="","",J12)</f>
        <v>44770</v>
      </c>
      <c r="K52" s="27"/>
      <c r="L52" s="81"/>
      <c r="S52" s="27"/>
      <c r="T52" s="27"/>
      <c r="U52" s="27"/>
      <c r="V52" s="27"/>
      <c r="W52" s="27"/>
      <c r="X52" s="27"/>
      <c r="Y52" s="27"/>
    </row>
    <row r="53" spans="1:41" s="2" customFormat="1" ht="6.95" customHeight="1" x14ac:dyDescent="0.2">
      <c r="A53" s="27"/>
      <c r="B53" s="28"/>
      <c r="C53" s="27"/>
      <c r="D53" s="27"/>
      <c r="E53" s="27"/>
      <c r="F53" s="27"/>
      <c r="G53" s="27"/>
      <c r="H53" s="238"/>
      <c r="I53" s="27"/>
      <c r="J53" s="27"/>
      <c r="K53" s="27"/>
      <c r="L53" s="81"/>
      <c r="S53" s="27"/>
      <c r="T53" s="27"/>
      <c r="U53" s="27"/>
      <c r="V53" s="27"/>
      <c r="W53" s="27"/>
      <c r="X53" s="27"/>
      <c r="Y53" s="27"/>
    </row>
    <row r="54" spans="1:41" s="2" customFormat="1" ht="15.2" customHeight="1" x14ac:dyDescent="0.2">
      <c r="A54" s="27"/>
      <c r="B54" s="28"/>
      <c r="C54" s="24" t="s">
        <v>19</v>
      </c>
      <c r="D54" s="27"/>
      <c r="E54" s="27"/>
      <c r="F54" s="22" t="str">
        <f>E15</f>
        <v>Správa železnic, s.o.</v>
      </c>
      <c r="G54" s="27"/>
      <c r="H54" s="238"/>
      <c r="I54" s="24" t="s">
        <v>24</v>
      </c>
      <c r="J54" s="25" t="str">
        <f>E21</f>
        <v xml:space="preserve"> </v>
      </c>
      <c r="K54" s="27"/>
      <c r="L54" s="81"/>
      <c r="S54" s="27"/>
      <c r="T54" s="27"/>
      <c r="U54" s="27"/>
      <c r="V54" s="27"/>
      <c r="W54" s="27"/>
      <c r="X54" s="27"/>
      <c r="Y54" s="27"/>
    </row>
    <row r="55" spans="1:41" s="2" customFormat="1" ht="15.2" customHeight="1" x14ac:dyDescent="0.2">
      <c r="A55" s="27"/>
      <c r="B55" s="28"/>
      <c r="C55" s="24" t="s">
        <v>22</v>
      </c>
      <c r="D55" s="27"/>
      <c r="E55" s="27"/>
      <c r="F55" s="22" t="str">
        <f>IF(E18="","",E18)</f>
        <v xml:space="preserve"> </v>
      </c>
      <c r="G55" s="27"/>
      <c r="H55" s="238"/>
      <c r="I55" s="24" t="s">
        <v>26</v>
      </c>
      <c r="J55" s="25" t="str">
        <f>E24</f>
        <v xml:space="preserve"> </v>
      </c>
      <c r="K55" s="27"/>
      <c r="L55" s="81"/>
      <c r="S55" s="27"/>
      <c r="T55" s="27"/>
      <c r="U55" s="27"/>
      <c r="V55" s="27"/>
      <c r="W55" s="27"/>
      <c r="X55" s="27"/>
      <c r="Y55" s="27"/>
    </row>
    <row r="56" spans="1:41" s="2" customFormat="1" ht="10.35" customHeight="1" x14ac:dyDescent="0.2">
      <c r="A56" s="27"/>
      <c r="B56" s="28"/>
      <c r="C56" s="27"/>
      <c r="D56" s="27"/>
      <c r="E56" s="27"/>
      <c r="F56" s="27"/>
      <c r="G56" s="27"/>
      <c r="H56" s="238"/>
      <c r="I56" s="27"/>
      <c r="J56" s="27"/>
      <c r="K56" s="27"/>
      <c r="L56" s="81"/>
      <c r="S56" s="27"/>
      <c r="T56" s="27"/>
      <c r="U56" s="27"/>
      <c r="V56" s="27"/>
      <c r="W56" s="27"/>
      <c r="X56" s="27"/>
      <c r="Y56" s="27"/>
    </row>
    <row r="57" spans="1:41" s="2" customFormat="1" ht="29.25" customHeight="1" x14ac:dyDescent="0.2">
      <c r="A57" s="27"/>
      <c r="B57" s="28"/>
      <c r="C57" s="94" t="s">
        <v>78</v>
      </c>
      <c r="D57" s="89"/>
      <c r="E57" s="89"/>
      <c r="F57" s="89"/>
      <c r="G57" s="89"/>
      <c r="H57" s="243"/>
      <c r="I57" s="89"/>
      <c r="J57" s="95" t="s">
        <v>79</v>
      </c>
      <c r="K57" s="89"/>
      <c r="L57" s="81"/>
      <c r="S57" s="27"/>
      <c r="T57" s="27"/>
      <c r="U57" s="27"/>
      <c r="V57" s="27"/>
      <c r="W57" s="27"/>
      <c r="X57" s="27"/>
      <c r="Y57" s="27"/>
    </row>
    <row r="58" spans="1:41" s="2" customFormat="1" ht="10.35" customHeight="1" x14ac:dyDescent="0.2">
      <c r="A58" s="27"/>
      <c r="B58" s="28"/>
      <c r="C58" s="27"/>
      <c r="D58" s="27"/>
      <c r="E58" s="27"/>
      <c r="F58" s="27"/>
      <c r="G58" s="27"/>
      <c r="H58" s="238"/>
      <c r="I58" s="27"/>
      <c r="J58" s="27"/>
      <c r="K58" s="27"/>
      <c r="L58" s="81"/>
      <c r="S58" s="27"/>
      <c r="T58" s="27"/>
      <c r="U58" s="27"/>
      <c r="V58" s="27"/>
      <c r="W58" s="27"/>
      <c r="X58" s="27"/>
      <c r="Y58" s="27"/>
    </row>
    <row r="59" spans="1:41" s="2" customFormat="1" ht="22.9" customHeight="1" x14ac:dyDescent="0.2">
      <c r="A59" s="27"/>
      <c r="B59" s="28"/>
      <c r="C59" s="96" t="s">
        <v>61</v>
      </c>
      <c r="D59" s="27"/>
      <c r="E59" s="27"/>
      <c r="F59" s="27"/>
      <c r="G59" s="27"/>
      <c r="H59" s="238"/>
      <c r="I59" s="27"/>
      <c r="J59" s="61">
        <f>J99</f>
        <v>29818943.329999998</v>
      </c>
      <c r="K59" s="27"/>
      <c r="L59" s="81"/>
      <c r="S59" s="27"/>
      <c r="T59" s="27"/>
      <c r="U59" s="27"/>
      <c r="V59" s="27"/>
      <c r="W59" s="27"/>
      <c r="X59" s="27"/>
      <c r="Y59" s="27"/>
      <c r="AO59" s="15" t="s">
        <v>80</v>
      </c>
    </row>
    <row r="60" spans="1:41" s="9" customFormat="1" ht="24.95" customHeight="1" x14ac:dyDescent="0.2">
      <c r="B60" s="97"/>
      <c r="D60" s="98" t="s">
        <v>81</v>
      </c>
      <c r="E60" s="99"/>
      <c r="F60" s="99"/>
      <c r="G60" s="99"/>
      <c r="H60" s="244"/>
      <c r="I60" s="99"/>
      <c r="J60" s="100">
        <f>J100</f>
        <v>1768260</v>
      </c>
      <c r="L60" s="97"/>
    </row>
    <row r="61" spans="1:41" s="10" customFormat="1" ht="19.899999999999999" customHeight="1" x14ac:dyDescent="0.2">
      <c r="B61" s="101"/>
      <c r="D61" s="102" t="s">
        <v>82</v>
      </c>
      <c r="E61" s="103"/>
      <c r="F61" s="103"/>
      <c r="G61" s="103"/>
      <c r="H61" s="245"/>
      <c r="I61" s="103"/>
      <c r="J61" s="104">
        <f>J101</f>
        <v>342450</v>
      </c>
      <c r="L61" s="101"/>
    </row>
    <row r="62" spans="1:41" s="10" customFormat="1" ht="19.899999999999999" customHeight="1" x14ac:dyDescent="0.2">
      <c r="B62" s="101"/>
      <c r="D62" s="102" t="s">
        <v>83</v>
      </c>
      <c r="E62" s="103"/>
      <c r="F62" s="103"/>
      <c r="G62" s="103"/>
      <c r="H62" s="245"/>
      <c r="I62" s="103"/>
      <c r="J62" s="104">
        <f>J107</f>
        <v>1042800</v>
      </c>
      <c r="L62" s="101"/>
    </row>
    <row r="63" spans="1:41" s="10" customFormat="1" ht="19.899999999999999" customHeight="1" x14ac:dyDescent="0.2">
      <c r="B63" s="101"/>
      <c r="D63" s="102" t="s">
        <v>84</v>
      </c>
      <c r="E63" s="103"/>
      <c r="F63" s="103"/>
      <c r="G63" s="103"/>
      <c r="H63" s="245"/>
      <c r="I63" s="103"/>
      <c r="J63" s="104">
        <f>J118</f>
        <v>305960</v>
      </c>
      <c r="L63" s="101"/>
    </row>
    <row r="64" spans="1:41" s="10" customFormat="1" ht="19.899999999999999" customHeight="1" x14ac:dyDescent="0.2">
      <c r="B64" s="101"/>
      <c r="D64" s="102" t="s">
        <v>85</v>
      </c>
      <c r="E64" s="103"/>
      <c r="F64" s="103"/>
      <c r="G64" s="103"/>
      <c r="H64" s="245"/>
      <c r="I64" s="103"/>
      <c r="J64" s="104">
        <f>J132</f>
        <v>68050</v>
      </c>
      <c r="L64" s="101"/>
    </row>
    <row r="65" spans="1:25" s="10" customFormat="1" ht="19.899999999999999" customHeight="1" x14ac:dyDescent="0.2">
      <c r="B65" s="101"/>
      <c r="D65" s="102" t="s">
        <v>86</v>
      </c>
      <c r="E65" s="103"/>
      <c r="F65" s="103"/>
      <c r="G65" s="103"/>
      <c r="H65" s="245"/>
      <c r="I65" s="103"/>
      <c r="J65" s="104">
        <f>J137</f>
        <v>9000</v>
      </c>
      <c r="L65" s="101"/>
    </row>
    <row r="66" spans="1:25" s="9" customFormat="1" ht="24.95" customHeight="1" x14ac:dyDescent="0.2">
      <c r="B66" s="97"/>
      <c r="D66" s="98" t="s">
        <v>87</v>
      </c>
      <c r="E66" s="99"/>
      <c r="F66" s="99"/>
      <c r="G66" s="99"/>
      <c r="H66" s="244"/>
      <c r="I66" s="99"/>
      <c r="J66" s="100">
        <f>J139</f>
        <v>28050683.329999998</v>
      </c>
      <c r="L66" s="97"/>
    </row>
    <row r="67" spans="1:25" s="10" customFormat="1" ht="19.899999999999999" customHeight="1" x14ac:dyDescent="0.2">
      <c r="B67" s="101"/>
      <c r="D67" s="102" t="s">
        <v>88</v>
      </c>
      <c r="E67" s="103"/>
      <c r="F67" s="103"/>
      <c r="G67" s="103"/>
      <c r="H67" s="245"/>
      <c r="I67" s="103"/>
      <c r="J67" s="104">
        <f>J140</f>
        <v>32010</v>
      </c>
      <c r="L67" s="101"/>
    </row>
    <row r="68" spans="1:25" s="10" customFormat="1" ht="19.899999999999999" customHeight="1" x14ac:dyDescent="0.2">
      <c r="B68" s="101"/>
      <c r="D68" s="102" t="s">
        <v>89</v>
      </c>
      <c r="E68" s="103"/>
      <c r="F68" s="103"/>
      <c r="G68" s="103"/>
      <c r="H68" s="245"/>
      <c r="I68" s="103"/>
      <c r="J68" s="104">
        <f>J149</f>
        <v>76900</v>
      </c>
      <c r="L68" s="101"/>
    </row>
    <row r="69" spans="1:25" s="10" customFormat="1" ht="19.899999999999999" customHeight="1" x14ac:dyDescent="0.2">
      <c r="B69" s="101"/>
      <c r="D69" s="102" t="s">
        <v>90</v>
      </c>
      <c r="E69" s="103"/>
      <c r="F69" s="103"/>
      <c r="G69" s="103"/>
      <c r="H69" s="245"/>
      <c r="I69" s="103"/>
      <c r="J69" s="104">
        <f>J158</f>
        <v>2183775</v>
      </c>
      <c r="L69" s="101"/>
    </row>
    <row r="70" spans="1:25" s="10" customFormat="1" ht="19.899999999999999" customHeight="1" x14ac:dyDescent="0.2">
      <c r="B70" s="101"/>
      <c r="D70" s="102" t="s">
        <v>91</v>
      </c>
      <c r="E70" s="103"/>
      <c r="F70" s="103"/>
      <c r="G70" s="103"/>
      <c r="H70" s="245"/>
      <c r="I70" s="103"/>
      <c r="J70" s="104">
        <f>J174</f>
        <v>27000</v>
      </c>
      <c r="L70" s="101"/>
    </row>
    <row r="71" spans="1:25" s="10" customFormat="1" ht="19.899999999999999" customHeight="1" x14ac:dyDescent="0.2">
      <c r="B71" s="101"/>
      <c r="D71" s="102" t="s">
        <v>92</v>
      </c>
      <c r="E71" s="103"/>
      <c r="F71" s="103"/>
      <c r="G71" s="103"/>
      <c r="H71" s="245"/>
      <c r="I71" s="103"/>
      <c r="J71" s="104">
        <f>J178</f>
        <v>317200</v>
      </c>
      <c r="L71" s="101"/>
    </row>
    <row r="72" spans="1:25" s="10" customFormat="1" ht="19.899999999999999" customHeight="1" x14ac:dyDescent="0.2">
      <c r="B72" s="101"/>
      <c r="D72" s="102" t="s">
        <v>93</v>
      </c>
      <c r="E72" s="103"/>
      <c r="F72" s="103"/>
      <c r="G72" s="103"/>
      <c r="H72" s="245"/>
      <c r="I72" s="103"/>
      <c r="J72" s="104">
        <f>J182</f>
        <v>89525</v>
      </c>
      <c r="L72" s="101"/>
    </row>
    <row r="73" spans="1:25" s="10" customFormat="1" ht="19.899999999999999" customHeight="1" x14ac:dyDescent="0.2">
      <c r="B73" s="101"/>
      <c r="D73" s="102" t="s">
        <v>94</v>
      </c>
      <c r="E73" s="103"/>
      <c r="F73" s="103"/>
      <c r="G73" s="103"/>
      <c r="H73" s="245"/>
      <c r="I73" s="103"/>
      <c r="J73" s="104">
        <f>J189</f>
        <v>145523.33000000002</v>
      </c>
      <c r="L73" s="101"/>
    </row>
    <row r="74" spans="1:25" s="10" customFormat="1" ht="19.899999999999999" customHeight="1" x14ac:dyDescent="0.2">
      <c r="B74" s="101"/>
      <c r="D74" s="102" t="s">
        <v>95</v>
      </c>
      <c r="E74" s="103"/>
      <c r="F74" s="103"/>
      <c r="G74" s="103"/>
      <c r="H74" s="245"/>
      <c r="I74" s="103"/>
      <c r="J74" s="104">
        <f>J197</f>
        <v>412500</v>
      </c>
      <c r="L74" s="101"/>
    </row>
    <row r="75" spans="1:25" s="10" customFormat="1" ht="19.899999999999999" customHeight="1" x14ac:dyDescent="0.2">
      <c r="B75" s="101"/>
      <c r="D75" s="102" t="s">
        <v>96</v>
      </c>
      <c r="E75" s="103"/>
      <c r="F75" s="103"/>
      <c r="G75" s="103"/>
      <c r="H75" s="245"/>
      <c r="I75" s="103"/>
      <c r="J75" s="104">
        <f>J207</f>
        <v>548450</v>
      </c>
      <c r="L75" s="101"/>
    </row>
    <row r="76" spans="1:25" s="10" customFormat="1" ht="19.899999999999999" customHeight="1" x14ac:dyDescent="0.2">
      <c r="B76" s="101"/>
      <c r="D76" s="102" t="s">
        <v>97</v>
      </c>
      <c r="E76" s="103"/>
      <c r="F76" s="103"/>
      <c r="G76" s="103"/>
      <c r="H76" s="245"/>
      <c r="I76" s="103"/>
      <c r="J76" s="104">
        <f>J216</f>
        <v>1880400</v>
      </c>
      <c r="L76" s="101"/>
    </row>
    <row r="77" spans="1:25" s="10" customFormat="1" ht="19.899999999999999" customHeight="1" x14ac:dyDescent="0.2">
      <c r="B77" s="101"/>
      <c r="D77" s="102" t="s">
        <v>98</v>
      </c>
      <c r="E77" s="103"/>
      <c r="F77" s="103"/>
      <c r="G77" s="103"/>
      <c r="H77" s="245"/>
      <c r="I77" s="103"/>
      <c r="J77" s="104">
        <f>J226</f>
        <v>1433300</v>
      </c>
      <c r="L77" s="101"/>
    </row>
    <row r="78" spans="1:25" s="10" customFormat="1" ht="19.899999999999999" customHeight="1" x14ac:dyDescent="0.2">
      <c r="B78" s="101"/>
      <c r="D78" s="102" t="s">
        <v>99</v>
      </c>
      <c r="E78" s="103"/>
      <c r="F78" s="103"/>
      <c r="G78" s="103"/>
      <c r="H78" s="245"/>
      <c r="I78" s="103"/>
      <c r="J78" s="104">
        <f>J237</f>
        <v>104100</v>
      </c>
      <c r="L78" s="101"/>
    </row>
    <row r="79" spans="1:25" s="10" customFormat="1" ht="19.899999999999999" customHeight="1" x14ac:dyDescent="0.2">
      <c r="B79" s="101"/>
      <c r="D79" s="102" t="s">
        <v>100</v>
      </c>
      <c r="E79" s="103"/>
      <c r="F79" s="103"/>
      <c r="G79" s="103"/>
      <c r="H79" s="245"/>
      <c r="I79" s="103"/>
      <c r="J79" s="104">
        <f>J242</f>
        <v>20800000</v>
      </c>
      <c r="L79" s="101"/>
    </row>
    <row r="80" spans="1:25" s="2" customFormat="1" ht="21.75" customHeight="1" x14ac:dyDescent="0.2">
      <c r="A80" s="27"/>
      <c r="B80" s="28"/>
      <c r="C80" s="27"/>
      <c r="D80" s="27"/>
      <c r="E80" s="27"/>
      <c r="F80" s="27"/>
      <c r="G80" s="27"/>
      <c r="H80" s="238"/>
      <c r="I80" s="27"/>
      <c r="J80" s="27"/>
      <c r="K80" s="27"/>
      <c r="L80" s="81"/>
      <c r="S80" s="27"/>
      <c r="T80" s="27"/>
      <c r="U80" s="27"/>
      <c r="V80" s="27"/>
      <c r="W80" s="27"/>
      <c r="X80" s="27"/>
      <c r="Y80" s="27"/>
    </row>
    <row r="81" spans="1:25" s="2" customFormat="1" ht="6.95" customHeight="1" x14ac:dyDescent="0.2">
      <c r="A81" s="27"/>
      <c r="B81" s="37"/>
      <c r="C81" s="38"/>
      <c r="D81" s="38"/>
      <c r="E81" s="38"/>
      <c r="F81" s="38"/>
      <c r="G81" s="38"/>
      <c r="H81" s="241"/>
      <c r="I81" s="38"/>
      <c r="J81" s="38"/>
      <c r="K81" s="38"/>
      <c r="L81" s="81"/>
      <c r="S81" s="27"/>
      <c r="T81" s="27"/>
      <c r="U81" s="27"/>
      <c r="V81" s="27"/>
      <c r="W81" s="27"/>
      <c r="X81" s="27"/>
      <c r="Y81" s="27"/>
    </row>
    <row r="85" spans="1:25" s="2" customFormat="1" ht="6.95" customHeight="1" x14ac:dyDescent="0.2">
      <c r="A85" s="27"/>
      <c r="B85" s="39"/>
      <c r="C85" s="40"/>
      <c r="D85" s="40"/>
      <c r="E85" s="40"/>
      <c r="F85" s="40"/>
      <c r="G85" s="40"/>
      <c r="H85" s="242"/>
      <c r="I85" s="40"/>
      <c r="J85" s="40"/>
      <c r="K85" s="40"/>
      <c r="L85" s="81"/>
      <c r="S85" s="27"/>
      <c r="T85" s="27"/>
      <c r="U85" s="27"/>
      <c r="V85" s="27"/>
      <c r="W85" s="27"/>
      <c r="X85" s="27"/>
      <c r="Y85" s="27"/>
    </row>
    <row r="86" spans="1:25" s="2" customFormat="1" ht="24.95" customHeight="1" x14ac:dyDescent="0.2">
      <c r="A86" s="27"/>
      <c r="B86" s="28"/>
      <c r="C86" s="19" t="s">
        <v>101</v>
      </c>
      <c r="D86" s="27"/>
      <c r="E86" s="27"/>
      <c r="F86" s="27"/>
      <c r="G86" s="27"/>
      <c r="H86" s="238"/>
      <c r="I86" s="27"/>
      <c r="J86" s="27"/>
      <c r="K86" s="27"/>
      <c r="L86" s="81"/>
      <c r="S86" s="27"/>
      <c r="T86" s="27"/>
      <c r="U86" s="27"/>
      <c r="V86" s="27"/>
      <c r="W86" s="27"/>
      <c r="X86" s="27"/>
      <c r="Y86" s="27"/>
    </row>
    <row r="87" spans="1:25" s="2" customFormat="1" ht="6.95" customHeight="1" x14ac:dyDescent="0.2">
      <c r="A87" s="27"/>
      <c r="B87" s="28"/>
      <c r="C87" s="27"/>
      <c r="D87" s="27"/>
      <c r="E87" s="27"/>
      <c r="F87" s="27"/>
      <c r="G87" s="27"/>
      <c r="H87" s="238"/>
      <c r="I87" s="27"/>
      <c r="J87" s="27"/>
      <c r="K87" s="27"/>
      <c r="L87" s="81"/>
      <c r="S87" s="27"/>
      <c r="T87" s="27"/>
      <c r="U87" s="27"/>
      <c r="V87" s="27"/>
      <c r="W87" s="27"/>
      <c r="X87" s="27"/>
      <c r="Y87" s="27"/>
    </row>
    <row r="88" spans="1:25" s="2" customFormat="1" ht="12" customHeight="1" x14ac:dyDescent="0.2">
      <c r="A88" s="27"/>
      <c r="B88" s="28"/>
      <c r="C88" s="24" t="s">
        <v>14</v>
      </c>
      <c r="D88" s="27"/>
      <c r="E88" s="27"/>
      <c r="F88" s="27"/>
      <c r="G88" s="27"/>
      <c r="H88" s="238"/>
      <c r="I88" s="27"/>
      <c r="J88" s="27"/>
      <c r="K88" s="27"/>
      <c r="L88" s="81"/>
      <c r="S88" s="27"/>
      <c r="T88" s="27"/>
      <c r="U88" s="27"/>
      <c r="V88" s="27"/>
      <c r="W88" s="27"/>
      <c r="X88" s="27"/>
      <c r="Y88" s="27"/>
    </row>
    <row r="89" spans="1:25" s="2" customFormat="1" ht="25.5" customHeight="1" x14ac:dyDescent="0.2">
      <c r="A89" s="27"/>
      <c r="B89" s="28"/>
      <c r="C89" s="27"/>
      <c r="D89" s="27"/>
      <c r="E89" s="284" t="str">
        <f>E7</f>
        <v>Běžná a havarijní údržba objektů ve správě SPS v obvodu OŘ UNL 2022-2024</v>
      </c>
      <c r="F89" s="285"/>
      <c r="G89" s="285"/>
      <c r="H89" s="285"/>
      <c r="I89" s="27"/>
      <c r="J89" s="27"/>
      <c r="K89" s="27"/>
      <c r="L89" s="81"/>
      <c r="S89" s="27"/>
      <c r="T89" s="27"/>
      <c r="U89" s="27"/>
      <c r="V89" s="27"/>
      <c r="W89" s="27"/>
      <c r="X89" s="27"/>
      <c r="Y89" s="27"/>
    </row>
    <row r="90" spans="1:25" s="2" customFormat="1" ht="12" customHeight="1" x14ac:dyDescent="0.2">
      <c r="A90" s="27"/>
      <c r="B90" s="28"/>
      <c r="C90" s="24" t="s">
        <v>75</v>
      </c>
      <c r="D90" s="27"/>
      <c r="E90" s="27"/>
      <c r="F90" s="27"/>
      <c r="G90" s="27"/>
      <c r="H90" s="238"/>
      <c r="I90" s="27"/>
      <c r="J90" s="27"/>
      <c r="K90" s="27"/>
      <c r="L90" s="81"/>
      <c r="S90" s="27"/>
      <c r="T90" s="27"/>
      <c r="U90" s="27"/>
      <c r="V90" s="27"/>
      <c r="W90" s="27"/>
      <c r="X90" s="27"/>
      <c r="Y90" s="27"/>
    </row>
    <row r="91" spans="1:25" s="2" customFormat="1" ht="16.5" customHeight="1" x14ac:dyDescent="0.2">
      <c r="A91" s="27"/>
      <c r="B91" s="28"/>
      <c r="C91" s="27"/>
      <c r="D91" s="27"/>
      <c r="E91" s="274" t="str">
        <f>E9</f>
        <v xml:space="preserve">01 - Výčet nejpravděpodobnějších sborníkových položek </v>
      </c>
      <c r="F91" s="283"/>
      <c r="G91" s="283"/>
      <c r="H91" s="283"/>
      <c r="I91" s="27"/>
      <c r="J91" s="27"/>
      <c r="K91" s="27"/>
      <c r="L91" s="81"/>
      <c r="S91" s="27"/>
      <c r="T91" s="27"/>
      <c r="U91" s="27"/>
      <c r="V91" s="27"/>
      <c r="W91" s="27"/>
      <c r="X91" s="27"/>
      <c r="Y91" s="27"/>
    </row>
    <row r="92" spans="1:25" s="2" customFormat="1" ht="6.95" customHeight="1" x14ac:dyDescent="0.2">
      <c r="A92" s="27"/>
      <c r="B92" s="28"/>
      <c r="C92" s="27"/>
      <c r="D92" s="27"/>
      <c r="E92" s="27"/>
      <c r="F92" s="27"/>
      <c r="G92" s="27"/>
      <c r="H92" s="238"/>
      <c r="I92" s="27"/>
      <c r="J92" s="27"/>
      <c r="K92" s="27"/>
      <c r="L92" s="81"/>
      <c r="S92" s="27"/>
      <c r="T92" s="27"/>
      <c r="U92" s="27"/>
      <c r="V92" s="27"/>
      <c r="W92" s="27"/>
      <c r="X92" s="27"/>
      <c r="Y92" s="27"/>
    </row>
    <row r="93" spans="1:25" s="2" customFormat="1" ht="12" customHeight="1" x14ac:dyDescent="0.2">
      <c r="A93" s="27"/>
      <c r="B93" s="28"/>
      <c r="C93" s="24" t="s">
        <v>17</v>
      </c>
      <c r="D93" s="27"/>
      <c r="E93" s="27"/>
      <c r="F93" s="22" t="str">
        <f>F12</f>
        <v>SO 02 - obvod provozního oddělení Most</v>
      </c>
      <c r="G93" s="27"/>
      <c r="H93" s="238"/>
      <c r="I93" s="24" t="s">
        <v>18</v>
      </c>
      <c r="J93" s="45">
        <f>IF(J12="","",J12)</f>
        <v>44770</v>
      </c>
      <c r="K93" s="27"/>
      <c r="L93" s="81"/>
      <c r="S93" s="27"/>
      <c r="T93" s="27"/>
      <c r="U93" s="27"/>
      <c r="V93" s="27"/>
      <c r="W93" s="27"/>
      <c r="X93" s="27"/>
      <c r="Y93" s="27"/>
    </row>
    <row r="94" spans="1:25" s="2" customFormat="1" ht="6.95" customHeight="1" x14ac:dyDescent="0.2">
      <c r="A94" s="27"/>
      <c r="B94" s="28"/>
      <c r="C94" s="27"/>
      <c r="D94" s="27"/>
      <c r="E94" s="27"/>
      <c r="F94" s="27"/>
      <c r="G94" s="27"/>
      <c r="H94" s="238"/>
      <c r="I94" s="27"/>
      <c r="J94" s="27"/>
      <c r="K94" s="27"/>
      <c r="L94" s="81"/>
      <c r="S94" s="27"/>
      <c r="T94" s="27"/>
      <c r="U94" s="27"/>
      <c r="V94" s="27"/>
      <c r="W94" s="27"/>
      <c r="X94" s="27"/>
      <c r="Y94" s="27"/>
    </row>
    <row r="95" spans="1:25" s="2" customFormat="1" ht="15.2" customHeight="1" x14ac:dyDescent="0.2">
      <c r="A95" s="27"/>
      <c r="B95" s="28"/>
      <c r="C95" s="24" t="s">
        <v>19</v>
      </c>
      <c r="D95" s="27"/>
      <c r="E95" s="27"/>
      <c r="F95" s="22" t="str">
        <f>E15</f>
        <v>Správa železnic, s.o.</v>
      </c>
      <c r="G95" s="27"/>
      <c r="H95" s="238"/>
      <c r="I95" s="24" t="s">
        <v>24</v>
      </c>
      <c r="J95" s="25" t="str">
        <f>E21</f>
        <v xml:space="preserve"> </v>
      </c>
      <c r="K95" s="27"/>
      <c r="L95" s="81"/>
      <c r="S95" s="27"/>
      <c r="T95" s="27"/>
      <c r="U95" s="27"/>
      <c r="V95" s="27"/>
      <c r="W95" s="27"/>
      <c r="X95" s="27"/>
      <c r="Y95" s="27"/>
    </row>
    <row r="96" spans="1:25" s="2" customFormat="1" ht="15.2" customHeight="1" x14ac:dyDescent="0.2">
      <c r="A96" s="27"/>
      <c r="B96" s="28"/>
      <c r="C96" s="24" t="s">
        <v>22</v>
      </c>
      <c r="D96" s="27"/>
      <c r="E96" s="27"/>
      <c r="F96" s="22" t="str">
        <f>IF(E18="","",E18)</f>
        <v xml:space="preserve"> </v>
      </c>
      <c r="G96" s="27"/>
      <c r="H96" s="238"/>
      <c r="I96" s="24" t="s">
        <v>26</v>
      </c>
      <c r="J96" s="25" t="str">
        <f>E24</f>
        <v xml:space="preserve"> </v>
      </c>
      <c r="K96" s="27"/>
      <c r="L96" s="81"/>
      <c r="S96" s="27"/>
      <c r="T96" s="27"/>
      <c r="U96" s="27"/>
      <c r="V96" s="27"/>
      <c r="W96" s="27"/>
      <c r="X96" s="27"/>
      <c r="Y96" s="27"/>
    </row>
    <row r="97" spans="1:59" s="2" customFormat="1" ht="10.35" customHeight="1" x14ac:dyDescent="0.2">
      <c r="A97" s="27"/>
      <c r="B97" s="28"/>
      <c r="C97" s="27"/>
      <c r="D97" s="27"/>
      <c r="E97" s="27"/>
      <c r="F97" s="27"/>
      <c r="G97" s="27"/>
      <c r="H97" s="238"/>
      <c r="I97" s="27"/>
      <c r="J97" s="27"/>
      <c r="K97" s="27"/>
      <c r="L97" s="81"/>
      <c r="S97" s="27"/>
      <c r="T97" s="27"/>
      <c r="U97" s="27"/>
      <c r="V97" s="27"/>
      <c r="W97" s="27"/>
      <c r="X97" s="27"/>
      <c r="Y97" s="27"/>
    </row>
    <row r="98" spans="1:59" s="11" customFormat="1" ht="29.25" customHeight="1" x14ac:dyDescent="0.2">
      <c r="A98" s="105"/>
      <c r="B98" s="106"/>
      <c r="C98" s="107" t="s">
        <v>102</v>
      </c>
      <c r="D98" s="108" t="s">
        <v>48</v>
      </c>
      <c r="E98" s="108" t="s">
        <v>44</v>
      </c>
      <c r="F98" s="108" t="s">
        <v>45</v>
      </c>
      <c r="G98" s="108" t="s">
        <v>103</v>
      </c>
      <c r="H98" s="246" t="s">
        <v>104</v>
      </c>
      <c r="I98" s="108" t="s">
        <v>105</v>
      </c>
      <c r="J98" s="109" t="s">
        <v>79</v>
      </c>
      <c r="K98" s="110" t="s">
        <v>106</v>
      </c>
      <c r="L98" s="111"/>
      <c r="M98" s="52" t="s">
        <v>3</v>
      </c>
      <c r="N98" s="53" t="s">
        <v>33</v>
      </c>
      <c r="O98" s="53" t="s">
        <v>107</v>
      </c>
      <c r="P98" s="53" t="s">
        <v>108</v>
      </c>
      <c r="Q98" s="53" t="s">
        <v>109</v>
      </c>
      <c r="R98" s="53" t="s">
        <v>110</v>
      </c>
      <c r="S98" s="53" t="s">
        <v>111</v>
      </c>
      <c r="T98" s="54" t="s">
        <v>112</v>
      </c>
      <c r="U98" s="105"/>
      <c r="V98" s="105"/>
      <c r="W98" s="105"/>
      <c r="X98" s="105"/>
      <c r="Y98" s="105"/>
    </row>
    <row r="99" spans="1:59" s="2" customFormat="1" ht="22.9" customHeight="1" x14ac:dyDescent="0.25">
      <c r="A99" s="27"/>
      <c r="B99" s="28"/>
      <c r="C99" s="59" t="s">
        <v>113</v>
      </c>
      <c r="D99" s="27"/>
      <c r="E99" s="27"/>
      <c r="F99" s="27"/>
      <c r="G99" s="27"/>
      <c r="H99" s="238"/>
      <c r="I99" s="27"/>
      <c r="J99" s="112">
        <f>BE99</f>
        <v>29818943.329999998</v>
      </c>
      <c r="K99" s="27"/>
      <c r="L99" s="28"/>
      <c r="M99" s="55"/>
      <c r="N99" s="46"/>
      <c r="O99" s="56"/>
      <c r="P99" s="113">
        <f>P100+P139</f>
        <v>0</v>
      </c>
      <c r="Q99" s="56"/>
      <c r="R99" s="113">
        <f>R100+R139</f>
        <v>548.84870674666672</v>
      </c>
      <c r="S99" s="56"/>
      <c r="T99" s="114">
        <f>T100+T139</f>
        <v>251.3877</v>
      </c>
      <c r="U99" s="27"/>
      <c r="V99" s="27"/>
      <c r="W99" s="27"/>
      <c r="X99" s="27"/>
      <c r="Y99" s="27"/>
      <c r="AN99" s="15" t="s">
        <v>62</v>
      </c>
      <c r="AO99" s="15" t="s">
        <v>80</v>
      </c>
      <c r="BE99" s="115">
        <f>BE100+BE139</f>
        <v>29818943.329999998</v>
      </c>
    </row>
    <row r="100" spans="1:59" s="12" customFormat="1" ht="25.9" customHeight="1" x14ac:dyDescent="0.2">
      <c r="B100" s="116"/>
      <c r="D100" s="117" t="s">
        <v>62</v>
      </c>
      <c r="E100" s="118" t="s">
        <v>114</v>
      </c>
      <c r="F100" s="118" t="s">
        <v>115</v>
      </c>
      <c r="H100" s="247"/>
      <c r="J100" s="119">
        <f>BE100</f>
        <v>1768260</v>
      </c>
      <c r="L100" s="116"/>
      <c r="M100" s="120"/>
      <c r="N100" s="121"/>
      <c r="O100" s="121"/>
      <c r="P100" s="122">
        <f>P101+P107+P118+P132+P137</f>
        <v>0</v>
      </c>
      <c r="Q100" s="121"/>
      <c r="R100" s="122">
        <f>R101+R107+R118+R132+R137</f>
        <v>278.07783000000001</v>
      </c>
      <c r="S100" s="121"/>
      <c r="T100" s="123">
        <f>T101+T107+T118+T132+T137</f>
        <v>112.41000000000001</v>
      </c>
      <c r="AL100" s="117" t="s">
        <v>71</v>
      </c>
      <c r="AN100" s="124" t="s">
        <v>62</v>
      </c>
      <c r="AO100" s="124" t="s">
        <v>63</v>
      </c>
      <c r="AS100" s="117" t="s">
        <v>116</v>
      </c>
      <c r="BE100" s="125">
        <f>BE101+BE107+BE118+BE132+BE137</f>
        <v>1768260</v>
      </c>
    </row>
    <row r="101" spans="1:59" s="12" customFormat="1" ht="22.9" customHeight="1" x14ac:dyDescent="0.2">
      <c r="B101" s="116"/>
      <c r="D101" s="117" t="s">
        <v>62</v>
      </c>
      <c r="E101" s="126" t="s">
        <v>117</v>
      </c>
      <c r="F101" s="126" t="s">
        <v>118</v>
      </c>
      <c r="H101" s="247"/>
      <c r="J101" s="127">
        <f>BE101</f>
        <v>342450</v>
      </c>
      <c r="L101" s="116"/>
      <c r="M101" s="120"/>
      <c r="N101" s="121"/>
      <c r="O101" s="121"/>
      <c r="P101" s="122">
        <f>SUM(P102:P106)</f>
        <v>0</v>
      </c>
      <c r="Q101" s="121"/>
      <c r="R101" s="122">
        <f>SUM(R102:R106)</f>
        <v>29.857229999999994</v>
      </c>
      <c r="S101" s="121"/>
      <c r="T101" s="123">
        <f>SUM(T102:T106)</f>
        <v>0</v>
      </c>
      <c r="AL101" s="117" t="s">
        <v>71</v>
      </c>
      <c r="AN101" s="124" t="s">
        <v>62</v>
      </c>
      <c r="AO101" s="124" t="s">
        <v>71</v>
      </c>
      <c r="AS101" s="117" t="s">
        <v>116</v>
      </c>
      <c r="BE101" s="125">
        <f>SUM(BE102:BE106)</f>
        <v>342450</v>
      </c>
    </row>
    <row r="102" spans="1:59" s="2" customFormat="1" ht="36" customHeight="1" x14ac:dyDescent="0.2">
      <c r="A102" s="27"/>
      <c r="B102" s="128"/>
      <c r="C102" s="129" t="s">
        <v>71</v>
      </c>
      <c r="D102" s="129" t="s">
        <v>119</v>
      </c>
      <c r="E102" s="130" t="s">
        <v>120</v>
      </c>
      <c r="F102" s="131" t="s">
        <v>121</v>
      </c>
      <c r="G102" s="132" t="s">
        <v>122</v>
      </c>
      <c r="H102" s="248">
        <v>240</v>
      </c>
      <c r="I102" s="133">
        <v>100</v>
      </c>
      <c r="J102" s="133">
        <f>ROUND(I102*H102,2)</f>
        <v>24000</v>
      </c>
      <c r="K102" s="134"/>
      <c r="L102" s="28"/>
      <c r="M102" s="135" t="s">
        <v>3</v>
      </c>
      <c r="N102" s="136" t="s">
        <v>34</v>
      </c>
      <c r="O102" s="137">
        <v>0</v>
      </c>
      <c r="P102" s="137">
        <f>O102*H102</f>
        <v>0</v>
      </c>
      <c r="Q102" s="137">
        <v>5.6470000000000001E-3</v>
      </c>
      <c r="R102" s="137">
        <f>Q102*H102</f>
        <v>1.35528</v>
      </c>
      <c r="S102" s="137">
        <v>0</v>
      </c>
      <c r="T102" s="138">
        <f>S102*H102</f>
        <v>0</v>
      </c>
      <c r="U102" s="27"/>
      <c r="V102" s="27"/>
      <c r="W102" s="27"/>
      <c r="X102" s="27"/>
      <c r="Y102" s="27"/>
      <c r="AL102" s="139" t="s">
        <v>123</v>
      </c>
      <c r="AN102" s="139" t="s">
        <v>119</v>
      </c>
      <c r="AO102" s="139" t="s">
        <v>73</v>
      </c>
      <c r="AS102" s="15" t="s">
        <v>116</v>
      </c>
      <c r="AY102" s="140">
        <f>IF(N102="základní",J102,0)</f>
        <v>24000</v>
      </c>
      <c r="AZ102" s="140">
        <f>IF(N102="snížená",J102,0)</f>
        <v>0</v>
      </c>
      <c r="BA102" s="140">
        <f>IF(N102="zákl. přenesená",J102,0)</f>
        <v>0</v>
      </c>
      <c r="BB102" s="140">
        <f>IF(N102="sníž. přenesená",J102,0)</f>
        <v>0</v>
      </c>
      <c r="BC102" s="140">
        <f>IF(N102="nulová",J102,0)</f>
        <v>0</v>
      </c>
      <c r="BD102" s="15" t="s">
        <v>71</v>
      </c>
      <c r="BE102" s="140">
        <f>ROUND(I102*H102,2)</f>
        <v>24000</v>
      </c>
      <c r="BF102" s="15" t="s">
        <v>123</v>
      </c>
      <c r="BG102" s="139" t="s">
        <v>124</v>
      </c>
    </row>
    <row r="103" spans="1:59" s="2" customFormat="1" ht="48" customHeight="1" x14ac:dyDescent="0.2">
      <c r="A103" s="27"/>
      <c r="B103" s="128"/>
      <c r="C103" s="129" t="s">
        <v>73</v>
      </c>
      <c r="D103" s="129" t="s">
        <v>119</v>
      </c>
      <c r="E103" s="130" t="s">
        <v>125</v>
      </c>
      <c r="F103" s="131" t="s">
        <v>126</v>
      </c>
      <c r="G103" s="132" t="s">
        <v>127</v>
      </c>
      <c r="H103" s="248">
        <v>65</v>
      </c>
      <c r="I103" s="133">
        <v>1250</v>
      </c>
      <c r="J103" s="133">
        <f>ROUND(I103*H103,2)</f>
        <v>81250</v>
      </c>
      <c r="K103" s="134"/>
      <c r="L103" s="28"/>
      <c r="M103" s="135" t="s">
        <v>3</v>
      </c>
      <c r="N103" s="136" t="s">
        <v>34</v>
      </c>
      <c r="O103" s="137">
        <v>0</v>
      </c>
      <c r="P103" s="137">
        <f>O103*H103</f>
        <v>0</v>
      </c>
      <c r="Q103" s="137">
        <v>9.0990000000000001E-2</v>
      </c>
      <c r="R103" s="137">
        <f>Q103*H103</f>
        <v>5.9143499999999998</v>
      </c>
      <c r="S103" s="137">
        <v>0</v>
      </c>
      <c r="T103" s="138">
        <f>S103*H103</f>
        <v>0</v>
      </c>
      <c r="U103" s="27"/>
      <c r="V103" s="234"/>
      <c r="W103" s="27"/>
      <c r="X103" s="27"/>
      <c r="Y103" s="27"/>
      <c r="AL103" s="139" t="s">
        <v>123</v>
      </c>
      <c r="AN103" s="139" t="s">
        <v>119</v>
      </c>
      <c r="AO103" s="139" t="s">
        <v>73</v>
      </c>
      <c r="AS103" s="15" t="s">
        <v>116</v>
      </c>
      <c r="AY103" s="140">
        <f>IF(N103="základní",J103,0)</f>
        <v>81250</v>
      </c>
      <c r="AZ103" s="140">
        <f>IF(N103="snížená",J103,0)</f>
        <v>0</v>
      </c>
      <c r="BA103" s="140">
        <f>IF(N103="zákl. přenesená",J103,0)</f>
        <v>0</v>
      </c>
      <c r="BB103" s="140">
        <f>IF(N103="sníž. přenesená",J103,0)</f>
        <v>0</v>
      </c>
      <c r="BC103" s="140">
        <f>IF(N103="nulová",J103,0)</f>
        <v>0</v>
      </c>
      <c r="BD103" s="15" t="s">
        <v>71</v>
      </c>
      <c r="BE103" s="140">
        <f>ROUND(I103*H103,2)</f>
        <v>81250</v>
      </c>
      <c r="BF103" s="15" t="s">
        <v>123</v>
      </c>
      <c r="BG103" s="139" t="s">
        <v>128</v>
      </c>
    </row>
    <row r="104" spans="1:59" s="2" customFormat="1" ht="36" customHeight="1" x14ac:dyDescent="0.2">
      <c r="A104" s="27"/>
      <c r="B104" s="128"/>
      <c r="C104" s="129" t="s">
        <v>117</v>
      </c>
      <c r="D104" s="129" t="s">
        <v>119</v>
      </c>
      <c r="E104" s="130" t="s">
        <v>129</v>
      </c>
      <c r="F104" s="131" t="s">
        <v>130</v>
      </c>
      <c r="G104" s="132" t="s">
        <v>127</v>
      </c>
      <c r="H104" s="248">
        <v>100</v>
      </c>
      <c r="I104" s="133">
        <v>785</v>
      </c>
      <c r="J104" s="133">
        <f>ROUND(I104*H104,2)</f>
        <v>78500</v>
      </c>
      <c r="K104" s="134"/>
      <c r="L104" s="28"/>
      <c r="M104" s="135" t="s">
        <v>3</v>
      </c>
      <c r="N104" s="136" t="s">
        <v>34</v>
      </c>
      <c r="O104" s="137">
        <v>0</v>
      </c>
      <c r="P104" s="137">
        <f>O104*H104</f>
        <v>0</v>
      </c>
      <c r="Q104" s="137">
        <v>6.9169999999999995E-2</v>
      </c>
      <c r="R104" s="137">
        <f>Q104*H104</f>
        <v>6.9169999999999998</v>
      </c>
      <c r="S104" s="137">
        <v>0</v>
      </c>
      <c r="T104" s="138">
        <f>S104*H104</f>
        <v>0</v>
      </c>
      <c r="U104" s="27"/>
      <c r="V104" s="234"/>
      <c r="W104" s="27"/>
      <c r="X104" s="27"/>
      <c r="Y104" s="27"/>
      <c r="AL104" s="139" t="s">
        <v>123</v>
      </c>
      <c r="AN104" s="139" t="s">
        <v>119</v>
      </c>
      <c r="AO104" s="139" t="s">
        <v>73</v>
      </c>
      <c r="AS104" s="15" t="s">
        <v>116</v>
      </c>
      <c r="AY104" s="140">
        <f>IF(N104="základní",J104,0)</f>
        <v>78500</v>
      </c>
      <c r="AZ104" s="140">
        <f>IF(N104="snížená",J104,0)</f>
        <v>0</v>
      </c>
      <c r="BA104" s="140">
        <f>IF(N104="zákl. přenesená",J104,0)</f>
        <v>0</v>
      </c>
      <c r="BB104" s="140">
        <f>IF(N104="sníž. přenesená",J104,0)</f>
        <v>0</v>
      </c>
      <c r="BC104" s="140">
        <f>IF(N104="nulová",J104,0)</f>
        <v>0</v>
      </c>
      <c r="BD104" s="15" t="s">
        <v>71</v>
      </c>
      <c r="BE104" s="140">
        <f>ROUND(I104*H104,2)</f>
        <v>78500</v>
      </c>
      <c r="BF104" s="15" t="s">
        <v>123</v>
      </c>
      <c r="BG104" s="139" t="s">
        <v>131</v>
      </c>
    </row>
    <row r="105" spans="1:59" s="2" customFormat="1" ht="36" customHeight="1" x14ac:dyDescent="0.2">
      <c r="A105" s="27"/>
      <c r="B105" s="128"/>
      <c r="C105" s="129" t="s">
        <v>123</v>
      </c>
      <c r="D105" s="129" t="s">
        <v>119</v>
      </c>
      <c r="E105" s="130" t="s">
        <v>132</v>
      </c>
      <c r="F105" s="131" t="s">
        <v>133</v>
      </c>
      <c r="G105" s="132" t="s">
        <v>127</v>
      </c>
      <c r="H105" s="248">
        <v>100</v>
      </c>
      <c r="I105" s="133">
        <v>937</v>
      </c>
      <c r="J105" s="133">
        <f>ROUND(I105*H105,2)</f>
        <v>93700</v>
      </c>
      <c r="K105" s="134"/>
      <c r="L105" s="28"/>
      <c r="M105" s="135" t="s">
        <v>3</v>
      </c>
      <c r="N105" s="136" t="s">
        <v>34</v>
      </c>
      <c r="O105" s="137">
        <v>0</v>
      </c>
      <c r="P105" s="137">
        <f>O105*H105</f>
        <v>0</v>
      </c>
      <c r="Q105" s="137">
        <v>0.10324999999999999</v>
      </c>
      <c r="R105" s="137">
        <f>Q105*H105</f>
        <v>10.324999999999999</v>
      </c>
      <c r="S105" s="137">
        <v>0</v>
      </c>
      <c r="T105" s="138">
        <f>S105*H105</f>
        <v>0</v>
      </c>
      <c r="U105" s="27"/>
      <c r="V105" s="234"/>
      <c r="W105" s="27"/>
      <c r="X105" s="27"/>
      <c r="Y105" s="27"/>
      <c r="AL105" s="139" t="s">
        <v>123</v>
      </c>
      <c r="AN105" s="139" t="s">
        <v>119</v>
      </c>
      <c r="AO105" s="139" t="s">
        <v>73</v>
      </c>
      <c r="AS105" s="15" t="s">
        <v>116</v>
      </c>
      <c r="AY105" s="140">
        <f>IF(N105="základní",J105,0)</f>
        <v>93700</v>
      </c>
      <c r="AZ105" s="140">
        <f>IF(N105="snížená",J105,0)</f>
        <v>0</v>
      </c>
      <c r="BA105" s="140">
        <f>IF(N105="zákl. přenesená",J105,0)</f>
        <v>0</v>
      </c>
      <c r="BB105" s="140">
        <f>IF(N105="sníž. přenesená",J105,0)</f>
        <v>0</v>
      </c>
      <c r="BC105" s="140">
        <f>IF(N105="nulová",J105,0)</f>
        <v>0</v>
      </c>
      <c r="BD105" s="15" t="s">
        <v>71</v>
      </c>
      <c r="BE105" s="140">
        <f>ROUND(I105*H105,2)</f>
        <v>93700</v>
      </c>
      <c r="BF105" s="15" t="s">
        <v>123</v>
      </c>
      <c r="BG105" s="139" t="s">
        <v>134</v>
      </c>
    </row>
    <row r="106" spans="1:59" s="2" customFormat="1" ht="36" customHeight="1" x14ac:dyDescent="0.2">
      <c r="A106" s="27"/>
      <c r="B106" s="128"/>
      <c r="C106" s="129" t="s">
        <v>135</v>
      </c>
      <c r="D106" s="129" t="s">
        <v>119</v>
      </c>
      <c r="E106" s="130" t="s">
        <v>136</v>
      </c>
      <c r="F106" s="131" t="s">
        <v>137</v>
      </c>
      <c r="G106" s="132" t="s">
        <v>127</v>
      </c>
      <c r="H106" s="248">
        <v>130</v>
      </c>
      <c r="I106" s="133">
        <v>500</v>
      </c>
      <c r="J106" s="133">
        <f>ROUND(I106*H106,2)</f>
        <v>65000</v>
      </c>
      <c r="K106" s="134"/>
      <c r="L106" s="28"/>
      <c r="M106" s="135" t="s">
        <v>3</v>
      </c>
      <c r="N106" s="136" t="s">
        <v>34</v>
      </c>
      <c r="O106" s="137">
        <v>0</v>
      </c>
      <c r="P106" s="137">
        <f>O106*H106</f>
        <v>0</v>
      </c>
      <c r="Q106" s="137">
        <v>4.1119999999999997E-2</v>
      </c>
      <c r="R106" s="137">
        <f>Q106*H106</f>
        <v>5.3455999999999992</v>
      </c>
      <c r="S106" s="137">
        <v>0</v>
      </c>
      <c r="T106" s="138">
        <f>S106*H106</f>
        <v>0</v>
      </c>
      <c r="U106" s="27"/>
      <c r="V106" s="234"/>
      <c r="W106" s="27"/>
      <c r="X106" s="27"/>
      <c r="Y106" s="27"/>
      <c r="AL106" s="139" t="s">
        <v>123</v>
      </c>
      <c r="AN106" s="139" t="s">
        <v>119</v>
      </c>
      <c r="AO106" s="139" t="s">
        <v>73</v>
      </c>
      <c r="AS106" s="15" t="s">
        <v>116</v>
      </c>
      <c r="AY106" s="140">
        <f>IF(N106="základní",J106,0)</f>
        <v>65000</v>
      </c>
      <c r="AZ106" s="140">
        <f>IF(N106="snížená",J106,0)</f>
        <v>0</v>
      </c>
      <c r="BA106" s="140">
        <f>IF(N106="zákl. přenesená",J106,0)</f>
        <v>0</v>
      </c>
      <c r="BB106" s="140">
        <f>IF(N106="sníž. přenesená",J106,0)</f>
        <v>0</v>
      </c>
      <c r="BC106" s="140">
        <f>IF(N106="nulová",J106,0)</f>
        <v>0</v>
      </c>
      <c r="BD106" s="15" t="s">
        <v>71</v>
      </c>
      <c r="BE106" s="140">
        <f>ROUND(I106*H106,2)</f>
        <v>65000</v>
      </c>
      <c r="BF106" s="15" t="s">
        <v>123</v>
      </c>
      <c r="BG106" s="139" t="s">
        <v>138</v>
      </c>
    </row>
    <row r="107" spans="1:59" s="12" customFormat="1" ht="22.9" customHeight="1" x14ac:dyDescent="0.2">
      <c r="B107" s="116"/>
      <c r="D107" s="117" t="s">
        <v>62</v>
      </c>
      <c r="E107" s="126" t="s">
        <v>139</v>
      </c>
      <c r="F107" s="126" t="s">
        <v>140</v>
      </c>
      <c r="H107" s="247"/>
      <c r="J107" s="127">
        <f>BE107</f>
        <v>1042800</v>
      </c>
      <c r="L107" s="116"/>
      <c r="M107" s="120"/>
      <c r="N107" s="121"/>
      <c r="O107" s="121"/>
      <c r="P107" s="122">
        <f>SUM(P108:P117)</f>
        <v>0</v>
      </c>
      <c r="Q107" s="121"/>
      <c r="R107" s="122">
        <f>SUM(R108:R117)</f>
        <v>248.18389999999999</v>
      </c>
      <c r="S107" s="121"/>
      <c r="T107" s="123">
        <f>SUM(T108:T117)</f>
        <v>0</v>
      </c>
      <c r="V107" s="234"/>
      <c r="AL107" s="117" t="s">
        <v>71</v>
      </c>
      <c r="AN107" s="124" t="s">
        <v>62</v>
      </c>
      <c r="AO107" s="124" t="s">
        <v>71</v>
      </c>
      <c r="AS107" s="117" t="s">
        <v>116</v>
      </c>
      <c r="BE107" s="125">
        <f>SUM(BE108:BE117)</f>
        <v>1042800</v>
      </c>
    </row>
    <row r="108" spans="1:59" s="2" customFormat="1" ht="16.5" customHeight="1" x14ac:dyDescent="0.2">
      <c r="A108" s="27"/>
      <c r="B108" s="128"/>
      <c r="C108" s="129" t="s">
        <v>139</v>
      </c>
      <c r="D108" s="129" t="s">
        <v>119</v>
      </c>
      <c r="E108" s="130" t="s">
        <v>141</v>
      </c>
      <c r="F108" s="131" t="s">
        <v>142</v>
      </c>
      <c r="G108" s="132" t="s">
        <v>127</v>
      </c>
      <c r="H108" s="248">
        <v>40</v>
      </c>
      <c r="I108" s="133">
        <v>420</v>
      </c>
      <c r="J108" s="133">
        <f t="shared" ref="J108:J117" si="0">ROUND(I108*H108,2)</f>
        <v>16800</v>
      </c>
      <c r="K108" s="134"/>
      <c r="L108" s="28"/>
      <c r="M108" s="135" t="s">
        <v>3</v>
      </c>
      <c r="N108" s="136" t="s">
        <v>34</v>
      </c>
      <c r="O108" s="137">
        <v>0</v>
      </c>
      <c r="P108" s="137">
        <f t="shared" ref="P108:P117" si="1">O108*H108</f>
        <v>0</v>
      </c>
      <c r="Q108" s="137">
        <v>0.04</v>
      </c>
      <c r="R108" s="137">
        <f t="shared" ref="R108:R117" si="2">Q108*H108</f>
        <v>1.6</v>
      </c>
      <c r="S108" s="137">
        <v>0</v>
      </c>
      <c r="T108" s="138">
        <f t="shared" ref="T108:T117" si="3">S108*H108</f>
        <v>0</v>
      </c>
      <c r="U108" s="27"/>
      <c r="V108" s="234"/>
      <c r="W108" s="27"/>
      <c r="X108" s="27"/>
      <c r="Y108" s="27"/>
      <c r="AL108" s="139" t="s">
        <v>123</v>
      </c>
      <c r="AN108" s="139" t="s">
        <v>119</v>
      </c>
      <c r="AO108" s="139" t="s">
        <v>73</v>
      </c>
      <c r="AS108" s="15" t="s">
        <v>116</v>
      </c>
      <c r="AY108" s="140">
        <f t="shared" ref="AY108:AY117" si="4">IF(N108="základní",J108,0)</f>
        <v>16800</v>
      </c>
      <c r="AZ108" s="140">
        <f t="shared" ref="AZ108:AZ117" si="5">IF(N108="snížená",J108,0)</f>
        <v>0</v>
      </c>
      <c r="BA108" s="140">
        <f t="shared" ref="BA108:BA117" si="6">IF(N108="zákl. přenesená",J108,0)</f>
        <v>0</v>
      </c>
      <c r="BB108" s="140">
        <f t="shared" ref="BB108:BB117" si="7">IF(N108="sníž. přenesená",J108,0)</f>
        <v>0</v>
      </c>
      <c r="BC108" s="140">
        <f t="shared" ref="BC108:BC117" si="8">IF(N108="nulová",J108,0)</f>
        <v>0</v>
      </c>
      <c r="BD108" s="15" t="s">
        <v>71</v>
      </c>
      <c r="BE108" s="140">
        <f t="shared" ref="BE108:BE117" si="9">ROUND(I108*H108,2)</f>
        <v>16800</v>
      </c>
      <c r="BF108" s="15" t="s">
        <v>123</v>
      </c>
      <c r="BG108" s="139" t="s">
        <v>143</v>
      </c>
    </row>
    <row r="109" spans="1:59" s="2" customFormat="1" ht="36" customHeight="1" x14ac:dyDescent="0.2">
      <c r="A109" s="27"/>
      <c r="B109" s="128"/>
      <c r="C109" s="129" t="s">
        <v>144</v>
      </c>
      <c r="D109" s="129" t="s">
        <v>119</v>
      </c>
      <c r="E109" s="130" t="s">
        <v>145</v>
      </c>
      <c r="F109" s="131" t="s">
        <v>146</v>
      </c>
      <c r="G109" s="132" t="s">
        <v>127</v>
      </c>
      <c r="H109" s="248">
        <v>600</v>
      </c>
      <c r="I109" s="133">
        <v>210</v>
      </c>
      <c r="J109" s="133">
        <f t="shared" si="0"/>
        <v>126000</v>
      </c>
      <c r="K109" s="134"/>
      <c r="L109" s="28"/>
      <c r="M109" s="135" t="s">
        <v>3</v>
      </c>
      <c r="N109" s="136" t="s">
        <v>34</v>
      </c>
      <c r="O109" s="137">
        <v>0</v>
      </c>
      <c r="P109" s="137">
        <f t="shared" si="1"/>
        <v>0</v>
      </c>
      <c r="Q109" s="137">
        <v>4.3839999999999999E-3</v>
      </c>
      <c r="R109" s="137">
        <f t="shared" si="2"/>
        <v>2.6303999999999998</v>
      </c>
      <c r="S109" s="137">
        <v>0</v>
      </c>
      <c r="T109" s="138">
        <f t="shared" si="3"/>
        <v>0</v>
      </c>
      <c r="U109" s="27"/>
      <c r="V109" s="234"/>
      <c r="W109" s="27"/>
      <c r="X109" s="27"/>
      <c r="Y109" s="27"/>
      <c r="AL109" s="139" t="s">
        <v>123</v>
      </c>
      <c r="AN109" s="139" t="s">
        <v>119</v>
      </c>
      <c r="AO109" s="139" t="s">
        <v>73</v>
      </c>
      <c r="AS109" s="15" t="s">
        <v>116</v>
      </c>
      <c r="AY109" s="140">
        <f t="shared" si="4"/>
        <v>126000</v>
      </c>
      <c r="AZ109" s="140">
        <f t="shared" si="5"/>
        <v>0</v>
      </c>
      <c r="BA109" s="140">
        <f t="shared" si="6"/>
        <v>0</v>
      </c>
      <c r="BB109" s="140">
        <f t="shared" si="7"/>
        <v>0</v>
      </c>
      <c r="BC109" s="140">
        <f t="shared" si="8"/>
        <v>0</v>
      </c>
      <c r="BD109" s="15" t="s">
        <v>71</v>
      </c>
      <c r="BE109" s="140">
        <f t="shared" si="9"/>
        <v>126000</v>
      </c>
      <c r="BF109" s="15" t="s">
        <v>123</v>
      </c>
      <c r="BG109" s="139" t="s">
        <v>147</v>
      </c>
    </row>
    <row r="110" spans="1:59" s="2" customFormat="1" ht="24" customHeight="1" x14ac:dyDescent="0.2">
      <c r="A110" s="27"/>
      <c r="B110" s="128"/>
      <c r="C110" s="129" t="s">
        <v>148</v>
      </c>
      <c r="D110" s="129" t="s">
        <v>119</v>
      </c>
      <c r="E110" s="130" t="s">
        <v>149</v>
      </c>
      <c r="F110" s="131" t="s">
        <v>150</v>
      </c>
      <c r="G110" s="132" t="s">
        <v>127</v>
      </c>
      <c r="H110" s="248">
        <v>600</v>
      </c>
      <c r="I110" s="133">
        <v>138</v>
      </c>
      <c r="J110" s="133">
        <f t="shared" si="0"/>
        <v>82800</v>
      </c>
      <c r="K110" s="134"/>
      <c r="L110" s="28"/>
      <c r="M110" s="135" t="s">
        <v>3</v>
      </c>
      <c r="N110" s="136" t="s">
        <v>34</v>
      </c>
      <c r="O110" s="137">
        <v>0</v>
      </c>
      <c r="P110" s="137">
        <f t="shared" si="1"/>
        <v>0</v>
      </c>
      <c r="Q110" s="137">
        <v>3.0000000000000001E-3</v>
      </c>
      <c r="R110" s="137">
        <f t="shared" si="2"/>
        <v>1.8</v>
      </c>
      <c r="S110" s="137">
        <v>0</v>
      </c>
      <c r="T110" s="138">
        <f t="shared" si="3"/>
        <v>0</v>
      </c>
      <c r="U110" s="27"/>
      <c r="V110" s="234"/>
      <c r="W110" s="27"/>
      <c r="X110" s="27"/>
      <c r="Y110" s="27"/>
      <c r="AL110" s="139" t="s">
        <v>123</v>
      </c>
      <c r="AN110" s="139" t="s">
        <v>119</v>
      </c>
      <c r="AO110" s="139" t="s">
        <v>73</v>
      </c>
      <c r="AS110" s="15" t="s">
        <v>116</v>
      </c>
      <c r="AY110" s="140">
        <f t="shared" si="4"/>
        <v>82800</v>
      </c>
      <c r="AZ110" s="140">
        <f t="shared" si="5"/>
        <v>0</v>
      </c>
      <c r="BA110" s="140">
        <f t="shared" si="6"/>
        <v>0</v>
      </c>
      <c r="BB110" s="140">
        <f t="shared" si="7"/>
        <v>0</v>
      </c>
      <c r="BC110" s="140">
        <f t="shared" si="8"/>
        <v>0</v>
      </c>
      <c r="BD110" s="15" t="s">
        <v>71</v>
      </c>
      <c r="BE110" s="140">
        <f t="shared" si="9"/>
        <v>82800</v>
      </c>
      <c r="BF110" s="15" t="s">
        <v>123</v>
      </c>
      <c r="BG110" s="139" t="s">
        <v>151</v>
      </c>
    </row>
    <row r="111" spans="1:59" s="2" customFormat="1" ht="36" customHeight="1" x14ac:dyDescent="0.2">
      <c r="A111" s="27"/>
      <c r="B111" s="128"/>
      <c r="C111" s="129" t="s">
        <v>152</v>
      </c>
      <c r="D111" s="129" t="s">
        <v>119</v>
      </c>
      <c r="E111" s="130" t="s">
        <v>153</v>
      </c>
      <c r="F111" s="131" t="s">
        <v>154</v>
      </c>
      <c r="G111" s="132" t="s">
        <v>127</v>
      </c>
      <c r="H111" s="248">
        <v>650</v>
      </c>
      <c r="I111" s="133">
        <v>245</v>
      </c>
      <c r="J111" s="133">
        <f t="shared" si="0"/>
        <v>159250</v>
      </c>
      <c r="K111" s="134"/>
      <c r="L111" s="28"/>
      <c r="M111" s="135" t="s">
        <v>3</v>
      </c>
      <c r="N111" s="136" t="s">
        <v>34</v>
      </c>
      <c r="O111" s="137">
        <v>0</v>
      </c>
      <c r="P111" s="137">
        <f t="shared" si="1"/>
        <v>0</v>
      </c>
      <c r="Q111" s="137">
        <v>1.575E-2</v>
      </c>
      <c r="R111" s="137">
        <f t="shared" si="2"/>
        <v>10.237500000000001</v>
      </c>
      <c r="S111" s="137">
        <v>0</v>
      </c>
      <c r="T111" s="138">
        <f t="shared" si="3"/>
        <v>0</v>
      </c>
      <c r="U111" s="27"/>
      <c r="V111" s="234"/>
      <c r="W111" s="27"/>
      <c r="X111" s="27"/>
      <c r="Y111" s="27"/>
      <c r="AL111" s="139" t="s">
        <v>123</v>
      </c>
      <c r="AN111" s="139" t="s">
        <v>119</v>
      </c>
      <c r="AO111" s="139" t="s">
        <v>73</v>
      </c>
      <c r="AS111" s="15" t="s">
        <v>116</v>
      </c>
      <c r="AY111" s="140">
        <f t="shared" si="4"/>
        <v>159250</v>
      </c>
      <c r="AZ111" s="140">
        <f t="shared" si="5"/>
        <v>0</v>
      </c>
      <c r="BA111" s="140">
        <f t="shared" si="6"/>
        <v>0</v>
      </c>
      <c r="BB111" s="140">
        <f t="shared" si="7"/>
        <v>0</v>
      </c>
      <c r="BC111" s="140">
        <f t="shared" si="8"/>
        <v>0</v>
      </c>
      <c r="BD111" s="15" t="s">
        <v>71</v>
      </c>
      <c r="BE111" s="140">
        <f t="shared" si="9"/>
        <v>159250</v>
      </c>
      <c r="BF111" s="15" t="s">
        <v>123</v>
      </c>
      <c r="BG111" s="139" t="s">
        <v>155</v>
      </c>
    </row>
    <row r="112" spans="1:59" s="2" customFormat="1" ht="24" customHeight="1" x14ac:dyDescent="0.2">
      <c r="A112" s="27"/>
      <c r="B112" s="128"/>
      <c r="C112" s="129" t="s">
        <v>156</v>
      </c>
      <c r="D112" s="129" t="s">
        <v>119</v>
      </c>
      <c r="E112" s="130" t="s">
        <v>157</v>
      </c>
      <c r="F112" s="131" t="s">
        <v>158</v>
      </c>
      <c r="G112" s="132" t="s">
        <v>122</v>
      </c>
      <c r="H112" s="248">
        <v>70</v>
      </c>
      <c r="I112" s="133">
        <v>100</v>
      </c>
      <c r="J112" s="133">
        <f t="shared" si="0"/>
        <v>7000</v>
      </c>
      <c r="K112" s="134"/>
      <c r="L112" s="28"/>
      <c r="M112" s="135" t="s">
        <v>3</v>
      </c>
      <c r="N112" s="136" t="s">
        <v>34</v>
      </c>
      <c r="O112" s="137">
        <v>0</v>
      </c>
      <c r="P112" s="137">
        <f t="shared" si="1"/>
        <v>0</v>
      </c>
      <c r="Q112" s="137">
        <v>3.5000000000000001E-3</v>
      </c>
      <c r="R112" s="137">
        <f t="shared" si="2"/>
        <v>0.245</v>
      </c>
      <c r="S112" s="137">
        <v>0</v>
      </c>
      <c r="T112" s="138">
        <f t="shared" si="3"/>
        <v>0</v>
      </c>
      <c r="U112" s="27"/>
      <c r="V112" s="234"/>
      <c r="W112" s="27"/>
      <c r="X112" s="27"/>
      <c r="Y112" s="27"/>
      <c r="AL112" s="139" t="s">
        <v>123</v>
      </c>
      <c r="AN112" s="139" t="s">
        <v>119</v>
      </c>
      <c r="AO112" s="139" t="s">
        <v>73</v>
      </c>
      <c r="AS112" s="15" t="s">
        <v>116</v>
      </c>
      <c r="AY112" s="140">
        <f t="shared" si="4"/>
        <v>7000</v>
      </c>
      <c r="AZ112" s="140">
        <f t="shared" si="5"/>
        <v>0</v>
      </c>
      <c r="BA112" s="140">
        <f t="shared" si="6"/>
        <v>0</v>
      </c>
      <c r="BB112" s="140">
        <f t="shared" si="7"/>
        <v>0</v>
      </c>
      <c r="BC112" s="140">
        <f t="shared" si="8"/>
        <v>0</v>
      </c>
      <c r="BD112" s="15" t="s">
        <v>71</v>
      </c>
      <c r="BE112" s="140">
        <f t="shared" si="9"/>
        <v>7000</v>
      </c>
      <c r="BF112" s="15" t="s">
        <v>123</v>
      </c>
      <c r="BG112" s="139" t="s">
        <v>159</v>
      </c>
    </row>
    <row r="113" spans="1:59" s="2" customFormat="1" ht="24" customHeight="1" x14ac:dyDescent="0.2">
      <c r="A113" s="27"/>
      <c r="B113" s="128"/>
      <c r="C113" s="129" t="s">
        <v>160</v>
      </c>
      <c r="D113" s="129" t="s">
        <v>119</v>
      </c>
      <c r="E113" s="130" t="s">
        <v>161</v>
      </c>
      <c r="F113" s="131" t="s">
        <v>162</v>
      </c>
      <c r="G113" s="132" t="s">
        <v>163</v>
      </c>
      <c r="H113" s="248">
        <v>270</v>
      </c>
      <c r="I113" s="133">
        <v>165</v>
      </c>
      <c r="J113" s="133">
        <f t="shared" si="0"/>
        <v>44550</v>
      </c>
      <c r="K113" s="134"/>
      <c r="L113" s="28"/>
      <c r="M113" s="135" t="s">
        <v>3</v>
      </c>
      <c r="N113" s="136" t="s">
        <v>34</v>
      </c>
      <c r="O113" s="137">
        <v>0</v>
      </c>
      <c r="P113" s="137">
        <f t="shared" si="1"/>
        <v>0</v>
      </c>
      <c r="Q113" s="137">
        <v>1.5E-3</v>
      </c>
      <c r="R113" s="137">
        <f t="shared" si="2"/>
        <v>0.40500000000000003</v>
      </c>
      <c r="S113" s="137">
        <v>0</v>
      </c>
      <c r="T113" s="138">
        <f t="shared" si="3"/>
        <v>0</v>
      </c>
      <c r="U113" s="27"/>
      <c r="V113" s="234"/>
      <c r="W113" s="27"/>
      <c r="X113" s="27"/>
      <c r="Y113" s="27"/>
      <c r="AL113" s="139" t="s">
        <v>123</v>
      </c>
      <c r="AN113" s="139" t="s">
        <v>119</v>
      </c>
      <c r="AO113" s="139" t="s">
        <v>73</v>
      </c>
      <c r="AS113" s="15" t="s">
        <v>116</v>
      </c>
      <c r="AY113" s="140">
        <f t="shared" si="4"/>
        <v>44550</v>
      </c>
      <c r="AZ113" s="140">
        <f t="shared" si="5"/>
        <v>0</v>
      </c>
      <c r="BA113" s="140">
        <f t="shared" si="6"/>
        <v>0</v>
      </c>
      <c r="BB113" s="140">
        <f t="shared" si="7"/>
        <v>0</v>
      </c>
      <c r="BC113" s="140">
        <f t="shared" si="8"/>
        <v>0</v>
      </c>
      <c r="BD113" s="15" t="s">
        <v>71</v>
      </c>
      <c r="BE113" s="140">
        <f t="shared" si="9"/>
        <v>44550</v>
      </c>
      <c r="BF113" s="15" t="s">
        <v>123</v>
      </c>
      <c r="BG113" s="139" t="s">
        <v>164</v>
      </c>
    </row>
    <row r="114" spans="1:59" s="2" customFormat="1" ht="24" customHeight="1" x14ac:dyDescent="0.2">
      <c r="A114" s="27"/>
      <c r="B114" s="128"/>
      <c r="C114" s="129" t="s">
        <v>165</v>
      </c>
      <c r="D114" s="129" t="s">
        <v>119</v>
      </c>
      <c r="E114" s="130" t="s">
        <v>166</v>
      </c>
      <c r="F114" s="131" t="s">
        <v>167</v>
      </c>
      <c r="G114" s="132" t="s">
        <v>168</v>
      </c>
      <c r="H114" s="248">
        <v>100</v>
      </c>
      <c r="I114" s="133">
        <v>4250</v>
      </c>
      <c r="J114" s="133">
        <f t="shared" si="0"/>
        <v>425000</v>
      </c>
      <c r="K114" s="134"/>
      <c r="L114" s="28"/>
      <c r="M114" s="135" t="s">
        <v>3</v>
      </c>
      <c r="N114" s="136" t="s">
        <v>34</v>
      </c>
      <c r="O114" s="137">
        <v>0</v>
      </c>
      <c r="P114" s="137">
        <f t="shared" si="1"/>
        <v>0</v>
      </c>
      <c r="Q114" s="137">
        <v>2.2563399999999998</v>
      </c>
      <c r="R114" s="137">
        <f t="shared" si="2"/>
        <v>225.63399999999999</v>
      </c>
      <c r="S114" s="137">
        <v>0</v>
      </c>
      <c r="T114" s="138">
        <f t="shared" si="3"/>
        <v>0</v>
      </c>
      <c r="U114" s="27"/>
      <c r="V114" s="234"/>
      <c r="W114" s="27"/>
      <c r="X114" s="27"/>
      <c r="Y114" s="27"/>
      <c r="AL114" s="139" t="s">
        <v>123</v>
      </c>
      <c r="AN114" s="139" t="s">
        <v>119</v>
      </c>
      <c r="AO114" s="139" t="s">
        <v>73</v>
      </c>
      <c r="AS114" s="15" t="s">
        <v>116</v>
      </c>
      <c r="AY114" s="140">
        <f t="shared" si="4"/>
        <v>425000</v>
      </c>
      <c r="AZ114" s="140">
        <f t="shared" si="5"/>
        <v>0</v>
      </c>
      <c r="BA114" s="140">
        <f t="shared" si="6"/>
        <v>0</v>
      </c>
      <c r="BB114" s="140">
        <f t="shared" si="7"/>
        <v>0</v>
      </c>
      <c r="BC114" s="140">
        <f t="shared" si="8"/>
        <v>0</v>
      </c>
      <c r="BD114" s="15" t="s">
        <v>71</v>
      </c>
      <c r="BE114" s="140">
        <f t="shared" si="9"/>
        <v>425000</v>
      </c>
      <c r="BF114" s="15" t="s">
        <v>123</v>
      </c>
      <c r="BG114" s="139" t="s">
        <v>169</v>
      </c>
    </row>
    <row r="115" spans="1:59" s="2" customFormat="1" ht="36" customHeight="1" x14ac:dyDescent="0.2">
      <c r="A115" s="27"/>
      <c r="B115" s="128"/>
      <c r="C115" s="129" t="s">
        <v>170</v>
      </c>
      <c r="D115" s="129" t="s">
        <v>119</v>
      </c>
      <c r="E115" s="130" t="s">
        <v>171</v>
      </c>
      <c r="F115" s="131" t="s">
        <v>172</v>
      </c>
      <c r="G115" s="132" t="s">
        <v>122</v>
      </c>
      <c r="H115" s="248">
        <v>100</v>
      </c>
      <c r="I115" s="133">
        <v>750</v>
      </c>
      <c r="J115" s="133">
        <f t="shared" si="0"/>
        <v>75000</v>
      </c>
      <c r="K115" s="134"/>
      <c r="L115" s="28"/>
      <c r="M115" s="135" t="s">
        <v>3</v>
      </c>
      <c r="N115" s="136" t="s">
        <v>34</v>
      </c>
      <c r="O115" s="137">
        <v>0</v>
      </c>
      <c r="P115" s="137">
        <f t="shared" si="1"/>
        <v>0</v>
      </c>
      <c r="Q115" s="137">
        <v>4.684E-2</v>
      </c>
      <c r="R115" s="137">
        <f t="shared" si="2"/>
        <v>4.6840000000000002</v>
      </c>
      <c r="S115" s="137">
        <v>0</v>
      </c>
      <c r="T115" s="138">
        <f t="shared" si="3"/>
        <v>0</v>
      </c>
      <c r="U115" s="27"/>
      <c r="V115" s="234"/>
      <c r="W115" s="27"/>
      <c r="X115" s="27"/>
      <c r="Y115" s="27"/>
      <c r="AL115" s="139" t="s">
        <v>123</v>
      </c>
      <c r="AN115" s="139" t="s">
        <v>119</v>
      </c>
      <c r="AO115" s="139" t="s">
        <v>73</v>
      </c>
      <c r="AS115" s="15" t="s">
        <v>116</v>
      </c>
      <c r="AY115" s="140">
        <f t="shared" si="4"/>
        <v>75000</v>
      </c>
      <c r="AZ115" s="140">
        <f t="shared" si="5"/>
        <v>0</v>
      </c>
      <c r="BA115" s="140">
        <f t="shared" si="6"/>
        <v>0</v>
      </c>
      <c r="BB115" s="140">
        <f t="shared" si="7"/>
        <v>0</v>
      </c>
      <c r="BC115" s="140">
        <f t="shared" si="8"/>
        <v>0</v>
      </c>
      <c r="BD115" s="15" t="s">
        <v>71</v>
      </c>
      <c r="BE115" s="140">
        <f t="shared" si="9"/>
        <v>75000</v>
      </c>
      <c r="BF115" s="15" t="s">
        <v>123</v>
      </c>
      <c r="BG115" s="139" t="s">
        <v>173</v>
      </c>
    </row>
    <row r="116" spans="1:59" s="2" customFormat="1" ht="24" customHeight="1" x14ac:dyDescent="0.2">
      <c r="A116" s="27"/>
      <c r="B116" s="128"/>
      <c r="C116" s="141" t="s">
        <v>174</v>
      </c>
      <c r="D116" s="141" t="s">
        <v>175</v>
      </c>
      <c r="E116" s="142" t="s">
        <v>176</v>
      </c>
      <c r="F116" s="143" t="s">
        <v>177</v>
      </c>
      <c r="G116" s="144" t="s">
        <v>122</v>
      </c>
      <c r="H116" s="249">
        <v>40</v>
      </c>
      <c r="I116" s="145">
        <v>1330</v>
      </c>
      <c r="J116" s="145">
        <f t="shared" si="0"/>
        <v>53200</v>
      </c>
      <c r="K116" s="146"/>
      <c r="L116" s="147"/>
      <c r="M116" s="148" t="s">
        <v>3</v>
      </c>
      <c r="N116" s="149" t="s">
        <v>34</v>
      </c>
      <c r="O116" s="137">
        <v>0</v>
      </c>
      <c r="P116" s="137">
        <f t="shared" si="1"/>
        <v>0</v>
      </c>
      <c r="Q116" s="137">
        <v>1.21E-2</v>
      </c>
      <c r="R116" s="137">
        <f t="shared" si="2"/>
        <v>0.48399999999999999</v>
      </c>
      <c r="S116" s="137">
        <v>0</v>
      </c>
      <c r="T116" s="138">
        <f t="shared" si="3"/>
        <v>0</v>
      </c>
      <c r="U116" s="27"/>
      <c r="V116" s="234"/>
      <c r="W116" s="27"/>
      <c r="X116" s="27"/>
      <c r="Y116" s="27"/>
      <c r="AL116" s="139" t="s">
        <v>148</v>
      </c>
      <c r="AN116" s="139" t="s">
        <v>175</v>
      </c>
      <c r="AO116" s="139" t="s">
        <v>73</v>
      </c>
      <c r="AS116" s="15" t="s">
        <v>116</v>
      </c>
      <c r="AY116" s="140">
        <f t="shared" si="4"/>
        <v>53200</v>
      </c>
      <c r="AZ116" s="140">
        <f t="shared" si="5"/>
        <v>0</v>
      </c>
      <c r="BA116" s="140">
        <f t="shared" si="6"/>
        <v>0</v>
      </c>
      <c r="BB116" s="140">
        <f t="shared" si="7"/>
        <v>0</v>
      </c>
      <c r="BC116" s="140">
        <f t="shared" si="8"/>
        <v>0</v>
      </c>
      <c r="BD116" s="15" t="s">
        <v>71</v>
      </c>
      <c r="BE116" s="140">
        <f t="shared" si="9"/>
        <v>53200</v>
      </c>
      <c r="BF116" s="15" t="s">
        <v>123</v>
      </c>
      <c r="BG116" s="139" t="s">
        <v>178</v>
      </c>
    </row>
    <row r="117" spans="1:59" s="2" customFormat="1" ht="24" customHeight="1" x14ac:dyDescent="0.2">
      <c r="A117" s="27"/>
      <c r="B117" s="128"/>
      <c r="C117" s="141" t="s">
        <v>9</v>
      </c>
      <c r="D117" s="141" t="s">
        <v>175</v>
      </c>
      <c r="E117" s="142" t="s">
        <v>179</v>
      </c>
      <c r="F117" s="143" t="s">
        <v>180</v>
      </c>
      <c r="G117" s="144" t="s">
        <v>122</v>
      </c>
      <c r="H117" s="249">
        <v>40</v>
      </c>
      <c r="I117" s="145">
        <v>1330</v>
      </c>
      <c r="J117" s="145">
        <f t="shared" si="0"/>
        <v>53200</v>
      </c>
      <c r="K117" s="146"/>
      <c r="L117" s="147"/>
      <c r="M117" s="148" t="s">
        <v>3</v>
      </c>
      <c r="N117" s="149" t="s">
        <v>34</v>
      </c>
      <c r="O117" s="137">
        <v>0</v>
      </c>
      <c r="P117" s="137">
        <f t="shared" si="1"/>
        <v>0</v>
      </c>
      <c r="Q117" s="137">
        <v>1.1599999999999999E-2</v>
      </c>
      <c r="R117" s="137">
        <f t="shared" si="2"/>
        <v>0.46399999999999997</v>
      </c>
      <c r="S117" s="137">
        <v>0</v>
      </c>
      <c r="T117" s="138">
        <f t="shared" si="3"/>
        <v>0</v>
      </c>
      <c r="U117" s="27"/>
      <c r="V117" s="234"/>
      <c r="W117" s="27"/>
      <c r="X117" s="27"/>
      <c r="Y117" s="27"/>
      <c r="AL117" s="139" t="s">
        <v>148</v>
      </c>
      <c r="AN117" s="139" t="s">
        <v>175</v>
      </c>
      <c r="AO117" s="139" t="s">
        <v>73</v>
      </c>
      <c r="AS117" s="15" t="s">
        <v>116</v>
      </c>
      <c r="AY117" s="140">
        <f t="shared" si="4"/>
        <v>53200</v>
      </c>
      <c r="AZ117" s="140">
        <f t="shared" si="5"/>
        <v>0</v>
      </c>
      <c r="BA117" s="140">
        <f t="shared" si="6"/>
        <v>0</v>
      </c>
      <c r="BB117" s="140">
        <f t="shared" si="7"/>
        <v>0</v>
      </c>
      <c r="BC117" s="140">
        <f t="shared" si="8"/>
        <v>0</v>
      </c>
      <c r="BD117" s="15" t="s">
        <v>71</v>
      </c>
      <c r="BE117" s="140">
        <f t="shared" si="9"/>
        <v>53200</v>
      </c>
      <c r="BF117" s="15" t="s">
        <v>123</v>
      </c>
      <c r="BG117" s="139" t="s">
        <v>181</v>
      </c>
    </row>
    <row r="118" spans="1:59" s="12" customFormat="1" ht="22.9" customHeight="1" x14ac:dyDescent="0.2">
      <c r="B118" s="116"/>
      <c r="D118" s="117" t="s">
        <v>62</v>
      </c>
      <c r="E118" s="126" t="s">
        <v>152</v>
      </c>
      <c r="F118" s="126" t="s">
        <v>182</v>
      </c>
      <c r="H118" s="247"/>
      <c r="J118" s="127">
        <f>BE118</f>
        <v>305960</v>
      </c>
      <c r="L118" s="116"/>
      <c r="M118" s="120"/>
      <c r="N118" s="121"/>
      <c r="O118" s="121"/>
      <c r="P118" s="122">
        <f>SUM(P119:P131)</f>
        <v>0</v>
      </c>
      <c r="Q118" s="121"/>
      <c r="R118" s="122">
        <f>SUM(R119:R131)</f>
        <v>3.6699999999999997E-2</v>
      </c>
      <c r="S118" s="121"/>
      <c r="T118" s="123">
        <f>SUM(T119:T131)</f>
        <v>112.41000000000001</v>
      </c>
      <c r="V118" s="234"/>
      <c r="AL118" s="117" t="s">
        <v>71</v>
      </c>
      <c r="AN118" s="124" t="s">
        <v>62</v>
      </c>
      <c r="AO118" s="124" t="s">
        <v>71</v>
      </c>
      <c r="AS118" s="117" t="s">
        <v>116</v>
      </c>
      <c r="BE118" s="125">
        <f>SUM(BE119:BE131)</f>
        <v>305960</v>
      </c>
    </row>
    <row r="119" spans="1:59" s="2" customFormat="1" ht="36" customHeight="1" x14ac:dyDescent="0.2">
      <c r="A119" s="27"/>
      <c r="B119" s="128"/>
      <c r="C119" s="129" t="s">
        <v>183</v>
      </c>
      <c r="D119" s="129" t="s">
        <v>119</v>
      </c>
      <c r="E119" s="130" t="s">
        <v>184</v>
      </c>
      <c r="F119" s="131" t="s">
        <v>185</v>
      </c>
      <c r="G119" s="132" t="s">
        <v>127</v>
      </c>
      <c r="H119" s="248">
        <v>100</v>
      </c>
      <c r="I119" s="133">
        <v>60</v>
      </c>
      <c r="J119" s="133">
        <f t="shared" ref="J119:J131" si="10">ROUND(I119*H119,2)</f>
        <v>6000</v>
      </c>
      <c r="K119" s="134"/>
      <c r="L119" s="28"/>
      <c r="M119" s="135" t="s">
        <v>3</v>
      </c>
      <c r="N119" s="136" t="s">
        <v>34</v>
      </c>
      <c r="O119" s="137">
        <v>0</v>
      </c>
      <c r="P119" s="137">
        <f t="shared" ref="P119:P131" si="11">O119*H119</f>
        <v>0</v>
      </c>
      <c r="Q119" s="137">
        <v>1.2999999999999999E-4</v>
      </c>
      <c r="R119" s="137">
        <f t="shared" ref="R119:R131" si="12">Q119*H119</f>
        <v>1.2999999999999999E-2</v>
      </c>
      <c r="S119" s="137">
        <v>0</v>
      </c>
      <c r="T119" s="138">
        <f t="shared" ref="T119:T131" si="13">S119*H119</f>
        <v>0</v>
      </c>
      <c r="U119" s="27"/>
      <c r="V119" s="234"/>
      <c r="W119" s="27"/>
      <c r="X119" s="27"/>
      <c r="Y119" s="27"/>
      <c r="AL119" s="139" t="s">
        <v>123</v>
      </c>
      <c r="AN119" s="139" t="s">
        <v>119</v>
      </c>
      <c r="AO119" s="139" t="s">
        <v>73</v>
      </c>
      <c r="AS119" s="15" t="s">
        <v>116</v>
      </c>
      <c r="AY119" s="140">
        <f t="shared" ref="AY119:AY131" si="14">IF(N119="základní",J119,0)</f>
        <v>6000</v>
      </c>
      <c r="AZ119" s="140">
        <f t="shared" ref="AZ119:AZ131" si="15">IF(N119="snížená",J119,0)</f>
        <v>0</v>
      </c>
      <c r="BA119" s="140">
        <f t="shared" ref="BA119:BA131" si="16">IF(N119="zákl. přenesená",J119,0)</f>
        <v>0</v>
      </c>
      <c r="BB119" s="140">
        <f t="shared" ref="BB119:BB131" si="17">IF(N119="sníž. přenesená",J119,0)</f>
        <v>0</v>
      </c>
      <c r="BC119" s="140">
        <f t="shared" ref="BC119:BC131" si="18">IF(N119="nulová",J119,0)</f>
        <v>0</v>
      </c>
      <c r="BD119" s="15" t="s">
        <v>71</v>
      </c>
      <c r="BE119" s="140">
        <f t="shared" ref="BE119:BE131" si="19">ROUND(I119*H119,2)</f>
        <v>6000</v>
      </c>
      <c r="BF119" s="15" t="s">
        <v>123</v>
      </c>
      <c r="BG119" s="139" t="s">
        <v>186</v>
      </c>
    </row>
    <row r="120" spans="1:59" s="2" customFormat="1" ht="24" customHeight="1" x14ac:dyDescent="0.2">
      <c r="A120" s="27"/>
      <c r="B120" s="128"/>
      <c r="C120" s="129" t="s">
        <v>187</v>
      </c>
      <c r="D120" s="129" t="s">
        <v>119</v>
      </c>
      <c r="E120" s="130" t="s">
        <v>188</v>
      </c>
      <c r="F120" s="131" t="s">
        <v>189</v>
      </c>
      <c r="G120" s="132" t="s">
        <v>190</v>
      </c>
      <c r="H120" s="248">
        <v>600</v>
      </c>
      <c r="I120" s="133">
        <v>10</v>
      </c>
      <c r="J120" s="133">
        <f t="shared" si="10"/>
        <v>6000</v>
      </c>
      <c r="K120" s="134"/>
      <c r="L120" s="28"/>
      <c r="M120" s="135" t="s">
        <v>3</v>
      </c>
      <c r="N120" s="136" t="s">
        <v>34</v>
      </c>
      <c r="O120" s="137">
        <v>0</v>
      </c>
      <c r="P120" s="137">
        <f t="shared" si="11"/>
        <v>0</v>
      </c>
      <c r="Q120" s="137">
        <v>0</v>
      </c>
      <c r="R120" s="137">
        <f t="shared" si="12"/>
        <v>0</v>
      </c>
      <c r="S120" s="137">
        <v>0</v>
      </c>
      <c r="T120" s="138">
        <f t="shared" si="13"/>
        <v>0</v>
      </c>
      <c r="U120" s="27"/>
      <c r="V120" s="234"/>
      <c r="W120" s="27"/>
      <c r="X120" s="27"/>
      <c r="Y120" s="27"/>
      <c r="AL120" s="139" t="s">
        <v>123</v>
      </c>
      <c r="AN120" s="139" t="s">
        <v>119</v>
      </c>
      <c r="AO120" s="139" t="s">
        <v>73</v>
      </c>
      <c r="AS120" s="15" t="s">
        <v>116</v>
      </c>
      <c r="AY120" s="140">
        <f t="shared" si="14"/>
        <v>6000</v>
      </c>
      <c r="AZ120" s="140">
        <f t="shared" si="15"/>
        <v>0</v>
      </c>
      <c r="BA120" s="140">
        <f t="shared" si="16"/>
        <v>0</v>
      </c>
      <c r="BB120" s="140">
        <f t="shared" si="17"/>
        <v>0</v>
      </c>
      <c r="BC120" s="140">
        <f t="shared" si="18"/>
        <v>0</v>
      </c>
      <c r="BD120" s="15" t="s">
        <v>71</v>
      </c>
      <c r="BE120" s="140">
        <f t="shared" si="19"/>
        <v>6000</v>
      </c>
      <c r="BF120" s="15" t="s">
        <v>123</v>
      </c>
      <c r="BG120" s="139" t="s">
        <v>191</v>
      </c>
    </row>
    <row r="121" spans="1:59" s="2" customFormat="1" ht="24" customHeight="1" x14ac:dyDescent="0.2">
      <c r="A121" s="27"/>
      <c r="B121" s="128"/>
      <c r="C121" s="129" t="s">
        <v>192</v>
      </c>
      <c r="D121" s="129" t="s">
        <v>119</v>
      </c>
      <c r="E121" s="130" t="s">
        <v>193</v>
      </c>
      <c r="F121" s="131" t="s">
        <v>194</v>
      </c>
      <c r="G121" s="132" t="s">
        <v>190</v>
      </c>
      <c r="H121" s="248">
        <v>600</v>
      </c>
      <c r="I121" s="133">
        <v>200</v>
      </c>
      <c r="J121" s="133">
        <f t="shared" si="10"/>
        <v>120000</v>
      </c>
      <c r="K121" s="134"/>
      <c r="L121" s="28"/>
      <c r="M121" s="135" t="s">
        <v>3</v>
      </c>
      <c r="N121" s="136" t="s">
        <v>34</v>
      </c>
      <c r="O121" s="137">
        <v>0</v>
      </c>
      <c r="P121" s="137">
        <f t="shared" si="11"/>
        <v>0</v>
      </c>
      <c r="Q121" s="137">
        <v>0</v>
      </c>
      <c r="R121" s="137">
        <f t="shared" si="12"/>
        <v>0</v>
      </c>
      <c r="S121" s="137">
        <v>0</v>
      </c>
      <c r="T121" s="138">
        <f t="shared" si="13"/>
        <v>0</v>
      </c>
      <c r="U121" s="27"/>
      <c r="V121" s="234"/>
      <c r="W121" s="27"/>
      <c r="X121" s="27"/>
      <c r="Y121" s="27"/>
      <c r="AL121" s="139" t="s">
        <v>123</v>
      </c>
      <c r="AN121" s="139" t="s">
        <v>119</v>
      </c>
      <c r="AO121" s="139" t="s">
        <v>73</v>
      </c>
      <c r="AS121" s="15" t="s">
        <v>116</v>
      </c>
      <c r="AY121" s="140">
        <f t="shared" si="14"/>
        <v>120000</v>
      </c>
      <c r="AZ121" s="140">
        <f t="shared" si="15"/>
        <v>0</v>
      </c>
      <c r="BA121" s="140">
        <f t="shared" si="16"/>
        <v>0</v>
      </c>
      <c r="BB121" s="140">
        <f t="shared" si="17"/>
        <v>0</v>
      </c>
      <c r="BC121" s="140">
        <f t="shared" si="18"/>
        <v>0</v>
      </c>
      <c r="BD121" s="15" t="s">
        <v>71</v>
      </c>
      <c r="BE121" s="140">
        <f t="shared" si="19"/>
        <v>120000</v>
      </c>
      <c r="BF121" s="15" t="s">
        <v>123</v>
      </c>
      <c r="BG121" s="139" t="s">
        <v>195</v>
      </c>
    </row>
    <row r="122" spans="1:59" s="2" customFormat="1" ht="36" customHeight="1" x14ac:dyDescent="0.2">
      <c r="A122" s="27"/>
      <c r="B122" s="128"/>
      <c r="C122" s="129" t="s">
        <v>196</v>
      </c>
      <c r="D122" s="129" t="s">
        <v>119</v>
      </c>
      <c r="E122" s="130" t="s">
        <v>197</v>
      </c>
      <c r="F122" s="131" t="s">
        <v>198</v>
      </c>
      <c r="G122" s="132" t="s">
        <v>127</v>
      </c>
      <c r="H122" s="248">
        <v>600</v>
      </c>
      <c r="I122" s="133">
        <v>98</v>
      </c>
      <c r="J122" s="133">
        <f t="shared" si="10"/>
        <v>58800</v>
      </c>
      <c r="K122" s="134"/>
      <c r="L122" s="28"/>
      <c r="M122" s="135" t="s">
        <v>3</v>
      </c>
      <c r="N122" s="136" t="s">
        <v>34</v>
      </c>
      <c r="O122" s="137">
        <v>0</v>
      </c>
      <c r="P122" s="137">
        <f t="shared" si="11"/>
        <v>0</v>
      </c>
      <c r="Q122" s="137">
        <v>3.9499999999999998E-5</v>
      </c>
      <c r="R122" s="137">
        <f t="shared" si="12"/>
        <v>2.3699999999999999E-2</v>
      </c>
      <c r="S122" s="137">
        <v>0</v>
      </c>
      <c r="T122" s="138">
        <f t="shared" si="13"/>
        <v>0</v>
      </c>
      <c r="U122" s="27"/>
      <c r="V122" s="234"/>
      <c r="W122" s="27"/>
      <c r="X122" s="27"/>
      <c r="Y122" s="27"/>
      <c r="AL122" s="139" t="s">
        <v>123</v>
      </c>
      <c r="AN122" s="139" t="s">
        <v>119</v>
      </c>
      <c r="AO122" s="139" t="s">
        <v>73</v>
      </c>
      <c r="AS122" s="15" t="s">
        <v>116</v>
      </c>
      <c r="AY122" s="140">
        <f t="shared" si="14"/>
        <v>58800</v>
      </c>
      <c r="AZ122" s="140">
        <f t="shared" si="15"/>
        <v>0</v>
      </c>
      <c r="BA122" s="140">
        <f t="shared" si="16"/>
        <v>0</v>
      </c>
      <c r="BB122" s="140">
        <f t="shared" si="17"/>
        <v>0</v>
      </c>
      <c r="BC122" s="140">
        <f t="shared" si="18"/>
        <v>0</v>
      </c>
      <c r="BD122" s="15" t="s">
        <v>71</v>
      </c>
      <c r="BE122" s="140">
        <f t="shared" si="19"/>
        <v>58800</v>
      </c>
      <c r="BF122" s="15" t="s">
        <v>123</v>
      </c>
      <c r="BG122" s="139" t="s">
        <v>199</v>
      </c>
    </row>
    <row r="123" spans="1:59" s="2" customFormat="1" ht="36" customHeight="1" x14ac:dyDescent="0.2">
      <c r="A123" s="27"/>
      <c r="B123" s="128"/>
      <c r="C123" s="129" t="s">
        <v>200</v>
      </c>
      <c r="D123" s="129" t="s">
        <v>119</v>
      </c>
      <c r="E123" s="130" t="s">
        <v>201</v>
      </c>
      <c r="F123" s="131" t="s">
        <v>202</v>
      </c>
      <c r="G123" s="132" t="s">
        <v>127</v>
      </c>
      <c r="H123" s="248">
        <v>350</v>
      </c>
      <c r="I123" s="133">
        <v>125</v>
      </c>
      <c r="J123" s="133">
        <f t="shared" si="10"/>
        <v>43750</v>
      </c>
      <c r="K123" s="134"/>
      <c r="L123" s="28"/>
      <c r="M123" s="135" t="s">
        <v>3</v>
      </c>
      <c r="N123" s="136" t="s">
        <v>34</v>
      </c>
      <c r="O123" s="137">
        <v>0</v>
      </c>
      <c r="P123" s="137">
        <f t="shared" si="11"/>
        <v>0</v>
      </c>
      <c r="Q123" s="137">
        <v>0</v>
      </c>
      <c r="R123" s="137">
        <f t="shared" si="12"/>
        <v>0</v>
      </c>
      <c r="S123" s="137">
        <v>0.26100000000000001</v>
      </c>
      <c r="T123" s="138">
        <f t="shared" si="13"/>
        <v>91.350000000000009</v>
      </c>
      <c r="U123" s="27"/>
      <c r="V123" s="234"/>
      <c r="W123" s="27"/>
      <c r="X123" s="27"/>
      <c r="Y123" s="27"/>
      <c r="AL123" s="139" t="s">
        <v>123</v>
      </c>
      <c r="AN123" s="139" t="s">
        <v>119</v>
      </c>
      <c r="AO123" s="139" t="s">
        <v>73</v>
      </c>
      <c r="AS123" s="15" t="s">
        <v>116</v>
      </c>
      <c r="AY123" s="140">
        <f t="shared" si="14"/>
        <v>43750</v>
      </c>
      <c r="AZ123" s="140">
        <f t="shared" si="15"/>
        <v>0</v>
      </c>
      <c r="BA123" s="140">
        <f t="shared" si="16"/>
        <v>0</v>
      </c>
      <c r="BB123" s="140">
        <f t="shared" si="17"/>
        <v>0</v>
      </c>
      <c r="BC123" s="140">
        <f t="shared" si="18"/>
        <v>0</v>
      </c>
      <c r="BD123" s="15" t="s">
        <v>71</v>
      </c>
      <c r="BE123" s="140">
        <f t="shared" si="19"/>
        <v>43750</v>
      </c>
      <c r="BF123" s="15" t="s">
        <v>123</v>
      </c>
      <c r="BG123" s="139" t="s">
        <v>203</v>
      </c>
    </row>
    <row r="124" spans="1:59" s="2" customFormat="1" ht="36" customHeight="1" x14ac:dyDescent="0.2">
      <c r="A124" s="27"/>
      <c r="B124" s="128"/>
      <c r="C124" s="129" t="s">
        <v>8</v>
      </c>
      <c r="D124" s="129" t="s">
        <v>119</v>
      </c>
      <c r="E124" s="130" t="s">
        <v>204</v>
      </c>
      <c r="F124" s="131" t="s">
        <v>205</v>
      </c>
      <c r="G124" s="132" t="s">
        <v>127</v>
      </c>
      <c r="H124" s="248">
        <v>55</v>
      </c>
      <c r="I124" s="133">
        <v>210</v>
      </c>
      <c r="J124" s="133">
        <f t="shared" si="10"/>
        <v>11550</v>
      </c>
      <c r="K124" s="134"/>
      <c r="L124" s="28"/>
      <c r="M124" s="135" t="s">
        <v>3</v>
      </c>
      <c r="N124" s="136" t="s">
        <v>34</v>
      </c>
      <c r="O124" s="137">
        <v>0</v>
      </c>
      <c r="P124" s="137">
        <f t="shared" si="11"/>
        <v>0</v>
      </c>
      <c r="Q124" s="137">
        <v>0</v>
      </c>
      <c r="R124" s="137">
        <f t="shared" si="12"/>
        <v>0</v>
      </c>
      <c r="S124" s="137">
        <v>6.2E-2</v>
      </c>
      <c r="T124" s="138">
        <f t="shared" si="13"/>
        <v>3.41</v>
      </c>
      <c r="U124" s="27"/>
      <c r="V124" s="234"/>
      <c r="W124" s="27"/>
      <c r="X124" s="27"/>
      <c r="Y124" s="27"/>
      <c r="AL124" s="139" t="s">
        <v>123</v>
      </c>
      <c r="AN124" s="139" t="s">
        <v>119</v>
      </c>
      <c r="AO124" s="139" t="s">
        <v>73</v>
      </c>
      <c r="AS124" s="15" t="s">
        <v>116</v>
      </c>
      <c r="AY124" s="140">
        <f t="shared" si="14"/>
        <v>11550</v>
      </c>
      <c r="AZ124" s="140">
        <f t="shared" si="15"/>
        <v>0</v>
      </c>
      <c r="BA124" s="140">
        <f t="shared" si="16"/>
        <v>0</v>
      </c>
      <c r="BB124" s="140">
        <f t="shared" si="17"/>
        <v>0</v>
      </c>
      <c r="BC124" s="140">
        <f t="shared" si="18"/>
        <v>0</v>
      </c>
      <c r="BD124" s="15" t="s">
        <v>71</v>
      </c>
      <c r="BE124" s="140">
        <f t="shared" si="19"/>
        <v>11550</v>
      </c>
      <c r="BF124" s="15" t="s">
        <v>123</v>
      </c>
      <c r="BG124" s="139" t="s">
        <v>206</v>
      </c>
    </row>
    <row r="125" spans="1:59" s="2" customFormat="1" ht="36" customHeight="1" x14ac:dyDescent="0.2">
      <c r="A125" s="27"/>
      <c r="B125" s="128"/>
      <c r="C125" s="129" t="s">
        <v>207</v>
      </c>
      <c r="D125" s="129" t="s">
        <v>119</v>
      </c>
      <c r="E125" s="130" t="s">
        <v>208</v>
      </c>
      <c r="F125" s="131" t="s">
        <v>209</v>
      </c>
      <c r="G125" s="132" t="s">
        <v>127</v>
      </c>
      <c r="H125" s="248">
        <v>55</v>
      </c>
      <c r="I125" s="133">
        <v>320</v>
      </c>
      <c r="J125" s="133">
        <f t="shared" si="10"/>
        <v>17600</v>
      </c>
      <c r="K125" s="134"/>
      <c r="L125" s="28"/>
      <c r="M125" s="135" t="s">
        <v>3</v>
      </c>
      <c r="N125" s="136" t="s">
        <v>34</v>
      </c>
      <c r="O125" s="137">
        <v>0</v>
      </c>
      <c r="P125" s="137">
        <f t="shared" si="11"/>
        <v>0</v>
      </c>
      <c r="Q125" s="137">
        <v>0</v>
      </c>
      <c r="R125" s="137">
        <f t="shared" si="12"/>
        <v>0</v>
      </c>
      <c r="S125" s="137">
        <v>7.5999999999999998E-2</v>
      </c>
      <c r="T125" s="138">
        <f t="shared" si="13"/>
        <v>4.18</v>
      </c>
      <c r="U125" s="27"/>
      <c r="V125" s="234"/>
      <c r="W125" s="27"/>
      <c r="X125" s="27"/>
      <c r="Y125" s="27"/>
      <c r="AL125" s="139" t="s">
        <v>123</v>
      </c>
      <c r="AN125" s="139" t="s">
        <v>119</v>
      </c>
      <c r="AO125" s="139" t="s">
        <v>73</v>
      </c>
      <c r="AS125" s="15" t="s">
        <v>116</v>
      </c>
      <c r="AY125" s="140">
        <f t="shared" si="14"/>
        <v>17600</v>
      </c>
      <c r="AZ125" s="140">
        <f t="shared" si="15"/>
        <v>0</v>
      </c>
      <c r="BA125" s="140">
        <f t="shared" si="16"/>
        <v>0</v>
      </c>
      <c r="BB125" s="140">
        <f t="shared" si="17"/>
        <v>0</v>
      </c>
      <c r="BC125" s="140">
        <f t="shared" si="18"/>
        <v>0</v>
      </c>
      <c r="BD125" s="15" t="s">
        <v>71</v>
      </c>
      <c r="BE125" s="140">
        <f t="shared" si="19"/>
        <v>17600</v>
      </c>
      <c r="BF125" s="15" t="s">
        <v>123</v>
      </c>
      <c r="BG125" s="139" t="s">
        <v>210</v>
      </c>
    </row>
    <row r="126" spans="1:59" s="2" customFormat="1" ht="24" customHeight="1" x14ac:dyDescent="0.2">
      <c r="A126" s="27"/>
      <c r="B126" s="128"/>
      <c r="C126" s="129" t="s">
        <v>211</v>
      </c>
      <c r="D126" s="129" t="s">
        <v>119</v>
      </c>
      <c r="E126" s="130" t="s">
        <v>212</v>
      </c>
      <c r="F126" s="131" t="s">
        <v>213</v>
      </c>
      <c r="G126" s="132" t="s">
        <v>163</v>
      </c>
      <c r="H126" s="248">
        <v>80</v>
      </c>
      <c r="I126" s="133">
        <v>55</v>
      </c>
      <c r="J126" s="133">
        <f t="shared" si="10"/>
        <v>4400</v>
      </c>
      <c r="K126" s="134"/>
      <c r="L126" s="28"/>
      <c r="M126" s="135" t="s">
        <v>3</v>
      </c>
      <c r="N126" s="136" t="s">
        <v>34</v>
      </c>
      <c r="O126" s="137">
        <v>0</v>
      </c>
      <c r="P126" s="137">
        <f t="shared" si="11"/>
        <v>0</v>
      </c>
      <c r="Q126" s="137">
        <v>0</v>
      </c>
      <c r="R126" s="137">
        <f t="shared" si="12"/>
        <v>0</v>
      </c>
      <c r="S126" s="137">
        <v>1.2999999999999999E-2</v>
      </c>
      <c r="T126" s="138">
        <f t="shared" si="13"/>
        <v>1.04</v>
      </c>
      <c r="U126" s="27"/>
      <c r="V126" s="234"/>
      <c r="W126" s="27"/>
      <c r="X126" s="27"/>
      <c r="Y126" s="27"/>
      <c r="AL126" s="139" t="s">
        <v>123</v>
      </c>
      <c r="AN126" s="139" t="s">
        <v>119</v>
      </c>
      <c r="AO126" s="139" t="s">
        <v>73</v>
      </c>
      <c r="AS126" s="15" t="s">
        <v>116</v>
      </c>
      <c r="AY126" s="140">
        <f t="shared" si="14"/>
        <v>4400</v>
      </c>
      <c r="AZ126" s="140">
        <f t="shared" si="15"/>
        <v>0</v>
      </c>
      <c r="BA126" s="140">
        <f t="shared" si="16"/>
        <v>0</v>
      </c>
      <c r="BB126" s="140">
        <f t="shared" si="17"/>
        <v>0</v>
      </c>
      <c r="BC126" s="140">
        <f t="shared" si="18"/>
        <v>0</v>
      </c>
      <c r="BD126" s="15" t="s">
        <v>71</v>
      </c>
      <c r="BE126" s="140">
        <f t="shared" si="19"/>
        <v>4400</v>
      </c>
      <c r="BF126" s="15" t="s">
        <v>123</v>
      </c>
      <c r="BG126" s="139" t="s">
        <v>214</v>
      </c>
    </row>
    <row r="127" spans="1:59" s="2" customFormat="1" ht="48" customHeight="1" x14ac:dyDescent="0.2">
      <c r="A127" s="27"/>
      <c r="B127" s="128"/>
      <c r="C127" s="129" t="s">
        <v>215</v>
      </c>
      <c r="D127" s="129" t="s">
        <v>119</v>
      </c>
      <c r="E127" s="130" t="s">
        <v>216</v>
      </c>
      <c r="F127" s="131" t="s">
        <v>217</v>
      </c>
      <c r="G127" s="132" t="s">
        <v>122</v>
      </c>
      <c r="H127" s="248">
        <v>40</v>
      </c>
      <c r="I127" s="133">
        <v>65</v>
      </c>
      <c r="J127" s="133">
        <f t="shared" si="10"/>
        <v>2600</v>
      </c>
      <c r="K127" s="134"/>
      <c r="L127" s="28"/>
      <c r="M127" s="135" t="s">
        <v>3</v>
      </c>
      <c r="N127" s="136" t="s">
        <v>34</v>
      </c>
      <c r="O127" s="137">
        <v>0</v>
      </c>
      <c r="P127" s="137">
        <f t="shared" si="11"/>
        <v>0</v>
      </c>
      <c r="Q127" s="137">
        <v>0</v>
      </c>
      <c r="R127" s="137">
        <f t="shared" si="12"/>
        <v>0</v>
      </c>
      <c r="S127" s="137">
        <v>2.5000000000000001E-2</v>
      </c>
      <c r="T127" s="138">
        <f t="shared" si="13"/>
        <v>1</v>
      </c>
      <c r="U127" s="27"/>
      <c r="V127" s="234"/>
      <c r="W127" s="27"/>
      <c r="X127" s="27"/>
      <c r="Y127" s="27"/>
      <c r="AL127" s="139" t="s">
        <v>123</v>
      </c>
      <c r="AN127" s="139" t="s">
        <v>119</v>
      </c>
      <c r="AO127" s="139" t="s">
        <v>73</v>
      </c>
      <c r="AS127" s="15" t="s">
        <v>116</v>
      </c>
      <c r="AY127" s="140">
        <f t="shared" si="14"/>
        <v>2600</v>
      </c>
      <c r="AZ127" s="140">
        <f t="shared" si="15"/>
        <v>0</v>
      </c>
      <c r="BA127" s="140">
        <f t="shared" si="16"/>
        <v>0</v>
      </c>
      <c r="BB127" s="140">
        <f t="shared" si="17"/>
        <v>0</v>
      </c>
      <c r="BC127" s="140">
        <f t="shared" si="18"/>
        <v>0</v>
      </c>
      <c r="BD127" s="15" t="s">
        <v>71</v>
      </c>
      <c r="BE127" s="140">
        <f t="shared" si="19"/>
        <v>2600</v>
      </c>
      <c r="BF127" s="15" t="s">
        <v>123</v>
      </c>
      <c r="BG127" s="139" t="s">
        <v>218</v>
      </c>
    </row>
    <row r="128" spans="1:59" s="2" customFormat="1" ht="48" customHeight="1" x14ac:dyDescent="0.2">
      <c r="A128" s="27"/>
      <c r="B128" s="128"/>
      <c r="C128" s="129" t="s">
        <v>219</v>
      </c>
      <c r="D128" s="129" t="s">
        <v>119</v>
      </c>
      <c r="E128" s="130" t="s">
        <v>220</v>
      </c>
      <c r="F128" s="131" t="s">
        <v>221</v>
      </c>
      <c r="G128" s="132" t="s">
        <v>122</v>
      </c>
      <c r="H128" s="248">
        <v>40</v>
      </c>
      <c r="I128" s="133">
        <v>125</v>
      </c>
      <c r="J128" s="133">
        <f t="shared" si="10"/>
        <v>5000</v>
      </c>
      <c r="K128" s="134"/>
      <c r="L128" s="28"/>
      <c r="M128" s="135" t="s">
        <v>3</v>
      </c>
      <c r="N128" s="136" t="s">
        <v>34</v>
      </c>
      <c r="O128" s="137">
        <v>0</v>
      </c>
      <c r="P128" s="137">
        <f t="shared" si="11"/>
        <v>0</v>
      </c>
      <c r="Q128" s="137">
        <v>0</v>
      </c>
      <c r="R128" s="137">
        <f t="shared" si="12"/>
        <v>0</v>
      </c>
      <c r="S128" s="137">
        <v>5.3999999999999999E-2</v>
      </c>
      <c r="T128" s="138">
        <f t="shared" si="13"/>
        <v>2.16</v>
      </c>
      <c r="U128" s="27"/>
      <c r="V128" s="234"/>
      <c r="W128" s="27"/>
      <c r="X128" s="27"/>
      <c r="Y128" s="27"/>
      <c r="AL128" s="139" t="s">
        <v>123</v>
      </c>
      <c r="AN128" s="139" t="s">
        <v>119</v>
      </c>
      <c r="AO128" s="139" t="s">
        <v>73</v>
      </c>
      <c r="AS128" s="15" t="s">
        <v>116</v>
      </c>
      <c r="AY128" s="140">
        <f t="shared" si="14"/>
        <v>5000</v>
      </c>
      <c r="AZ128" s="140">
        <f t="shared" si="15"/>
        <v>0</v>
      </c>
      <c r="BA128" s="140">
        <f t="shared" si="16"/>
        <v>0</v>
      </c>
      <c r="BB128" s="140">
        <f t="shared" si="17"/>
        <v>0</v>
      </c>
      <c r="BC128" s="140">
        <f t="shared" si="18"/>
        <v>0</v>
      </c>
      <c r="BD128" s="15" t="s">
        <v>71</v>
      </c>
      <c r="BE128" s="140">
        <f t="shared" si="19"/>
        <v>5000</v>
      </c>
      <c r="BF128" s="15" t="s">
        <v>123</v>
      </c>
      <c r="BG128" s="139" t="s">
        <v>222</v>
      </c>
    </row>
    <row r="129" spans="1:59" s="2" customFormat="1" ht="48" customHeight="1" x14ac:dyDescent="0.2">
      <c r="A129" s="27"/>
      <c r="B129" s="128"/>
      <c r="C129" s="129" t="s">
        <v>223</v>
      </c>
      <c r="D129" s="129" t="s">
        <v>119</v>
      </c>
      <c r="E129" s="130" t="s">
        <v>224</v>
      </c>
      <c r="F129" s="131" t="s">
        <v>225</v>
      </c>
      <c r="G129" s="132" t="s">
        <v>127</v>
      </c>
      <c r="H129" s="248">
        <v>20</v>
      </c>
      <c r="I129" s="133">
        <v>160</v>
      </c>
      <c r="J129" s="133">
        <f t="shared" si="10"/>
        <v>3200</v>
      </c>
      <c r="K129" s="134"/>
      <c r="L129" s="28"/>
      <c r="M129" s="135" t="s">
        <v>3</v>
      </c>
      <c r="N129" s="136" t="s">
        <v>34</v>
      </c>
      <c r="O129" s="137">
        <v>0</v>
      </c>
      <c r="P129" s="137">
        <f t="shared" si="11"/>
        <v>0</v>
      </c>
      <c r="Q129" s="137">
        <v>0</v>
      </c>
      <c r="R129" s="137">
        <f t="shared" si="12"/>
        <v>0</v>
      </c>
      <c r="S129" s="137">
        <v>0.27</v>
      </c>
      <c r="T129" s="138">
        <f t="shared" si="13"/>
        <v>5.4</v>
      </c>
      <c r="U129" s="27"/>
      <c r="V129" s="234"/>
      <c r="W129" s="27"/>
      <c r="X129" s="27"/>
      <c r="Y129" s="27"/>
      <c r="AL129" s="139" t="s">
        <v>123</v>
      </c>
      <c r="AN129" s="139" t="s">
        <v>119</v>
      </c>
      <c r="AO129" s="139" t="s">
        <v>73</v>
      </c>
      <c r="AS129" s="15" t="s">
        <v>116</v>
      </c>
      <c r="AY129" s="140">
        <f t="shared" si="14"/>
        <v>3200</v>
      </c>
      <c r="AZ129" s="140">
        <f t="shared" si="15"/>
        <v>0</v>
      </c>
      <c r="BA129" s="140">
        <f t="shared" si="16"/>
        <v>0</v>
      </c>
      <c r="BB129" s="140">
        <f t="shared" si="17"/>
        <v>0</v>
      </c>
      <c r="BC129" s="140">
        <f t="shared" si="18"/>
        <v>0</v>
      </c>
      <c r="BD129" s="15" t="s">
        <v>71</v>
      </c>
      <c r="BE129" s="140">
        <f t="shared" si="19"/>
        <v>3200</v>
      </c>
      <c r="BF129" s="15" t="s">
        <v>123</v>
      </c>
      <c r="BG129" s="139" t="s">
        <v>226</v>
      </c>
    </row>
    <row r="130" spans="1:59" s="2" customFormat="1" ht="36" customHeight="1" x14ac:dyDescent="0.2">
      <c r="A130" s="27"/>
      <c r="B130" s="128"/>
      <c r="C130" s="129" t="s">
        <v>227</v>
      </c>
      <c r="D130" s="129" t="s">
        <v>119</v>
      </c>
      <c r="E130" s="130" t="s">
        <v>228</v>
      </c>
      <c r="F130" s="131" t="s">
        <v>229</v>
      </c>
      <c r="G130" s="132" t="s">
        <v>122</v>
      </c>
      <c r="H130" s="248">
        <v>20</v>
      </c>
      <c r="I130" s="133">
        <v>350</v>
      </c>
      <c r="J130" s="133">
        <f t="shared" si="10"/>
        <v>7000</v>
      </c>
      <c r="K130" s="134"/>
      <c r="L130" s="28"/>
      <c r="M130" s="135" t="s">
        <v>3</v>
      </c>
      <c r="N130" s="136" t="s">
        <v>34</v>
      </c>
      <c r="O130" s="137">
        <v>0</v>
      </c>
      <c r="P130" s="137">
        <f t="shared" si="11"/>
        <v>0</v>
      </c>
      <c r="Q130" s="137">
        <v>0</v>
      </c>
      <c r="R130" s="137">
        <f t="shared" si="12"/>
        <v>0</v>
      </c>
      <c r="S130" s="137">
        <v>3.2000000000000001E-2</v>
      </c>
      <c r="T130" s="138">
        <f t="shared" si="13"/>
        <v>0.64</v>
      </c>
      <c r="U130" s="27"/>
      <c r="V130" s="234"/>
      <c r="W130" s="27"/>
      <c r="X130" s="27"/>
      <c r="Y130" s="27"/>
      <c r="AL130" s="139" t="s">
        <v>123</v>
      </c>
      <c r="AN130" s="139" t="s">
        <v>119</v>
      </c>
      <c r="AO130" s="139" t="s">
        <v>73</v>
      </c>
      <c r="AS130" s="15" t="s">
        <v>116</v>
      </c>
      <c r="AY130" s="140">
        <f t="shared" si="14"/>
        <v>7000</v>
      </c>
      <c r="AZ130" s="140">
        <f t="shared" si="15"/>
        <v>0</v>
      </c>
      <c r="BA130" s="140">
        <f t="shared" si="16"/>
        <v>0</v>
      </c>
      <c r="BB130" s="140">
        <f t="shared" si="17"/>
        <v>0</v>
      </c>
      <c r="BC130" s="140">
        <f t="shared" si="18"/>
        <v>0</v>
      </c>
      <c r="BD130" s="15" t="s">
        <v>71</v>
      </c>
      <c r="BE130" s="140">
        <f t="shared" si="19"/>
        <v>7000</v>
      </c>
      <c r="BF130" s="15" t="s">
        <v>123</v>
      </c>
      <c r="BG130" s="139" t="s">
        <v>230</v>
      </c>
    </row>
    <row r="131" spans="1:59" s="2" customFormat="1" ht="36" customHeight="1" x14ac:dyDescent="0.2">
      <c r="A131" s="27"/>
      <c r="B131" s="128"/>
      <c r="C131" s="129" t="s">
        <v>231</v>
      </c>
      <c r="D131" s="129" t="s">
        <v>119</v>
      </c>
      <c r="E131" s="130" t="s">
        <v>232</v>
      </c>
      <c r="F131" s="131" t="s">
        <v>233</v>
      </c>
      <c r="G131" s="132" t="s">
        <v>163</v>
      </c>
      <c r="H131" s="248">
        <v>170</v>
      </c>
      <c r="I131" s="133">
        <v>118</v>
      </c>
      <c r="J131" s="133">
        <f t="shared" si="10"/>
        <v>20060</v>
      </c>
      <c r="K131" s="134"/>
      <c r="L131" s="28"/>
      <c r="M131" s="135" t="s">
        <v>3</v>
      </c>
      <c r="N131" s="136" t="s">
        <v>34</v>
      </c>
      <c r="O131" s="137">
        <v>0</v>
      </c>
      <c r="P131" s="137">
        <f t="shared" si="11"/>
        <v>0</v>
      </c>
      <c r="Q131" s="137">
        <v>0</v>
      </c>
      <c r="R131" s="137">
        <f t="shared" si="12"/>
        <v>0</v>
      </c>
      <c r="S131" s="137">
        <v>1.9E-2</v>
      </c>
      <c r="T131" s="138">
        <f t="shared" si="13"/>
        <v>3.23</v>
      </c>
      <c r="U131" s="27"/>
      <c r="V131" s="234"/>
      <c r="W131" s="27"/>
      <c r="X131" s="27"/>
      <c r="Y131" s="27"/>
      <c r="AL131" s="139" t="s">
        <v>123</v>
      </c>
      <c r="AN131" s="139" t="s">
        <v>119</v>
      </c>
      <c r="AO131" s="139" t="s">
        <v>73</v>
      </c>
      <c r="AS131" s="15" t="s">
        <v>116</v>
      </c>
      <c r="AY131" s="140">
        <f t="shared" si="14"/>
        <v>20060</v>
      </c>
      <c r="AZ131" s="140">
        <f t="shared" si="15"/>
        <v>0</v>
      </c>
      <c r="BA131" s="140">
        <f t="shared" si="16"/>
        <v>0</v>
      </c>
      <c r="BB131" s="140">
        <f t="shared" si="17"/>
        <v>0</v>
      </c>
      <c r="BC131" s="140">
        <f t="shared" si="18"/>
        <v>0</v>
      </c>
      <c r="BD131" s="15" t="s">
        <v>71</v>
      </c>
      <c r="BE131" s="140">
        <f t="shared" si="19"/>
        <v>20060</v>
      </c>
      <c r="BF131" s="15" t="s">
        <v>123</v>
      </c>
      <c r="BG131" s="139" t="s">
        <v>234</v>
      </c>
    </row>
    <row r="132" spans="1:59" s="12" customFormat="1" ht="22.9" customHeight="1" x14ac:dyDescent="0.2">
      <c r="B132" s="116"/>
      <c r="D132" s="117" t="s">
        <v>62</v>
      </c>
      <c r="E132" s="126" t="s">
        <v>235</v>
      </c>
      <c r="F132" s="126" t="s">
        <v>236</v>
      </c>
      <c r="H132" s="247"/>
      <c r="J132" s="127">
        <f>BE132</f>
        <v>68050</v>
      </c>
      <c r="L132" s="116"/>
      <c r="M132" s="120"/>
      <c r="N132" s="121"/>
      <c r="O132" s="121"/>
      <c r="P132" s="122">
        <f>SUM(P133:P136)</f>
        <v>0</v>
      </c>
      <c r="Q132" s="121"/>
      <c r="R132" s="122">
        <f>SUM(R133:R136)</f>
        <v>0</v>
      </c>
      <c r="S132" s="121"/>
      <c r="T132" s="123">
        <f>SUM(T133:T136)</f>
        <v>0</v>
      </c>
      <c r="V132" s="234"/>
      <c r="AL132" s="117" t="s">
        <v>71</v>
      </c>
      <c r="AN132" s="124" t="s">
        <v>62</v>
      </c>
      <c r="AO132" s="124" t="s">
        <v>71</v>
      </c>
      <c r="AS132" s="117" t="s">
        <v>116</v>
      </c>
      <c r="BE132" s="125">
        <f>SUM(BE133:BE136)</f>
        <v>68050</v>
      </c>
    </row>
    <row r="133" spans="1:59" s="2" customFormat="1" ht="36" customHeight="1" x14ac:dyDescent="0.2">
      <c r="A133" s="27"/>
      <c r="B133" s="128"/>
      <c r="C133" s="129" t="s">
        <v>237</v>
      </c>
      <c r="D133" s="129" t="s">
        <v>119</v>
      </c>
      <c r="E133" s="130" t="s">
        <v>238</v>
      </c>
      <c r="F133" s="131" t="s">
        <v>239</v>
      </c>
      <c r="G133" s="132" t="s">
        <v>240</v>
      </c>
      <c r="H133" s="248">
        <v>35</v>
      </c>
      <c r="I133" s="133">
        <v>750</v>
      </c>
      <c r="J133" s="133">
        <f>ROUND(I133*H133,2)</f>
        <v>26250</v>
      </c>
      <c r="K133" s="134"/>
      <c r="L133" s="28"/>
      <c r="M133" s="135" t="s">
        <v>3</v>
      </c>
      <c r="N133" s="136" t="s">
        <v>34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7"/>
      <c r="V133" s="234"/>
      <c r="W133" s="27"/>
      <c r="X133" s="27"/>
      <c r="Y133" s="27"/>
      <c r="AL133" s="139" t="s">
        <v>183</v>
      </c>
      <c r="AN133" s="139" t="s">
        <v>119</v>
      </c>
      <c r="AO133" s="139" t="s">
        <v>73</v>
      </c>
      <c r="AS133" s="15" t="s">
        <v>116</v>
      </c>
      <c r="AY133" s="140">
        <f>IF(N133="základní",J133,0)</f>
        <v>26250</v>
      </c>
      <c r="AZ133" s="140">
        <f>IF(N133="snížená",J133,0)</f>
        <v>0</v>
      </c>
      <c r="BA133" s="140">
        <f>IF(N133="zákl. přenesená",J133,0)</f>
        <v>0</v>
      </c>
      <c r="BB133" s="140">
        <f>IF(N133="sníž. přenesená",J133,0)</f>
        <v>0</v>
      </c>
      <c r="BC133" s="140">
        <f>IF(N133="nulová",J133,0)</f>
        <v>0</v>
      </c>
      <c r="BD133" s="15" t="s">
        <v>71</v>
      </c>
      <c r="BE133" s="140">
        <f>ROUND(I133*H133,2)</f>
        <v>26250</v>
      </c>
      <c r="BF133" s="15" t="s">
        <v>183</v>
      </c>
      <c r="BG133" s="139" t="s">
        <v>241</v>
      </c>
    </row>
    <row r="134" spans="1:59" s="2" customFormat="1" ht="36" customHeight="1" x14ac:dyDescent="0.2">
      <c r="A134" s="27"/>
      <c r="B134" s="128"/>
      <c r="C134" s="129" t="s">
        <v>242</v>
      </c>
      <c r="D134" s="129" t="s">
        <v>119</v>
      </c>
      <c r="E134" s="130" t="s">
        <v>243</v>
      </c>
      <c r="F134" s="131" t="s">
        <v>244</v>
      </c>
      <c r="G134" s="132" t="s">
        <v>240</v>
      </c>
      <c r="H134" s="248">
        <v>35</v>
      </c>
      <c r="I134" s="133">
        <v>356</v>
      </c>
      <c r="J134" s="133">
        <f>ROUND(I134*H134,2)</f>
        <v>12460</v>
      </c>
      <c r="K134" s="134"/>
      <c r="L134" s="28"/>
      <c r="M134" s="135" t="s">
        <v>3</v>
      </c>
      <c r="N134" s="136" t="s">
        <v>34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7"/>
      <c r="V134" s="234"/>
      <c r="W134" s="27"/>
      <c r="X134" s="27"/>
      <c r="Y134" s="27"/>
      <c r="AL134" s="139" t="s">
        <v>183</v>
      </c>
      <c r="AN134" s="139" t="s">
        <v>119</v>
      </c>
      <c r="AO134" s="139" t="s">
        <v>73</v>
      </c>
      <c r="AS134" s="15" t="s">
        <v>116</v>
      </c>
      <c r="AY134" s="140">
        <f>IF(N134="základní",J134,0)</f>
        <v>12460</v>
      </c>
      <c r="AZ134" s="140">
        <f>IF(N134="snížená",J134,0)</f>
        <v>0</v>
      </c>
      <c r="BA134" s="140">
        <f>IF(N134="zákl. přenesená",J134,0)</f>
        <v>0</v>
      </c>
      <c r="BB134" s="140">
        <f>IF(N134="sníž. přenesená",J134,0)</f>
        <v>0</v>
      </c>
      <c r="BC134" s="140">
        <f>IF(N134="nulová",J134,0)</f>
        <v>0</v>
      </c>
      <c r="BD134" s="15" t="s">
        <v>71</v>
      </c>
      <c r="BE134" s="140">
        <f>ROUND(I134*H134,2)</f>
        <v>12460</v>
      </c>
      <c r="BF134" s="15" t="s">
        <v>183</v>
      </c>
      <c r="BG134" s="139" t="s">
        <v>245</v>
      </c>
    </row>
    <row r="135" spans="1:59" s="2" customFormat="1" ht="36" customHeight="1" x14ac:dyDescent="0.2">
      <c r="A135" s="27"/>
      <c r="B135" s="128"/>
      <c r="C135" s="129" t="s">
        <v>246</v>
      </c>
      <c r="D135" s="129" t="s">
        <v>119</v>
      </c>
      <c r="E135" s="130" t="s">
        <v>247</v>
      </c>
      <c r="F135" s="131" t="s">
        <v>248</v>
      </c>
      <c r="G135" s="132" t="s">
        <v>240</v>
      </c>
      <c r="H135" s="248">
        <v>70</v>
      </c>
      <c r="I135" s="133">
        <v>12</v>
      </c>
      <c r="J135" s="133">
        <f>ROUND(I135*H135,2)</f>
        <v>840</v>
      </c>
      <c r="K135" s="134"/>
      <c r="L135" s="28"/>
      <c r="M135" s="135" t="s">
        <v>3</v>
      </c>
      <c r="N135" s="136" t="s">
        <v>34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U135" s="27"/>
      <c r="V135" s="234"/>
      <c r="W135" s="27"/>
      <c r="X135" s="27"/>
      <c r="Y135" s="27"/>
      <c r="AL135" s="139" t="s">
        <v>183</v>
      </c>
      <c r="AN135" s="139" t="s">
        <v>119</v>
      </c>
      <c r="AO135" s="139" t="s">
        <v>73</v>
      </c>
      <c r="AS135" s="15" t="s">
        <v>116</v>
      </c>
      <c r="AY135" s="140">
        <f>IF(N135="základní",J135,0)</f>
        <v>840</v>
      </c>
      <c r="AZ135" s="140">
        <f>IF(N135="snížená",J135,0)</f>
        <v>0</v>
      </c>
      <c r="BA135" s="140">
        <f>IF(N135="zákl. přenesená",J135,0)</f>
        <v>0</v>
      </c>
      <c r="BB135" s="140">
        <f>IF(N135="sníž. přenesená",J135,0)</f>
        <v>0</v>
      </c>
      <c r="BC135" s="140">
        <f>IF(N135="nulová",J135,0)</f>
        <v>0</v>
      </c>
      <c r="BD135" s="15" t="s">
        <v>71</v>
      </c>
      <c r="BE135" s="140">
        <f>ROUND(I135*H135,2)</f>
        <v>840</v>
      </c>
      <c r="BF135" s="15" t="s">
        <v>183</v>
      </c>
      <c r="BG135" s="139" t="s">
        <v>249</v>
      </c>
    </row>
    <row r="136" spans="1:59" s="2" customFormat="1" ht="36" customHeight="1" x14ac:dyDescent="0.2">
      <c r="A136" s="27"/>
      <c r="B136" s="128"/>
      <c r="C136" s="129" t="s">
        <v>250</v>
      </c>
      <c r="D136" s="129" t="s">
        <v>119</v>
      </c>
      <c r="E136" s="130" t="s">
        <v>251</v>
      </c>
      <c r="F136" s="131" t="s">
        <v>252</v>
      </c>
      <c r="G136" s="132" t="s">
        <v>240</v>
      </c>
      <c r="H136" s="248">
        <v>25</v>
      </c>
      <c r="I136" s="133">
        <v>1140</v>
      </c>
      <c r="J136" s="133">
        <f>ROUND(I136*H136,2)</f>
        <v>28500</v>
      </c>
      <c r="K136" s="134"/>
      <c r="L136" s="28"/>
      <c r="M136" s="135" t="s">
        <v>3</v>
      </c>
      <c r="N136" s="136" t="s">
        <v>34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7"/>
      <c r="V136" s="234"/>
      <c r="W136" s="27"/>
      <c r="X136" s="27"/>
      <c r="Y136" s="27"/>
      <c r="AL136" s="139" t="s">
        <v>123</v>
      </c>
      <c r="AN136" s="139" t="s">
        <v>119</v>
      </c>
      <c r="AO136" s="139" t="s">
        <v>73</v>
      </c>
      <c r="AS136" s="15" t="s">
        <v>116</v>
      </c>
      <c r="AY136" s="140">
        <f>IF(N136="základní",J136,0)</f>
        <v>28500</v>
      </c>
      <c r="AZ136" s="140">
        <f>IF(N136="snížená",J136,0)</f>
        <v>0</v>
      </c>
      <c r="BA136" s="140">
        <f>IF(N136="zákl. přenesená",J136,0)</f>
        <v>0</v>
      </c>
      <c r="BB136" s="140">
        <f>IF(N136="sníž. přenesená",J136,0)</f>
        <v>0</v>
      </c>
      <c r="BC136" s="140">
        <f>IF(N136="nulová",J136,0)</f>
        <v>0</v>
      </c>
      <c r="BD136" s="15" t="s">
        <v>71</v>
      </c>
      <c r="BE136" s="140">
        <f>ROUND(I136*H136,2)</f>
        <v>28500</v>
      </c>
      <c r="BF136" s="15" t="s">
        <v>123</v>
      </c>
      <c r="BG136" s="139" t="s">
        <v>253</v>
      </c>
    </row>
    <row r="137" spans="1:59" s="12" customFormat="1" ht="22.9" customHeight="1" x14ac:dyDescent="0.2">
      <c r="B137" s="116"/>
      <c r="D137" s="117" t="s">
        <v>62</v>
      </c>
      <c r="E137" s="126" t="s">
        <v>254</v>
      </c>
      <c r="F137" s="126" t="s">
        <v>255</v>
      </c>
      <c r="H137" s="247"/>
      <c r="J137" s="127">
        <f>BE137</f>
        <v>9000</v>
      </c>
      <c r="L137" s="116"/>
      <c r="M137" s="120"/>
      <c r="N137" s="121"/>
      <c r="O137" s="121"/>
      <c r="P137" s="122">
        <f>P138</f>
        <v>0</v>
      </c>
      <c r="Q137" s="121"/>
      <c r="R137" s="122">
        <f>R138</f>
        <v>0</v>
      </c>
      <c r="S137" s="121"/>
      <c r="T137" s="123">
        <f>T138</f>
        <v>0</v>
      </c>
      <c r="V137" s="234"/>
      <c r="AL137" s="117" t="s">
        <v>71</v>
      </c>
      <c r="AN137" s="124" t="s">
        <v>62</v>
      </c>
      <c r="AO137" s="124" t="s">
        <v>71</v>
      </c>
      <c r="AS137" s="117" t="s">
        <v>116</v>
      </c>
      <c r="BE137" s="125">
        <f>BE138</f>
        <v>9000</v>
      </c>
    </row>
    <row r="138" spans="1:59" s="2" customFormat="1" ht="48" customHeight="1" x14ac:dyDescent="0.2">
      <c r="A138" s="27"/>
      <c r="B138" s="128"/>
      <c r="C138" s="129" t="s">
        <v>256</v>
      </c>
      <c r="D138" s="129" t="s">
        <v>119</v>
      </c>
      <c r="E138" s="130" t="s">
        <v>257</v>
      </c>
      <c r="F138" s="131" t="s">
        <v>258</v>
      </c>
      <c r="G138" s="132" t="s">
        <v>240</v>
      </c>
      <c r="H138" s="248">
        <v>30</v>
      </c>
      <c r="I138" s="133">
        <v>300</v>
      </c>
      <c r="J138" s="133">
        <f>ROUND(I138*H138,2)</f>
        <v>9000</v>
      </c>
      <c r="K138" s="134"/>
      <c r="L138" s="28"/>
      <c r="M138" s="135" t="s">
        <v>3</v>
      </c>
      <c r="N138" s="136" t="s">
        <v>34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7"/>
      <c r="V138" s="234"/>
      <c r="W138" s="27"/>
      <c r="X138" s="27"/>
      <c r="Y138" s="27"/>
      <c r="AL138" s="139" t="s">
        <v>123</v>
      </c>
      <c r="AN138" s="139" t="s">
        <v>119</v>
      </c>
      <c r="AO138" s="139" t="s">
        <v>73</v>
      </c>
      <c r="AS138" s="15" t="s">
        <v>116</v>
      </c>
      <c r="AY138" s="140">
        <f>IF(N138="základní",J138,0)</f>
        <v>9000</v>
      </c>
      <c r="AZ138" s="140">
        <f>IF(N138="snížená",J138,0)</f>
        <v>0</v>
      </c>
      <c r="BA138" s="140">
        <f>IF(N138="zákl. přenesená",J138,0)</f>
        <v>0</v>
      </c>
      <c r="BB138" s="140">
        <f>IF(N138="sníž. přenesená",J138,0)</f>
        <v>0</v>
      </c>
      <c r="BC138" s="140">
        <f>IF(N138="nulová",J138,0)</f>
        <v>0</v>
      </c>
      <c r="BD138" s="15" t="s">
        <v>71</v>
      </c>
      <c r="BE138" s="140">
        <f>ROUND(I138*H138,2)</f>
        <v>9000</v>
      </c>
      <c r="BF138" s="15" t="s">
        <v>123</v>
      </c>
      <c r="BG138" s="139" t="s">
        <v>259</v>
      </c>
    </row>
    <row r="139" spans="1:59" s="12" customFormat="1" ht="25.9" customHeight="1" x14ac:dyDescent="0.2">
      <c r="B139" s="116"/>
      <c r="D139" s="117" t="s">
        <v>62</v>
      </c>
      <c r="E139" s="118" t="s">
        <v>260</v>
      </c>
      <c r="F139" s="118" t="s">
        <v>261</v>
      </c>
      <c r="H139" s="247"/>
      <c r="J139" s="119">
        <f>BE139</f>
        <v>28050683.329999998</v>
      </c>
      <c r="L139" s="116"/>
      <c r="M139" s="120"/>
      <c r="N139" s="121"/>
      <c r="O139" s="121"/>
      <c r="P139" s="122">
        <f>P140+P149+P158+P174+P178+P182+P189+P197+P207+P216+P226+P237+P242</f>
        <v>0</v>
      </c>
      <c r="Q139" s="121"/>
      <c r="R139" s="122">
        <f>R140+R149+R158+R174+R178+R182+R189+R197+R207+R216+R226+R237+R242</f>
        <v>270.77087674666666</v>
      </c>
      <c r="S139" s="121"/>
      <c r="T139" s="123">
        <f>T140+T149+T158+T174+T178+T182+T189+T197+T207+T216+T226+T237+T242</f>
        <v>138.9777</v>
      </c>
      <c r="V139" s="234"/>
      <c r="AL139" s="117" t="s">
        <v>73</v>
      </c>
      <c r="AN139" s="124" t="s">
        <v>62</v>
      </c>
      <c r="AO139" s="124" t="s">
        <v>63</v>
      </c>
      <c r="AS139" s="117" t="s">
        <v>116</v>
      </c>
      <c r="BE139" s="125">
        <f>BE140+BE149+BE158+BE174+BE178+BE182+BE189+BE197+BE207+BE216+BE226+BE237+BE242</f>
        <v>28050683.329999998</v>
      </c>
    </row>
    <row r="140" spans="1:59" s="12" customFormat="1" ht="22.9" customHeight="1" x14ac:dyDescent="0.2">
      <c r="B140" s="116"/>
      <c r="D140" s="117" t="s">
        <v>62</v>
      </c>
      <c r="E140" s="126" t="s">
        <v>262</v>
      </c>
      <c r="F140" s="126" t="s">
        <v>263</v>
      </c>
      <c r="H140" s="247"/>
      <c r="J140" s="127">
        <f>BE140</f>
        <v>32010</v>
      </c>
      <c r="L140" s="116"/>
      <c r="M140" s="120"/>
      <c r="N140" s="121"/>
      <c r="O140" s="121"/>
      <c r="P140" s="122">
        <f>SUM(P141:P148)</f>
        <v>0</v>
      </c>
      <c r="Q140" s="121"/>
      <c r="R140" s="122">
        <f>SUM(R141:R148)</f>
        <v>3.2923000000000001E-2</v>
      </c>
      <c r="S140" s="121"/>
      <c r="T140" s="123">
        <f>SUM(T141:T148)</f>
        <v>0.28700000000000003</v>
      </c>
      <c r="V140" s="234"/>
      <c r="AL140" s="117" t="s">
        <v>73</v>
      </c>
      <c r="AN140" s="124" t="s">
        <v>62</v>
      </c>
      <c r="AO140" s="124" t="s">
        <v>71</v>
      </c>
      <c r="AS140" s="117" t="s">
        <v>116</v>
      </c>
      <c r="BE140" s="125">
        <f>SUM(BE141:BE148)</f>
        <v>32010</v>
      </c>
    </row>
    <row r="141" spans="1:59" s="2" customFormat="1" ht="24" customHeight="1" x14ac:dyDescent="0.2">
      <c r="A141" s="27"/>
      <c r="B141" s="128"/>
      <c r="C141" s="129" t="s">
        <v>264</v>
      </c>
      <c r="D141" s="129" t="s">
        <v>119</v>
      </c>
      <c r="E141" s="130" t="s">
        <v>265</v>
      </c>
      <c r="F141" s="131" t="s">
        <v>266</v>
      </c>
      <c r="G141" s="132" t="s">
        <v>163</v>
      </c>
      <c r="H141" s="248">
        <v>10</v>
      </c>
      <c r="I141" s="133">
        <v>250</v>
      </c>
      <c r="J141" s="133">
        <f t="shared" ref="J141:J148" si="20">ROUND(I141*H141,2)</f>
        <v>2500</v>
      </c>
      <c r="K141" s="134"/>
      <c r="L141" s="28"/>
      <c r="M141" s="135" t="s">
        <v>3</v>
      </c>
      <c r="N141" s="136" t="s">
        <v>34</v>
      </c>
      <c r="O141" s="137">
        <v>0</v>
      </c>
      <c r="P141" s="137">
        <f t="shared" ref="P141:P148" si="21">O141*H141</f>
        <v>0</v>
      </c>
      <c r="Q141" s="137">
        <v>0</v>
      </c>
      <c r="R141" s="137">
        <f t="shared" ref="R141:R148" si="22">Q141*H141</f>
        <v>0</v>
      </c>
      <c r="S141" s="137">
        <v>1.4919999999999999E-2</v>
      </c>
      <c r="T141" s="138">
        <f t="shared" ref="T141:T148" si="23">S141*H141</f>
        <v>0.1492</v>
      </c>
      <c r="U141" s="27"/>
      <c r="V141" s="234"/>
      <c r="W141" s="27"/>
      <c r="X141" s="27"/>
      <c r="Y141" s="27"/>
      <c r="AL141" s="139" t="s">
        <v>183</v>
      </c>
      <c r="AN141" s="139" t="s">
        <v>119</v>
      </c>
      <c r="AO141" s="139" t="s">
        <v>73</v>
      </c>
      <c r="AS141" s="15" t="s">
        <v>116</v>
      </c>
      <c r="AY141" s="140">
        <f t="shared" ref="AY141:AY148" si="24">IF(N141="základní",J141,0)</f>
        <v>2500</v>
      </c>
      <c r="AZ141" s="140">
        <f t="shared" ref="AZ141:AZ148" si="25">IF(N141="snížená",J141,0)</f>
        <v>0</v>
      </c>
      <c r="BA141" s="140">
        <f t="shared" ref="BA141:BA148" si="26">IF(N141="zákl. přenesená",J141,0)</f>
        <v>0</v>
      </c>
      <c r="BB141" s="140">
        <f t="shared" ref="BB141:BB148" si="27">IF(N141="sníž. přenesená",J141,0)</f>
        <v>0</v>
      </c>
      <c r="BC141" s="140">
        <f t="shared" ref="BC141:BC148" si="28">IF(N141="nulová",J141,0)</f>
        <v>0</v>
      </c>
      <c r="BD141" s="15" t="s">
        <v>71</v>
      </c>
      <c r="BE141" s="140">
        <f t="shared" ref="BE141:BE148" si="29">ROUND(I141*H141,2)</f>
        <v>2500</v>
      </c>
      <c r="BF141" s="15" t="s">
        <v>183</v>
      </c>
      <c r="BG141" s="139" t="s">
        <v>267</v>
      </c>
    </row>
    <row r="142" spans="1:59" s="2" customFormat="1" ht="24" customHeight="1" x14ac:dyDescent="0.2">
      <c r="A142" s="27"/>
      <c r="B142" s="128"/>
      <c r="C142" s="129" t="s">
        <v>268</v>
      </c>
      <c r="D142" s="129" t="s">
        <v>119</v>
      </c>
      <c r="E142" s="130" t="s">
        <v>269</v>
      </c>
      <c r="F142" s="131" t="s">
        <v>270</v>
      </c>
      <c r="G142" s="132" t="s">
        <v>122</v>
      </c>
      <c r="H142" s="248">
        <v>5</v>
      </c>
      <c r="I142" s="133">
        <v>142</v>
      </c>
      <c r="J142" s="133">
        <f t="shared" si="20"/>
        <v>710</v>
      </c>
      <c r="K142" s="134"/>
      <c r="L142" s="28"/>
      <c r="M142" s="135" t="s">
        <v>3</v>
      </c>
      <c r="N142" s="136" t="s">
        <v>34</v>
      </c>
      <c r="O142" s="137">
        <v>0</v>
      </c>
      <c r="P142" s="137">
        <f t="shared" si="21"/>
        <v>0</v>
      </c>
      <c r="Q142" s="137">
        <v>0</v>
      </c>
      <c r="R142" s="137">
        <f t="shared" si="22"/>
        <v>0</v>
      </c>
      <c r="S142" s="137">
        <v>2.7560000000000001E-2</v>
      </c>
      <c r="T142" s="138">
        <f t="shared" si="23"/>
        <v>0.13780000000000001</v>
      </c>
      <c r="U142" s="27"/>
      <c r="V142" s="234"/>
      <c r="W142" s="27"/>
      <c r="X142" s="27"/>
      <c r="Y142" s="27"/>
      <c r="AL142" s="139" t="s">
        <v>183</v>
      </c>
      <c r="AN142" s="139" t="s">
        <v>119</v>
      </c>
      <c r="AO142" s="139" t="s">
        <v>73</v>
      </c>
      <c r="AS142" s="15" t="s">
        <v>116</v>
      </c>
      <c r="AY142" s="140">
        <f t="shared" si="24"/>
        <v>710</v>
      </c>
      <c r="AZ142" s="140">
        <f t="shared" si="25"/>
        <v>0</v>
      </c>
      <c r="BA142" s="140">
        <f t="shared" si="26"/>
        <v>0</v>
      </c>
      <c r="BB142" s="140">
        <f t="shared" si="27"/>
        <v>0</v>
      </c>
      <c r="BC142" s="140">
        <f t="shared" si="28"/>
        <v>0</v>
      </c>
      <c r="BD142" s="15" t="s">
        <v>71</v>
      </c>
      <c r="BE142" s="140">
        <f t="shared" si="29"/>
        <v>710</v>
      </c>
      <c r="BF142" s="15" t="s">
        <v>183</v>
      </c>
      <c r="BG142" s="139" t="s">
        <v>271</v>
      </c>
    </row>
    <row r="143" spans="1:59" s="2" customFormat="1" ht="24" customHeight="1" x14ac:dyDescent="0.2">
      <c r="A143" s="27"/>
      <c r="B143" s="128"/>
      <c r="C143" s="129" t="s">
        <v>272</v>
      </c>
      <c r="D143" s="129" t="s">
        <v>119</v>
      </c>
      <c r="E143" s="130" t="s">
        <v>273</v>
      </c>
      <c r="F143" s="131" t="s">
        <v>274</v>
      </c>
      <c r="G143" s="132" t="s">
        <v>163</v>
      </c>
      <c r="H143" s="248">
        <v>10</v>
      </c>
      <c r="I143" s="133">
        <v>586</v>
      </c>
      <c r="J143" s="133">
        <f t="shared" si="20"/>
        <v>5860</v>
      </c>
      <c r="K143" s="134"/>
      <c r="L143" s="28"/>
      <c r="M143" s="135" t="s">
        <v>3</v>
      </c>
      <c r="N143" s="136" t="s">
        <v>34</v>
      </c>
      <c r="O143" s="137">
        <v>0</v>
      </c>
      <c r="P143" s="137">
        <f t="shared" si="21"/>
        <v>0</v>
      </c>
      <c r="Q143" s="137">
        <v>1.2055E-3</v>
      </c>
      <c r="R143" s="137">
        <f t="shared" si="22"/>
        <v>1.2055E-2</v>
      </c>
      <c r="S143" s="137">
        <v>0</v>
      </c>
      <c r="T143" s="138">
        <f t="shared" si="23"/>
        <v>0</v>
      </c>
      <c r="U143" s="27"/>
      <c r="V143" s="234"/>
      <c r="W143" s="27"/>
      <c r="X143" s="27"/>
      <c r="Y143" s="27"/>
      <c r="AL143" s="139" t="s">
        <v>183</v>
      </c>
      <c r="AN143" s="139" t="s">
        <v>119</v>
      </c>
      <c r="AO143" s="139" t="s">
        <v>73</v>
      </c>
      <c r="AS143" s="15" t="s">
        <v>116</v>
      </c>
      <c r="AY143" s="140">
        <f t="shared" si="24"/>
        <v>5860</v>
      </c>
      <c r="AZ143" s="140">
        <f t="shared" si="25"/>
        <v>0</v>
      </c>
      <c r="BA143" s="140">
        <f t="shared" si="26"/>
        <v>0</v>
      </c>
      <c r="BB143" s="140">
        <f t="shared" si="27"/>
        <v>0</v>
      </c>
      <c r="BC143" s="140">
        <f t="shared" si="28"/>
        <v>0</v>
      </c>
      <c r="BD143" s="15" t="s">
        <v>71</v>
      </c>
      <c r="BE143" s="140">
        <f t="shared" si="29"/>
        <v>5860</v>
      </c>
      <c r="BF143" s="15" t="s">
        <v>183</v>
      </c>
      <c r="BG143" s="139" t="s">
        <v>275</v>
      </c>
    </row>
    <row r="144" spans="1:59" s="2" customFormat="1" ht="24" customHeight="1" x14ac:dyDescent="0.2">
      <c r="A144" s="27"/>
      <c r="B144" s="128"/>
      <c r="C144" s="129" t="s">
        <v>276</v>
      </c>
      <c r="D144" s="129" t="s">
        <v>119</v>
      </c>
      <c r="E144" s="130" t="s">
        <v>277</v>
      </c>
      <c r="F144" s="131" t="s">
        <v>278</v>
      </c>
      <c r="G144" s="132" t="s">
        <v>163</v>
      </c>
      <c r="H144" s="248">
        <v>10</v>
      </c>
      <c r="I144" s="133">
        <v>569</v>
      </c>
      <c r="J144" s="133">
        <f t="shared" si="20"/>
        <v>5690</v>
      </c>
      <c r="K144" s="134"/>
      <c r="L144" s="28"/>
      <c r="M144" s="135" t="s">
        <v>3</v>
      </c>
      <c r="N144" s="136" t="s">
        <v>34</v>
      </c>
      <c r="O144" s="137">
        <v>0</v>
      </c>
      <c r="P144" s="137">
        <f t="shared" si="21"/>
        <v>0</v>
      </c>
      <c r="Q144" s="137">
        <v>1.1398000000000001E-3</v>
      </c>
      <c r="R144" s="137">
        <f t="shared" si="22"/>
        <v>1.1398E-2</v>
      </c>
      <c r="S144" s="137">
        <v>0</v>
      </c>
      <c r="T144" s="138">
        <f t="shared" si="23"/>
        <v>0</v>
      </c>
      <c r="U144" s="27"/>
      <c r="V144" s="234"/>
      <c r="W144" s="27"/>
      <c r="X144" s="27"/>
      <c r="Y144" s="27"/>
      <c r="AL144" s="139" t="s">
        <v>183</v>
      </c>
      <c r="AN144" s="139" t="s">
        <v>119</v>
      </c>
      <c r="AO144" s="139" t="s">
        <v>73</v>
      </c>
      <c r="AS144" s="15" t="s">
        <v>116</v>
      </c>
      <c r="AY144" s="140">
        <f t="shared" si="24"/>
        <v>5690</v>
      </c>
      <c r="AZ144" s="140">
        <f t="shared" si="25"/>
        <v>0</v>
      </c>
      <c r="BA144" s="140">
        <f t="shared" si="26"/>
        <v>0</v>
      </c>
      <c r="BB144" s="140">
        <f t="shared" si="27"/>
        <v>0</v>
      </c>
      <c r="BC144" s="140">
        <f t="shared" si="28"/>
        <v>0</v>
      </c>
      <c r="BD144" s="15" t="s">
        <v>71</v>
      </c>
      <c r="BE144" s="140">
        <f t="shared" si="29"/>
        <v>5690</v>
      </c>
      <c r="BF144" s="15" t="s">
        <v>183</v>
      </c>
      <c r="BG144" s="139" t="s">
        <v>279</v>
      </c>
    </row>
    <row r="145" spans="1:59" s="2" customFormat="1" ht="24" customHeight="1" x14ac:dyDescent="0.2">
      <c r="A145" s="27"/>
      <c r="B145" s="128"/>
      <c r="C145" s="129" t="s">
        <v>280</v>
      </c>
      <c r="D145" s="129" t="s">
        <v>119</v>
      </c>
      <c r="E145" s="130" t="s">
        <v>281</v>
      </c>
      <c r="F145" s="131" t="s">
        <v>282</v>
      </c>
      <c r="G145" s="132" t="s">
        <v>163</v>
      </c>
      <c r="H145" s="248">
        <v>5</v>
      </c>
      <c r="I145" s="133">
        <v>400</v>
      </c>
      <c r="J145" s="133">
        <f t="shared" si="20"/>
        <v>2000</v>
      </c>
      <c r="K145" s="134"/>
      <c r="L145" s="28"/>
      <c r="M145" s="135" t="s">
        <v>3</v>
      </c>
      <c r="N145" s="136" t="s">
        <v>34</v>
      </c>
      <c r="O145" s="137">
        <v>0</v>
      </c>
      <c r="P145" s="137">
        <f t="shared" si="21"/>
        <v>0</v>
      </c>
      <c r="Q145" s="137">
        <v>3.5399999999999999E-4</v>
      </c>
      <c r="R145" s="137">
        <f t="shared" si="22"/>
        <v>1.7699999999999999E-3</v>
      </c>
      <c r="S145" s="137">
        <v>0</v>
      </c>
      <c r="T145" s="138">
        <f t="shared" si="23"/>
        <v>0</v>
      </c>
      <c r="U145" s="27"/>
      <c r="V145" s="234"/>
      <c r="W145" s="27"/>
      <c r="X145" s="27"/>
      <c r="Y145" s="27"/>
      <c r="AL145" s="139" t="s">
        <v>183</v>
      </c>
      <c r="AN145" s="139" t="s">
        <v>119</v>
      </c>
      <c r="AO145" s="139" t="s">
        <v>73</v>
      </c>
      <c r="AS145" s="15" t="s">
        <v>116</v>
      </c>
      <c r="AY145" s="140">
        <f t="shared" si="24"/>
        <v>2000</v>
      </c>
      <c r="AZ145" s="140">
        <f t="shared" si="25"/>
        <v>0</v>
      </c>
      <c r="BA145" s="140">
        <f t="shared" si="26"/>
        <v>0</v>
      </c>
      <c r="BB145" s="140">
        <f t="shared" si="27"/>
        <v>0</v>
      </c>
      <c r="BC145" s="140">
        <f t="shared" si="28"/>
        <v>0</v>
      </c>
      <c r="BD145" s="15" t="s">
        <v>71</v>
      </c>
      <c r="BE145" s="140">
        <f t="shared" si="29"/>
        <v>2000</v>
      </c>
      <c r="BF145" s="15" t="s">
        <v>183</v>
      </c>
      <c r="BG145" s="139" t="s">
        <v>283</v>
      </c>
    </row>
    <row r="146" spans="1:59" s="2" customFormat="1" ht="16.5" customHeight="1" x14ac:dyDescent="0.2">
      <c r="A146" s="27"/>
      <c r="B146" s="128"/>
      <c r="C146" s="129" t="s">
        <v>284</v>
      </c>
      <c r="D146" s="129" t="s">
        <v>119</v>
      </c>
      <c r="E146" s="130" t="s">
        <v>285</v>
      </c>
      <c r="F146" s="131" t="s">
        <v>286</v>
      </c>
      <c r="G146" s="132" t="s">
        <v>122</v>
      </c>
      <c r="H146" s="248">
        <v>10</v>
      </c>
      <c r="I146" s="133">
        <v>1100</v>
      </c>
      <c r="J146" s="133">
        <f t="shared" si="20"/>
        <v>11000</v>
      </c>
      <c r="K146" s="134"/>
      <c r="L146" s="28"/>
      <c r="M146" s="135" t="s">
        <v>3</v>
      </c>
      <c r="N146" s="136" t="s">
        <v>34</v>
      </c>
      <c r="O146" s="137">
        <v>0</v>
      </c>
      <c r="P146" s="137">
        <f t="shared" si="21"/>
        <v>0</v>
      </c>
      <c r="Q146" s="137">
        <v>7.6999999999999996E-4</v>
      </c>
      <c r="R146" s="137">
        <f t="shared" si="22"/>
        <v>7.6999999999999994E-3</v>
      </c>
      <c r="S146" s="137">
        <v>0</v>
      </c>
      <c r="T146" s="138">
        <f t="shared" si="23"/>
        <v>0</v>
      </c>
      <c r="U146" s="27"/>
      <c r="V146" s="234"/>
      <c r="W146" s="27"/>
      <c r="X146" s="27"/>
      <c r="Y146" s="27"/>
      <c r="AL146" s="139" t="s">
        <v>183</v>
      </c>
      <c r="AN146" s="139" t="s">
        <v>119</v>
      </c>
      <c r="AO146" s="139" t="s">
        <v>73</v>
      </c>
      <c r="AS146" s="15" t="s">
        <v>116</v>
      </c>
      <c r="AY146" s="140">
        <f t="shared" si="24"/>
        <v>11000</v>
      </c>
      <c r="AZ146" s="140">
        <f t="shared" si="25"/>
        <v>0</v>
      </c>
      <c r="BA146" s="140">
        <f t="shared" si="26"/>
        <v>0</v>
      </c>
      <c r="BB146" s="140">
        <f t="shared" si="27"/>
        <v>0</v>
      </c>
      <c r="BC146" s="140">
        <f t="shared" si="28"/>
        <v>0</v>
      </c>
      <c r="BD146" s="15" t="s">
        <v>71</v>
      </c>
      <c r="BE146" s="140">
        <f t="shared" si="29"/>
        <v>11000</v>
      </c>
      <c r="BF146" s="15" t="s">
        <v>183</v>
      </c>
      <c r="BG146" s="139" t="s">
        <v>287</v>
      </c>
    </row>
    <row r="147" spans="1:59" s="2" customFormat="1" ht="24" customHeight="1" x14ac:dyDescent="0.2">
      <c r="A147" s="27"/>
      <c r="B147" s="128"/>
      <c r="C147" s="129" t="s">
        <v>288</v>
      </c>
      <c r="D147" s="129" t="s">
        <v>119</v>
      </c>
      <c r="E147" s="130" t="s">
        <v>289</v>
      </c>
      <c r="F147" s="131" t="s">
        <v>290</v>
      </c>
      <c r="G147" s="132" t="s">
        <v>163</v>
      </c>
      <c r="H147" s="248">
        <v>20</v>
      </c>
      <c r="I147" s="133">
        <v>25</v>
      </c>
      <c r="J147" s="133">
        <f t="shared" si="20"/>
        <v>500</v>
      </c>
      <c r="K147" s="134"/>
      <c r="L147" s="28"/>
      <c r="M147" s="135" t="s">
        <v>3</v>
      </c>
      <c r="N147" s="136" t="s">
        <v>34</v>
      </c>
      <c r="O147" s="137">
        <v>0</v>
      </c>
      <c r="P147" s="137">
        <f t="shared" si="21"/>
        <v>0</v>
      </c>
      <c r="Q147" s="137">
        <v>0</v>
      </c>
      <c r="R147" s="137">
        <f t="shared" si="22"/>
        <v>0</v>
      </c>
      <c r="S147" s="137">
        <v>0</v>
      </c>
      <c r="T147" s="138">
        <f t="shared" si="23"/>
        <v>0</v>
      </c>
      <c r="U147" s="27"/>
      <c r="V147" s="234"/>
      <c r="W147" s="27"/>
      <c r="X147" s="27"/>
      <c r="Y147" s="27"/>
      <c r="AL147" s="139" t="s">
        <v>183</v>
      </c>
      <c r="AN147" s="139" t="s">
        <v>119</v>
      </c>
      <c r="AO147" s="139" t="s">
        <v>73</v>
      </c>
      <c r="AS147" s="15" t="s">
        <v>116</v>
      </c>
      <c r="AY147" s="140">
        <f t="shared" si="24"/>
        <v>500</v>
      </c>
      <c r="AZ147" s="140">
        <f t="shared" si="25"/>
        <v>0</v>
      </c>
      <c r="BA147" s="140">
        <f t="shared" si="26"/>
        <v>0</v>
      </c>
      <c r="BB147" s="140">
        <f t="shared" si="27"/>
        <v>0</v>
      </c>
      <c r="BC147" s="140">
        <f t="shared" si="28"/>
        <v>0</v>
      </c>
      <c r="BD147" s="15" t="s">
        <v>71</v>
      </c>
      <c r="BE147" s="140">
        <f t="shared" si="29"/>
        <v>500</v>
      </c>
      <c r="BF147" s="15" t="s">
        <v>183</v>
      </c>
      <c r="BG147" s="139" t="s">
        <v>291</v>
      </c>
    </row>
    <row r="148" spans="1:59" s="2" customFormat="1" ht="36" customHeight="1" x14ac:dyDescent="0.2">
      <c r="A148" s="27"/>
      <c r="B148" s="128"/>
      <c r="C148" s="129" t="s">
        <v>292</v>
      </c>
      <c r="D148" s="129" t="s">
        <v>119</v>
      </c>
      <c r="E148" s="130" t="s">
        <v>293</v>
      </c>
      <c r="F148" s="131" t="s">
        <v>294</v>
      </c>
      <c r="G148" s="132" t="s">
        <v>240</v>
      </c>
      <c r="H148" s="248">
        <v>5</v>
      </c>
      <c r="I148" s="133">
        <v>750</v>
      </c>
      <c r="J148" s="133">
        <f t="shared" si="20"/>
        <v>3750</v>
      </c>
      <c r="K148" s="134"/>
      <c r="L148" s="28"/>
      <c r="M148" s="135" t="s">
        <v>3</v>
      </c>
      <c r="N148" s="136" t="s">
        <v>34</v>
      </c>
      <c r="O148" s="137">
        <v>0</v>
      </c>
      <c r="P148" s="137">
        <f t="shared" si="21"/>
        <v>0</v>
      </c>
      <c r="Q148" s="137">
        <v>0</v>
      </c>
      <c r="R148" s="137">
        <f t="shared" si="22"/>
        <v>0</v>
      </c>
      <c r="S148" s="137">
        <v>0</v>
      </c>
      <c r="T148" s="138">
        <f t="shared" si="23"/>
        <v>0</v>
      </c>
      <c r="U148" s="27"/>
      <c r="V148" s="234"/>
      <c r="W148" s="27"/>
      <c r="X148" s="27"/>
      <c r="Y148" s="27"/>
      <c r="AL148" s="139" t="s">
        <v>183</v>
      </c>
      <c r="AN148" s="139" t="s">
        <v>119</v>
      </c>
      <c r="AO148" s="139" t="s">
        <v>73</v>
      </c>
      <c r="AS148" s="15" t="s">
        <v>116</v>
      </c>
      <c r="AY148" s="140">
        <f t="shared" si="24"/>
        <v>3750</v>
      </c>
      <c r="AZ148" s="140">
        <f t="shared" si="25"/>
        <v>0</v>
      </c>
      <c r="BA148" s="140">
        <f t="shared" si="26"/>
        <v>0</v>
      </c>
      <c r="BB148" s="140">
        <f t="shared" si="27"/>
        <v>0</v>
      </c>
      <c r="BC148" s="140">
        <f t="shared" si="28"/>
        <v>0</v>
      </c>
      <c r="BD148" s="15" t="s">
        <v>71</v>
      </c>
      <c r="BE148" s="140">
        <f t="shared" si="29"/>
        <v>3750</v>
      </c>
      <c r="BF148" s="15" t="s">
        <v>183</v>
      </c>
      <c r="BG148" s="139" t="s">
        <v>295</v>
      </c>
    </row>
    <row r="149" spans="1:59" s="12" customFormat="1" ht="22.9" customHeight="1" x14ac:dyDescent="0.2">
      <c r="B149" s="116"/>
      <c r="D149" s="117" t="s">
        <v>62</v>
      </c>
      <c r="E149" s="126" t="s">
        <v>296</v>
      </c>
      <c r="F149" s="126" t="s">
        <v>297</v>
      </c>
      <c r="H149" s="247"/>
      <c r="J149" s="127">
        <f>BE149</f>
        <v>76900</v>
      </c>
      <c r="L149" s="116"/>
      <c r="M149" s="120"/>
      <c r="N149" s="121"/>
      <c r="O149" s="121"/>
      <c r="P149" s="122">
        <f>SUM(P150:P157)</f>
        <v>0</v>
      </c>
      <c r="Q149" s="121"/>
      <c r="R149" s="122">
        <f>SUM(R150:R157)</f>
        <v>0.17860612000000001</v>
      </c>
      <c r="S149" s="121"/>
      <c r="T149" s="123">
        <f>SUM(T150:T157)</f>
        <v>0</v>
      </c>
      <c r="V149" s="234"/>
      <c r="AL149" s="117" t="s">
        <v>73</v>
      </c>
      <c r="AN149" s="124" t="s">
        <v>62</v>
      </c>
      <c r="AO149" s="124" t="s">
        <v>71</v>
      </c>
      <c r="AS149" s="117" t="s">
        <v>116</v>
      </c>
      <c r="BE149" s="125">
        <f>SUM(BE150:BE157)</f>
        <v>76900</v>
      </c>
    </row>
    <row r="150" spans="1:59" s="2" customFormat="1" ht="24" customHeight="1" x14ac:dyDescent="0.2">
      <c r="A150" s="27"/>
      <c r="B150" s="128"/>
      <c r="C150" s="129" t="s">
        <v>298</v>
      </c>
      <c r="D150" s="129" t="s">
        <v>119</v>
      </c>
      <c r="E150" s="130" t="s">
        <v>299</v>
      </c>
      <c r="F150" s="131" t="s">
        <v>300</v>
      </c>
      <c r="G150" s="132" t="s">
        <v>163</v>
      </c>
      <c r="H150" s="248">
        <v>70</v>
      </c>
      <c r="I150" s="133">
        <v>310</v>
      </c>
      <c r="J150" s="133">
        <f t="shared" ref="J150:J157" si="30">ROUND(I150*H150,2)</f>
        <v>21700</v>
      </c>
      <c r="K150" s="134"/>
      <c r="L150" s="28"/>
      <c r="M150" s="135" t="s">
        <v>3</v>
      </c>
      <c r="N150" s="136" t="s">
        <v>34</v>
      </c>
      <c r="O150" s="137">
        <v>0</v>
      </c>
      <c r="P150" s="137">
        <f t="shared" ref="P150:P157" si="31">O150*H150</f>
        <v>0</v>
      </c>
      <c r="Q150" s="137">
        <v>6.6330000000000002E-4</v>
      </c>
      <c r="R150" s="137">
        <f t="shared" ref="R150:R157" si="32">Q150*H150</f>
        <v>4.6431E-2</v>
      </c>
      <c r="S150" s="137">
        <v>0</v>
      </c>
      <c r="T150" s="138">
        <f t="shared" ref="T150:T157" si="33">S150*H150</f>
        <v>0</v>
      </c>
      <c r="U150" s="27"/>
      <c r="V150" s="234"/>
      <c r="W150" s="27"/>
      <c r="X150" s="27"/>
      <c r="Y150" s="27"/>
      <c r="AL150" s="139" t="s">
        <v>183</v>
      </c>
      <c r="AN150" s="139" t="s">
        <v>119</v>
      </c>
      <c r="AO150" s="139" t="s">
        <v>73</v>
      </c>
      <c r="AS150" s="15" t="s">
        <v>116</v>
      </c>
      <c r="AY150" s="140">
        <f t="shared" ref="AY150:AY157" si="34">IF(N150="základní",J150,0)</f>
        <v>21700</v>
      </c>
      <c r="AZ150" s="140">
        <f t="shared" ref="AZ150:AZ157" si="35">IF(N150="snížená",J150,0)</f>
        <v>0</v>
      </c>
      <c r="BA150" s="140">
        <f t="shared" ref="BA150:BA157" si="36">IF(N150="zákl. přenesená",J150,0)</f>
        <v>0</v>
      </c>
      <c r="BB150" s="140">
        <f t="shared" ref="BB150:BB157" si="37">IF(N150="sníž. přenesená",J150,0)</f>
        <v>0</v>
      </c>
      <c r="BC150" s="140">
        <f t="shared" ref="BC150:BC157" si="38">IF(N150="nulová",J150,0)</f>
        <v>0</v>
      </c>
      <c r="BD150" s="15" t="s">
        <v>71</v>
      </c>
      <c r="BE150" s="140">
        <f t="shared" ref="BE150:BE157" si="39">ROUND(I150*H150,2)</f>
        <v>21700</v>
      </c>
      <c r="BF150" s="15" t="s">
        <v>183</v>
      </c>
      <c r="BG150" s="139" t="s">
        <v>301</v>
      </c>
    </row>
    <row r="151" spans="1:59" s="2" customFormat="1" ht="48" customHeight="1" x14ac:dyDescent="0.2">
      <c r="A151" s="27"/>
      <c r="B151" s="128"/>
      <c r="C151" s="129" t="s">
        <v>302</v>
      </c>
      <c r="D151" s="129" t="s">
        <v>119</v>
      </c>
      <c r="E151" s="130" t="s">
        <v>303</v>
      </c>
      <c r="F151" s="131" t="s">
        <v>304</v>
      </c>
      <c r="G151" s="132" t="s">
        <v>163</v>
      </c>
      <c r="H151" s="248">
        <v>70</v>
      </c>
      <c r="I151" s="133">
        <v>65</v>
      </c>
      <c r="J151" s="133">
        <f t="shared" si="30"/>
        <v>4550</v>
      </c>
      <c r="K151" s="134"/>
      <c r="L151" s="28"/>
      <c r="M151" s="135" t="s">
        <v>3</v>
      </c>
      <c r="N151" s="136" t="s">
        <v>34</v>
      </c>
      <c r="O151" s="137">
        <v>0</v>
      </c>
      <c r="P151" s="137">
        <f t="shared" si="31"/>
        <v>0</v>
      </c>
      <c r="Q151" s="137">
        <v>4.6619999999999997E-5</v>
      </c>
      <c r="R151" s="137">
        <f t="shared" si="32"/>
        <v>3.2633999999999996E-3</v>
      </c>
      <c r="S151" s="137">
        <v>0</v>
      </c>
      <c r="T151" s="138">
        <f t="shared" si="33"/>
        <v>0</v>
      </c>
      <c r="U151" s="27"/>
      <c r="V151" s="234"/>
      <c r="W151" s="27"/>
      <c r="X151" s="27"/>
      <c r="Y151" s="27"/>
      <c r="AL151" s="139" t="s">
        <v>183</v>
      </c>
      <c r="AN151" s="139" t="s">
        <v>119</v>
      </c>
      <c r="AO151" s="139" t="s">
        <v>73</v>
      </c>
      <c r="AS151" s="15" t="s">
        <v>116</v>
      </c>
      <c r="AY151" s="140">
        <f t="shared" si="34"/>
        <v>4550</v>
      </c>
      <c r="AZ151" s="140">
        <f t="shared" si="35"/>
        <v>0</v>
      </c>
      <c r="BA151" s="140">
        <f t="shared" si="36"/>
        <v>0</v>
      </c>
      <c r="BB151" s="140">
        <f t="shared" si="37"/>
        <v>0</v>
      </c>
      <c r="BC151" s="140">
        <f t="shared" si="38"/>
        <v>0</v>
      </c>
      <c r="BD151" s="15" t="s">
        <v>71</v>
      </c>
      <c r="BE151" s="140">
        <f t="shared" si="39"/>
        <v>4550</v>
      </c>
      <c r="BF151" s="15" t="s">
        <v>183</v>
      </c>
      <c r="BG151" s="139" t="s">
        <v>305</v>
      </c>
    </row>
    <row r="152" spans="1:59" s="2" customFormat="1" ht="24" customHeight="1" x14ac:dyDescent="0.2">
      <c r="A152" s="27"/>
      <c r="B152" s="128"/>
      <c r="C152" s="129" t="s">
        <v>306</v>
      </c>
      <c r="D152" s="129" t="s">
        <v>119</v>
      </c>
      <c r="E152" s="130" t="s">
        <v>307</v>
      </c>
      <c r="F152" s="131" t="s">
        <v>308</v>
      </c>
      <c r="G152" s="132" t="s">
        <v>122</v>
      </c>
      <c r="H152" s="248">
        <v>10</v>
      </c>
      <c r="I152" s="133">
        <v>205</v>
      </c>
      <c r="J152" s="133">
        <f t="shared" si="30"/>
        <v>2050</v>
      </c>
      <c r="K152" s="134"/>
      <c r="L152" s="28"/>
      <c r="M152" s="135" t="s">
        <v>3</v>
      </c>
      <c r="N152" s="136" t="s">
        <v>34</v>
      </c>
      <c r="O152" s="137">
        <v>0</v>
      </c>
      <c r="P152" s="137">
        <f t="shared" si="31"/>
        <v>0</v>
      </c>
      <c r="Q152" s="137">
        <v>1.260485E-4</v>
      </c>
      <c r="R152" s="137">
        <f t="shared" si="32"/>
        <v>1.260485E-3</v>
      </c>
      <c r="S152" s="137">
        <v>0</v>
      </c>
      <c r="T152" s="138">
        <f t="shared" si="33"/>
        <v>0</v>
      </c>
      <c r="U152" s="27"/>
      <c r="V152" s="234"/>
      <c r="W152" s="27"/>
      <c r="X152" s="27"/>
      <c r="Y152" s="27"/>
      <c r="AL152" s="139" t="s">
        <v>123</v>
      </c>
      <c r="AN152" s="139" t="s">
        <v>119</v>
      </c>
      <c r="AO152" s="139" t="s">
        <v>73</v>
      </c>
      <c r="AS152" s="15" t="s">
        <v>116</v>
      </c>
      <c r="AY152" s="140">
        <f t="shared" si="34"/>
        <v>2050</v>
      </c>
      <c r="AZ152" s="140">
        <f t="shared" si="35"/>
        <v>0</v>
      </c>
      <c r="BA152" s="140">
        <f t="shared" si="36"/>
        <v>0</v>
      </c>
      <c r="BB152" s="140">
        <f t="shared" si="37"/>
        <v>0</v>
      </c>
      <c r="BC152" s="140">
        <f t="shared" si="38"/>
        <v>0</v>
      </c>
      <c r="BD152" s="15" t="s">
        <v>71</v>
      </c>
      <c r="BE152" s="140">
        <f t="shared" si="39"/>
        <v>2050</v>
      </c>
      <c r="BF152" s="15" t="s">
        <v>123</v>
      </c>
      <c r="BG152" s="139" t="s">
        <v>309</v>
      </c>
    </row>
    <row r="153" spans="1:59" s="2" customFormat="1" ht="24" customHeight="1" x14ac:dyDescent="0.2">
      <c r="A153" s="27"/>
      <c r="B153" s="128"/>
      <c r="C153" s="129" t="s">
        <v>310</v>
      </c>
      <c r="D153" s="129" t="s">
        <v>119</v>
      </c>
      <c r="E153" s="130" t="s">
        <v>311</v>
      </c>
      <c r="F153" s="131" t="s">
        <v>312</v>
      </c>
      <c r="G153" s="132" t="s">
        <v>122</v>
      </c>
      <c r="H153" s="248">
        <v>10</v>
      </c>
      <c r="I153" s="133">
        <v>375</v>
      </c>
      <c r="J153" s="133">
        <f t="shared" si="30"/>
        <v>3750</v>
      </c>
      <c r="K153" s="134"/>
      <c r="L153" s="28"/>
      <c r="M153" s="135" t="s">
        <v>3</v>
      </c>
      <c r="N153" s="136" t="s">
        <v>34</v>
      </c>
      <c r="O153" s="137">
        <v>0</v>
      </c>
      <c r="P153" s="137">
        <f t="shared" si="31"/>
        <v>0</v>
      </c>
      <c r="Q153" s="137">
        <v>2.8004849999999998E-4</v>
      </c>
      <c r="R153" s="137">
        <f t="shared" si="32"/>
        <v>2.8004849999999997E-3</v>
      </c>
      <c r="S153" s="137">
        <v>0</v>
      </c>
      <c r="T153" s="138">
        <f t="shared" si="33"/>
        <v>0</v>
      </c>
      <c r="U153" s="27"/>
      <c r="V153" s="234"/>
      <c r="W153" s="27"/>
      <c r="X153" s="27"/>
      <c r="Y153" s="27"/>
      <c r="AL153" s="139" t="s">
        <v>183</v>
      </c>
      <c r="AN153" s="139" t="s">
        <v>119</v>
      </c>
      <c r="AO153" s="139" t="s">
        <v>73</v>
      </c>
      <c r="AS153" s="15" t="s">
        <v>116</v>
      </c>
      <c r="AY153" s="140">
        <f t="shared" si="34"/>
        <v>3750</v>
      </c>
      <c r="AZ153" s="140">
        <f t="shared" si="35"/>
        <v>0</v>
      </c>
      <c r="BA153" s="140">
        <f t="shared" si="36"/>
        <v>0</v>
      </c>
      <c r="BB153" s="140">
        <f t="shared" si="37"/>
        <v>0</v>
      </c>
      <c r="BC153" s="140">
        <f t="shared" si="38"/>
        <v>0</v>
      </c>
      <c r="BD153" s="15" t="s">
        <v>71</v>
      </c>
      <c r="BE153" s="140">
        <f t="shared" si="39"/>
        <v>3750</v>
      </c>
      <c r="BF153" s="15" t="s">
        <v>183</v>
      </c>
      <c r="BG153" s="139" t="s">
        <v>313</v>
      </c>
    </row>
    <row r="154" spans="1:59" s="2" customFormat="1" ht="24" customHeight="1" x14ac:dyDescent="0.2">
      <c r="A154" s="27"/>
      <c r="B154" s="128"/>
      <c r="C154" s="129" t="s">
        <v>314</v>
      </c>
      <c r="D154" s="129" t="s">
        <v>119</v>
      </c>
      <c r="E154" s="130" t="s">
        <v>315</v>
      </c>
      <c r="F154" s="131" t="s">
        <v>316</v>
      </c>
      <c r="G154" s="132" t="s">
        <v>122</v>
      </c>
      <c r="H154" s="248">
        <v>10</v>
      </c>
      <c r="I154" s="133">
        <v>310</v>
      </c>
      <c r="J154" s="133">
        <f t="shared" si="30"/>
        <v>3100</v>
      </c>
      <c r="K154" s="134"/>
      <c r="L154" s="28"/>
      <c r="M154" s="135" t="s">
        <v>3</v>
      </c>
      <c r="N154" s="136" t="s">
        <v>34</v>
      </c>
      <c r="O154" s="137">
        <v>0</v>
      </c>
      <c r="P154" s="137">
        <f t="shared" si="31"/>
        <v>0</v>
      </c>
      <c r="Q154" s="137">
        <v>7.4737499999999999E-4</v>
      </c>
      <c r="R154" s="137">
        <f t="shared" si="32"/>
        <v>7.4737499999999995E-3</v>
      </c>
      <c r="S154" s="137">
        <v>0</v>
      </c>
      <c r="T154" s="138">
        <f t="shared" si="33"/>
        <v>0</v>
      </c>
      <c r="U154" s="27"/>
      <c r="V154" s="234"/>
      <c r="W154" s="27"/>
      <c r="X154" s="27"/>
      <c r="Y154" s="27"/>
      <c r="AL154" s="139" t="s">
        <v>183</v>
      </c>
      <c r="AN154" s="139" t="s">
        <v>119</v>
      </c>
      <c r="AO154" s="139" t="s">
        <v>73</v>
      </c>
      <c r="AS154" s="15" t="s">
        <v>116</v>
      </c>
      <c r="AY154" s="140">
        <f t="shared" si="34"/>
        <v>3100</v>
      </c>
      <c r="AZ154" s="140">
        <f t="shared" si="35"/>
        <v>0</v>
      </c>
      <c r="BA154" s="140">
        <f t="shared" si="36"/>
        <v>0</v>
      </c>
      <c r="BB154" s="140">
        <f t="shared" si="37"/>
        <v>0</v>
      </c>
      <c r="BC154" s="140">
        <f t="shared" si="38"/>
        <v>0</v>
      </c>
      <c r="BD154" s="15" t="s">
        <v>71</v>
      </c>
      <c r="BE154" s="140">
        <f t="shared" si="39"/>
        <v>3100</v>
      </c>
      <c r="BF154" s="15" t="s">
        <v>183</v>
      </c>
      <c r="BG154" s="139" t="s">
        <v>317</v>
      </c>
    </row>
    <row r="155" spans="1:59" s="2" customFormat="1" ht="36" customHeight="1" x14ac:dyDescent="0.2">
      <c r="A155" s="27"/>
      <c r="B155" s="128"/>
      <c r="C155" s="129" t="s">
        <v>318</v>
      </c>
      <c r="D155" s="129" t="s">
        <v>119</v>
      </c>
      <c r="E155" s="130" t="s">
        <v>319</v>
      </c>
      <c r="F155" s="131" t="s">
        <v>320</v>
      </c>
      <c r="G155" s="132" t="s">
        <v>163</v>
      </c>
      <c r="H155" s="248">
        <v>600</v>
      </c>
      <c r="I155" s="133">
        <v>40</v>
      </c>
      <c r="J155" s="133">
        <f t="shared" si="30"/>
        <v>24000</v>
      </c>
      <c r="K155" s="134"/>
      <c r="L155" s="28"/>
      <c r="M155" s="135" t="s">
        <v>3</v>
      </c>
      <c r="N155" s="136" t="s">
        <v>34</v>
      </c>
      <c r="O155" s="137">
        <v>0</v>
      </c>
      <c r="P155" s="137">
        <f t="shared" si="31"/>
        <v>0</v>
      </c>
      <c r="Q155" s="137">
        <v>1.8979500000000001E-4</v>
      </c>
      <c r="R155" s="137">
        <f t="shared" si="32"/>
        <v>0.11387700000000001</v>
      </c>
      <c r="S155" s="137">
        <v>0</v>
      </c>
      <c r="T155" s="138">
        <f t="shared" si="33"/>
        <v>0</v>
      </c>
      <c r="U155" s="27"/>
      <c r="V155" s="234"/>
      <c r="W155" s="27"/>
      <c r="X155" s="27"/>
      <c r="Y155" s="27"/>
      <c r="AL155" s="139" t="s">
        <v>183</v>
      </c>
      <c r="AN155" s="139" t="s">
        <v>119</v>
      </c>
      <c r="AO155" s="139" t="s">
        <v>73</v>
      </c>
      <c r="AS155" s="15" t="s">
        <v>116</v>
      </c>
      <c r="AY155" s="140">
        <f t="shared" si="34"/>
        <v>24000</v>
      </c>
      <c r="AZ155" s="140">
        <f t="shared" si="35"/>
        <v>0</v>
      </c>
      <c r="BA155" s="140">
        <f t="shared" si="36"/>
        <v>0</v>
      </c>
      <c r="BB155" s="140">
        <f t="shared" si="37"/>
        <v>0</v>
      </c>
      <c r="BC155" s="140">
        <f t="shared" si="38"/>
        <v>0</v>
      </c>
      <c r="BD155" s="15" t="s">
        <v>71</v>
      </c>
      <c r="BE155" s="140">
        <f t="shared" si="39"/>
        <v>24000</v>
      </c>
      <c r="BF155" s="15" t="s">
        <v>183</v>
      </c>
      <c r="BG155" s="139" t="s">
        <v>321</v>
      </c>
    </row>
    <row r="156" spans="1:59" s="2" customFormat="1" ht="24" customHeight="1" x14ac:dyDescent="0.2">
      <c r="A156" s="27"/>
      <c r="B156" s="128"/>
      <c r="C156" s="129" t="s">
        <v>322</v>
      </c>
      <c r="D156" s="129" t="s">
        <v>119</v>
      </c>
      <c r="E156" s="130" t="s">
        <v>323</v>
      </c>
      <c r="F156" s="131" t="s">
        <v>324</v>
      </c>
      <c r="G156" s="132" t="s">
        <v>163</v>
      </c>
      <c r="H156" s="248">
        <v>350</v>
      </c>
      <c r="I156" s="133">
        <v>40</v>
      </c>
      <c r="J156" s="133">
        <f t="shared" si="30"/>
        <v>14000</v>
      </c>
      <c r="K156" s="134"/>
      <c r="L156" s="28"/>
      <c r="M156" s="135" t="s">
        <v>3</v>
      </c>
      <c r="N156" s="136" t="s">
        <v>34</v>
      </c>
      <c r="O156" s="137">
        <v>0</v>
      </c>
      <c r="P156" s="137">
        <f t="shared" si="31"/>
        <v>0</v>
      </c>
      <c r="Q156" s="137">
        <v>1.0000000000000001E-5</v>
      </c>
      <c r="R156" s="137">
        <f t="shared" si="32"/>
        <v>3.5000000000000001E-3</v>
      </c>
      <c r="S156" s="137">
        <v>0</v>
      </c>
      <c r="T156" s="138">
        <f t="shared" si="33"/>
        <v>0</v>
      </c>
      <c r="U156" s="27"/>
      <c r="V156" s="234"/>
      <c r="W156" s="27"/>
      <c r="X156" s="27"/>
      <c r="Y156" s="27"/>
      <c r="AL156" s="139" t="s">
        <v>183</v>
      </c>
      <c r="AN156" s="139" t="s">
        <v>119</v>
      </c>
      <c r="AO156" s="139" t="s">
        <v>73</v>
      </c>
      <c r="AS156" s="15" t="s">
        <v>116</v>
      </c>
      <c r="AY156" s="140">
        <f t="shared" si="34"/>
        <v>14000</v>
      </c>
      <c r="AZ156" s="140">
        <f t="shared" si="35"/>
        <v>0</v>
      </c>
      <c r="BA156" s="140">
        <f t="shared" si="36"/>
        <v>0</v>
      </c>
      <c r="BB156" s="140">
        <f t="shared" si="37"/>
        <v>0</v>
      </c>
      <c r="BC156" s="140">
        <f t="shared" si="38"/>
        <v>0</v>
      </c>
      <c r="BD156" s="15" t="s">
        <v>71</v>
      </c>
      <c r="BE156" s="140">
        <f t="shared" si="39"/>
        <v>14000</v>
      </c>
      <c r="BF156" s="15" t="s">
        <v>183</v>
      </c>
      <c r="BG156" s="139" t="s">
        <v>325</v>
      </c>
    </row>
    <row r="157" spans="1:59" s="2" customFormat="1" ht="36" customHeight="1" x14ac:dyDescent="0.2">
      <c r="A157" s="27"/>
      <c r="B157" s="128"/>
      <c r="C157" s="129" t="s">
        <v>326</v>
      </c>
      <c r="D157" s="129" t="s">
        <v>119</v>
      </c>
      <c r="E157" s="130" t="s">
        <v>327</v>
      </c>
      <c r="F157" s="131" t="s">
        <v>328</v>
      </c>
      <c r="G157" s="132" t="s">
        <v>240</v>
      </c>
      <c r="H157" s="248">
        <v>5</v>
      </c>
      <c r="I157" s="133">
        <v>750</v>
      </c>
      <c r="J157" s="133">
        <f t="shared" si="30"/>
        <v>3750</v>
      </c>
      <c r="K157" s="134"/>
      <c r="L157" s="28"/>
      <c r="M157" s="135" t="s">
        <v>3</v>
      </c>
      <c r="N157" s="136" t="s">
        <v>34</v>
      </c>
      <c r="O157" s="137">
        <v>0</v>
      </c>
      <c r="P157" s="137">
        <f t="shared" si="31"/>
        <v>0</v>
      </c>
      <c r="Q157" s="137">
        <v>0</v>
      </c>
      <c r="R157" s="137">
        <f t="shared" si="32"/>
        <v>0</v>
      </c>
      <c r="S157" s="137">
        <v>0</v>
      </c>
      <c r="T157" s="138">
        <f t="shared" si="33"/>
        <v>0</v>
      </c>
      <c r="U157" s="27"/>
      <c r="V157" s="234"/>
      <c r="W157" s="27"/>
      <c r="X157" s="27"/>
      <c r="Y157" s="27"/>
      <c r="AL157" s="139" t="s">
        <v>183</v>
      </c>
      <c r="AN157" s="139" t="s">
        <v>119</v>
      </c>
      <c r="AO157" s="139" t="s">
        <v>73</v>
      </c>
      <c r="AS157" s="15" t="s">
        <v>116</v>
      </c>
      <c r="AY157" s="140">
        <f t="shared" si="34"/>
        <v>3750</v>
      </c>
      <c r="AZ157" s="140">
        <f t="shared" si="35"/>
        <v>0</v>
      </c>
      <c r="BA157" s="140">
        <f t="shared" si="36"/>
        <v>0</v>
      </c>
      <c r="BB157" s="140">
        <f t="shared" si="37"/>
        <v>0</v>
      </c>
      <c r="BC157" s="140">
        <f t="shared" si="38"/>
        <v>0</v>
      </c>
      <c r="BD157" s="15" t="s">
        <v>71</v>
      </c>
      <c r="BE157" s="140">
        <f t="shared" si="39"/>
        <v>3750</v>
      </c>
      <c r="BF157" s="15" t="s">
        <v>183</v>
      </c>
      <c r="BG157" s="139" t="s">
        <v>329</v>
      </c>
    </row>
    <row r="158" spans="1:59" s="12" customFormat="1" ht="22.9" customHeight="1" x14ac:dyDescent="0.2">
      <c r="B158" s="116"/>
      <c r="D158" s="117" t="s">
        <v>62</v>
      </c>
      <c r="E158" s="126" t="s">
        <v>330</v>
      </c>
      <c r="F158" s="126" t="s">
        <v>331</v>
      </c>
      <c r="H158" s="247"/>
      <c r="J158" s="127">
        <f>BE158</f>
        <v>2183775</v>
      </c>
      <c r="L158" s="116"/>
      <c r="M158" s="120"/>
      <c r="N158" s="121"/>
      <c r="O158" s="121"/>
      <c r="P158" s="122">
        <f>SUM(P159:P173)</f>
        <v>0</v>
      </c>
      <c r="Q158" s="121"/>
      <c r="R158" s="122">
        <f>SUM(R159:R173)</f>
        <v>6.2575411474999987</v>
      </c>
      <c r="S158" s="121"/>
      <c r="T158" s="123">
        <f>SUM(T159:T173)</f>
        <v>3.65035</v>
      </c>
      <c r="V158" s="234"/>
      <c r="AL158" s="117" t="s">
        <v>73</v>
      </c>
      <c r="AN158" s="124" t="s">
        <v>62</v>
      </c>
      <c r="AO158" s="124" t="s">
        <v>71</v>
      </c>
      <c r="AS158" s="117" t="s">
        <v>116</v>
      </c>
      <c r="BE158" s="125">
        <f>SUM(BE159:BE173)</f>
        <v>2183775</v>
      </c>
    </row>
    <row r="159" spans="1:59" s="2" customFormat="1" ht="24" customHeight="1" x14ac:dyDescent="0.2">
      <c r="A159" s="27"/>
      <c r="B159" s="128"/>
      <c r="C159" s="129" t="s">
        <v>332</v>
      </c>
      <c r="D159" s="129" t="s">
        <v>119</v>
      </c>
      <c r="E159" s="130" t="s">
        <v>333</v>
      </c>
      <c r="F159" s="131" t="s">
        <v>334</v>
      </c>
      <c r="G159" s="132" t="s">
        <v>335</v>
      </c>
      <c r="H159" s="248">
        <v>55</v>
      </c>
      <c r="I159" s="133">
        <v>180</v>
      </c>
      <c r="J159" s="133">
        <f t="shared" ref="J159:J173" si="40">ROUND(I159*H159,2)</f>
        <v>9900</v>
      </c>
      <c r="K159" s="134"/>
      <c r="L159" s="28"/>
      <c r="M159" s="135" t="s">
        <v>3</v>
      </c>
      <c r="N159" s="136" t="s">
        <v>34</v>
      </c>
      <c r="O159" s="137">
        <v>0</v>
      </c>
      <c r="P159" s="137">
        <f t="shared" ref="P159:P173" si="41">O159*H159</f>
        <v>0</v>
      </c>
      <c r="Q159" s="137">
        <v>0</v>
      </c>
      <c r="R159" s="137">
        <f t="shared" ref="R159:R173" si="42">Q159*H159</f>
        <v>0</v>
      </c>
      <c r="S159" s="137">
        <v>1.933E-2</v>
      </c>
      <c r="T159" s="138">
        <f t="shared" ref="T159:T173" si="43">S159*H159</f>
        <v>1.06315</v>
      </c>
      <c r="U159" s="27"/>
      <c r="V159" s="234"/>
      <c r="W159" s="27"/>
      <c r="X159" s="27"/>
      <c r="Y159" s="27"/>
      <c r="AL159" s="139" t="s">
        <v>183</v>
      </c>
      <c r="AN159" s="139" t="s">
        <v>119</v>
      </c>
      <c r="AO159" s="139" t="s">
        <v>73</v>
      </c>
      <c r="AS159" s="15" t="s">
        <v>116</v>
      </c>
      <c r="AY159" s="140">
        <f t="shared" ref="AY159:AY173" si="44">IF(N159="základní",J159,0)</f>
        <v>9900</v>
      </c>
      <c r="AZ159" s="140">
        <f t="shared" ref="AZ159:AZ173" si="45">IF(N159="snížená",J159,0)</f>
        <v>0</v>
      </c>
      <c r="BA159" s="140">
        <f t="shared" ref="BA159:BA173" si="46">IF(N159="zákl. přenesená",J159,0)</f>
        <v>0</v>
      </c>
      <c r="BB159" s="140">
        <f t="shared" ref="BB159:BB173" si="47">IF(N159="sníž. přenesená",J159,0)</f>
        <v>0</v>
      </c>
      <c r="BC159" s="140">
        <f t="shared" ref="BC159:BC173" si="48">IF(N159="nulová",J159,0)</f>
        <v>0</v>
      </c>
      <c r="BD159" s="15" t="s">
        <v>71</v>
      </c>
      <c r="BE159" s="140">
        <f t="shared" ref="BE159:BE173" si="49">ROUND(I159*H159,2)</f>
        <v>9900</v>
      </c>
      <c r="BF159" s="15" t="s">
        <v>183</v>
      </c>
      <c r="BG159" s="139" t="s">
        <v>336</v>
      </c>
    </row>
    <row r="160" spans="1:59" s="2" customFormat="1" ht="24" customHeight="1" x14ac:dyDescent="0.2">
      <c r="A160" s="27"/>
      <c r="B160" s="128"/>
      <c r="C160" s="129" t="s">
        <v>337</v>
      </c>
      <c r="D160" s="129" t="s">
        <v>119</v>
      </c>
      <c r="E160" s="130" t="s">
        <v>338</v>
      </c>
      <c r="F160" s="131" t="s">
        <v>339</v>
      </c>
      <c r="G160" s="132" t="s">
        <v>335</v>
      </c>
      <c r="H160" s="248">
        <v>55</v>
      </c>
      <c r="I160" s="133">
        <v>6250</v>
      </c>
      <c r="J160" s="133">
        <f t="shared" si="40"/>
        <v>343750</v>
      </c>
      <c r="K160" s="134"/>
      <c r="L160" s="28"/>
      <c r="M160" s="135" t="s">
        <v>3</v>
      </c>
      <c r="N160" s="136" t="s">
        <v>34</v>
      </c>
      <c r="O160" s="137">
        <v>0</v>
      </c>
      <c r="P160" s="137">
        <f t="shared" si="41"/>
        <v>0</v>
      </c>
      <c r="Q160" s="137">
        <v>2.3197463299999999E-2</v>
      </c>
      <c r="R160" s="137">
        <f t="shared" si="42"/>
        <v>1.2758604814999999</v>
      </c>
      <c r="S160" s="137">
        <v>0</v>
      </c>
      <c r="T160" s="138">
        <f t="shared" si="43"/>
        <v>0</v>
      </c>
      <c r="U160" s="27"/>
      <c r="V160" s="234"/>
      <c r="W160" s="27"/>
      <c r="X160" s="27"/>
      <c r="Y160" s="27"/>
      <c r="AL160" s="139" t="s">
        <v>183</v>
      </c>
      <c r="AN160" s="139" t="s">
        <v>119</v>
      </c>
      <c r="AO160" s="139" t="s">
        <v>73</v>
      </c>
      <c r="AS160" s="15" t="s">
        <v>116</v>
      </c>
      <c r="AY160" s="140">
        <f t="shared" si="44"/>
        <v>343750</v>
      </c>
      <c r="AZ160" s="140">
        <f t="shared" si="45"/>
        <v>0</v>
      </c>
      <c r="BA160" s="140">
        <f t="shared" si="46"/>
        <v>0</v>
      </c>
      <c r="BB160" s="140">
        <f t="shared" si="47"/>
        <v>0</v>
      </c>
      <c r="BC160" s="140">
        <f t="shared" si="48"/>
        <v>0</v>
      </c>
      <c r="BD160" s="15" t="s">
        <v>71</v>
      </c>
      <c r="BE160" s="140">
        <f t="shared" si="49"/>
        <v>343750</v>
      </c>
      <c r="BF160" s="15" t="s">
        <v>183</v>
      </c>
      <c r="BG160" s="139" t="s">
        <v>340</v>
      </c>
    </row>
    <row r="161" spans="1:59" s="2" customFormat="1" ht="24" customHeight="1" x14ac:dyDescent="0.2">
      <c r="A161" s="27"/>
      <c r="B161" s="128"/>
      <c r="C161" s="129" t="s">
        <v>341</v>
      </c>
      <c r="D161" s="129" t="s">
        <v>119</v>
      </c>
      <c r="E161" s="130" t="s">
        <v>342</v>
      </c>
      <c r="F161" s="131" t="s">
        <v>343</v>
      </c>
      <c r="G161" s="132" t="s">
        <v>335</v>
      </c>
      <c r="H161" s="248">
        <v>55</v>
      </c>
      <c r="I161" s="133">
        <v>4560</v>
      </c>
      <c r="J161" s="133">
        <f t="shared" si="40"/>
        <v>250800</v>
      </c>
      <c r="K161" s="134"/>
      <c r="L161" s="28"/>
      <c r="M161" s="135" t="s">
        <v>3</v>
      </c>
      <c r="N161" s="136" t="s">
        <v>34</v>
      </c>
      <c r="O161" s="137">
        <v>0</v>
      </c>
      <c r="P161" s="137">
        <f t="shared" si="41"/>
        <v>0</v>
      </c>
      <c r="Q161" s="137">
        <v>1.9389313200000001E-2</v>
      </c>
      <c r="R161" s="137">
        <f t="shared" si="42"/>
        <v>1.066412226</v>
      </c>
      <c r="S161" s="137">
        <v>0</v>
      </c>
      <c r="T161" s="138">
        <f t="shared" si="43"/>
        <v>0</v>
      </c>
      <c r="U161" s="27"/>
      <c r="V161" s="234"/>
      <c r="W161" s="27"/>
      <c r="X161" s="27"/>
      <c r="Y161" s="27"/>
      <c r="AL161" s="139" t="s">
        <v>183</v>
      </c>
      <c r="AN161" s="139" t="s">
        <v>119</v>
      </c>
      <c r="AO161" s="139" t="s">
        <v>73</v>
      </c>
      <c r="AS161" s="15" t="s">
        <v>116</v>
      </c>
      <c r="AY161" s="140">
        <f t="shared" si="44"/>
        <v>250800</v>
      </c>
      <c r="AZ161" s="140">
        <f t="shared" si="45"/>
        <v>0</v>
      </c>
      <c r="BA161" s="140">
        <f t="shared" si="46"/>
        <v>0</v>
      </c>
      <c r="BB161" s="140">
        <f t="shared" si="47"/>
        <v>0</v>
      </c>
      <c r="BC161" s="140">
        <f t="shared" si="48"/>
        <v>0</v>
      </c>
      <c r="BD161" s="15" t="s">
        <v>71</v>
      </c>
      <c r="BE161" s="140">
        <f t="shared" si="49"/>
        <v>250800</v>
      </c>
      <c r="BF161" s="15" t="s">
        <v>183</v>
      </c>
      <c r="BG161" s="139" t="s">
        <v>344</v>
      </c>
    </row>
    <row r="162" spans="1:59" s="2" customFormat="1" ht="16.5" customHeight="1" x14ac:dyDescent="0.2">
      <c r="A162" s="27"/>
      <c r="B162" s="128"/>
      <c r="C162" s="129" t="s">
        <v>345</v>
      </c>
      <c r="D162" s="129" t="s">
        <v>119</v>
      </c>
      <c r="E162" s="130" t="s">
        <v>346</v>
      </c>
      <c r="F162" s="131" t="s">
        <v>347</v>
      </c>
      <c r="G162" s="132" t="s">
        <v>335</v>
      </c>
      <c r="H162" s="248">
        <v>100</v>
      </c>
      <c r="I162" s="133">
        <v>150</v>
      </c>
      <c r="J162" s="133">
        <f t="shared" si="40"/>
        <v>15000</v>
      </c>
      <c r="K162" s="134"/>
      <c r="L162" s="28"/>
      <c r="M162" s="135" t="s">
        <v>3</v>
      </c>
      <c r="N162" s="136" t="s">
        <v>34</v>
      </c>
      <c r="O162" s="137">
        <v>0</v>
      </c>
      <c r="P162" s="137">
        <f t="shared" si="41"/>
        <v>0</v>
      </c>
      <c r="Q162" s="137">
        <v>0</v>
      </c>
      <c r="R162" s="137">
        <f t="shared" si="42"/>
        <v>0</v>
      </c>
      <c r="S162" s="137">
        <v>1.9460000000000002E-2</v>
      </c>
      <c r="T162" s="138">
        <f t="shared" si="43"/>
        <v>1.9460000000000002</v>
      </c>
      <c r="U162" s="27"/>
      <c r="V162" s="234"/>
      <c r="W162" s="27"/>
      <c r="X162" s="27"/>
      <c r="Y162" s="27"/>
      <c r="AL162" s="139" t="s">
        <v>183</v>
      </c>
      <c r="AN162" s="139" t="s">
        <v>119</v>
      </c>
      <c r="AO162" s="139" t="s">
        <v>73</v>
      </c>
      <c r="AS162" s="15" t="s">
        <v>116</v>
      </c>
      <c r="AY162" s="140">
        <f t="shared" si="44"/>
        <v>15000</v>
      </c>
      <c r="AZ162" s="140">
        <f t="shared" si="45"/>
        <v>0</v>
      </c>
      <c r="BA162" s="140">
        <f t="shared" si="46"/>
        <v>0</v>
      </c>
      <c r="BB162" s="140">
        <f t="shared" si="47"/>
        <v>0</v>
      </c>
      <c r="BC162" s="140">
        <f t="shared" si="48"/>
        <v>0</v>
      </c>
      <c r="BD162" s="15" t="s">
        <v>71</v>
      </c>
      <c r="BE162" s="140">
        <f t="shared" si="49"/>
        <v>15000</v>
      </c>
      <c r="BF162" s="15" t="s">
        <v>183</v>
      </c>
      <c r="BG162" s="139" t="s">
        <v>348</v>
      </c>
    </row>
    <row r="163" spans="1:59" s="2" customFormat="1" ht="36" customHeight="1" x14ac:dyDescent="0.2">
      <c r="A163" s="27"/>
      <c r="B163" s="128"/>
      <c r="C163" s="129" t="s">
        <v>349</v>
      </c>
      <c r="D163" s="129" t="s">
        <v>119</v>
      </c>
      <c r="E163" s="130" t="s">
        <v>350</v>
      </c>
      <c r="F163" s="131" t="s">
        <v>351</v>
      </c>
      <c r="G163" s="132" t="s">
        <v>335</v>
      </c>
      <c r="H163" s="248">
        <v>100</v>
      </c>
      <c r="I163" s="133">
        <v>3980</v>
      </c>
      <c r="J163" s="133">
        <f t="shared" si="40"/>
        <v>398000</v>
      </c>
      <c r="K163" s="134"/>
      <c r="L163" s="28"/>
      <c r="M163" s="135" t="s">
        <v>3</v>
      </c>
      <c r="N163" s="136" t="s">
        <v>34</v>
      </c>
      <c r="O163" s="137">
        <v>0</v>
      </c>
      <c r="P163" s="137">
        <f t="shared" si="41"/>
        <v>0</v>
      </c>
      <c r="Q163" s="137">
        <v>1.6469276500000001E-2</v>
      </c>
      <c r="R163" s="137">
        <f t="shared" si="42"/>
        <v>1.6469276500000001</v>
      </c>
      <c r="S163" s="137">
        <v>0</v>
      </c>
      <c r="T163" s="138">
        <f t="shared" si="43"/>
        <v>0</v>
      </c>
      <c r="U163" s="27"/>
      <c r="V163" s="234"/>
      <c r="W163" s="27"/>
      <c r="X163" s="27"/>
      <c r="Y163" s="27"/>
      <c r="AL163" s="139" t="s">
        <v>183</v>
      </c>
      <c r="AN163" s="139" t="s">
        <v>119</v>
      </c>
      <c r="AO163" s="139" t="s">
        <v>73</v>
      </c>
      <c r="AS163" s="15" t="s">
        <v>116</v>
      </c>
      <c r="AY163" s="140">
        <f t="shared" si="44"/>
        <v>398000</v>
      </c>
      <c r="AZ163" s="140">
        <f t="shared" si="45"/>
        <v>0</v>
      </c>
      <c r="BA163" s="140">
        <f t="shared" si="46"/>
        <v>0</v>
      </c>
      <c r="BB163" s="140">
        <f t="shared" si="47"/>
        <v>0</v>
      </c>
      <c r="BC163" s="140">
        <f t="shared" si="48"/>
        <v>0</v>
      </c>
      <c r="BD163" s="15" t="s">
        <v>71</v>
      </c>
      <c r="BE163" s="140">
        <f t="shared" si="49"/>
        <v>398000</v>
      </c>
      <c r="BF163" s="15" t="s">
        <v>183</v>
      </c>
      <c r="BG163" s="139" t="s">
        <v>352</v>
      </c>
    </row>
    <row r="164" spans="1:59" s="2" customFormat="1" ht="36" customHeight="1" x14ac:dyDescent="0.2">
      <c r="A164" s="27"/>
      <c r="B164" s="128"/>
      <c r="C164" s="129" t="s">
        <v>353</v>
      </c>
      <c r="D164" s="129" t="s">
        <v>119</v>
      </c>
      <c r="E164" s="130" t="s">
        <v>354</v>
      </c>
      <c r="F164" s="131" t="s">
        <v>355</v>
      </c>
      <c r="G164" s="132" t="s">
        <v>335</v>
      </c>
      <c r="H164" s="248">
        <v>40</v>
      </c>
      <c r="I164" s="133">
        <v>7350</v>
      </c>
      <c r="J164" s="133">
        <f t="shared" si="40"/>
        <v>294000</v>
      </c>
      <c r="K164" s="134"/>
      <c r="L164" s="28"/>
      <c r="M164" s="135" t="s">
        <v>3</v>
      </c>
      <c r="N164" s="136" t="s">
        <v>34</v>
      </c>
      <c r="O164" s="137">
        <v>0</v>
      </c>
      <c r="P164" s="137">
        <f t="shared" si="41"/>
        <v>0</v>
      </c>
      <c r="Q164" s="137">
        <v>2.622E-2</v>
      </c>
      <c r="R164" s="137">
        <f t="shared" si="42"/>
        <v>1.0488</v>
      </c>
      <c r="S164" s="137">
        <v>0</v>
      </c>
      <c r="T164" s="138">
        <f t="shared" si="43"/>
        <v>0</v>
      </c>
      <c r="U164" s="27"/>
      <c r="V164" s="234"/>
      <c r="W164" s="27"/>
      <c r="X164" s="27"/>
      <c r="Y164" s="27"/>
      <c r="AL164" s="139" t="s">
        <v>183</v>
      </c>
      <c r="AN164" s="139" t="s">
        <v>119</v>
      </c>
      <c r="AO164" s="139" t="s">
        <v>73</v>
      </c>
      <c r="AS164" s="15" t="s">
        <v>116</v>
      </c>
      <c r="AY164" s="140">
        <f t="shared" si="44"/>
        <v>294000</v>
      </c>
      <c r="AZ164" s="140">
        <f t="shared" si="45"/>
        <v>0</v>
      </c>
      <c r="BA164" s="140">
        <f t="shared" si="46"/>
        <v>0</v>
      </c>
      <c r="BB164" s="140">
        <f t="shared" si="47"/>
        <v>0</v>
      </c>
      <c r="BC164" s="140">
        <f t="shared" si="48"/>
        <v>0</v>
      </c>
      <c r="BD164" s="15" t="s">
        <v>71</v>
      </c>
      <c r="BE164" s="140">
        <f t="shared" si="49"/>
        <v>294000</v>
      </c>
      <c r="BF164" s="15" t="s">
        <v>183</v>
      </c>
      <c r="BG164" s="139" t="s">
        <v>356</v>
      </c>
    </row>
    <row r="165" spans="1:59" s="2" customFormat="1" ht="36" customHeight="1" x14ac:dyDescent="0.2">
      <c r="A165" s="27"/>
      <c r="B165" s="128"/>
      <c r="C165" s="129" t="s">
        <v>357</v>
      </c>
      <c r="D165" s="129" t="s">
        <v>119</v>
      </c>
      <c r="E165" s="130" t="s">
        <v>358</v>
      </c>
      <c r="F165" s="131" t="s">
        <v>359</v>
      </c>
      <c r="G165" s="132" t="s">
        <v>335</v>
      </c>
      <c r="H165" s="248">
        <v>40</v>
      </c>
      <c r="I165" s="133">
        <v>8960</v>
      </c>
      <c r="J165" s="133">
        <f t="shared" si="40"/>
        <v>358400</v>
      </c>
      <c r="K165" s="134"/>
      <c r="L165" s="28"/>
      <c r="M165" s="135" t="s">
        <v>3</v>
      </c>
      <c r="N165" s="136" t="s">
        <v>34</v>
      </c>
      <c r="O165" s="137">
        <v>0</v>
      </c>
      <c r="P165" s="137">
        <f t="shared" si="41"/>
        <v>0</v>
      </c>
      <c r="Q165" s="137">
        <v>2.1409999999999998E-2</v>
      </c>
      <c r="R165" s="137">
        <f t="shared" si="42"/>
        <v>0.85639999999999994</v>
      </c>
      <c r="S165" s="137">
        <v>0</v>
      </c>
      <c r="T165" s="138">
        <f t="shared" si="43"/>
        <v>0</v>
      </c>
      <c r="U165" s="27"/>
      <c r="V165" s="234"/>
      <c r="W165" s="27"/>
      <c r="X165" s="27"/>
      <c r="Y165" s="27"/>
      <c r="AL165" s="139" t="s">
        <v>183</v>
      </c>
      <c r="AN165" s="139" t="s">
        <v>119</v>
      </c>
      <c r="AO165" s="139" t="s">
        <v>73</v>
      </c>
      <c r="AS165" s="15" t="s">
        <v>116</v>
      </c>
      <c r="AY165" s="140">
        <f t="shared" si="44"/>
        <v>358400</v>
      </c>
      <c r="AZ165" s="140">
        <f t="shared" si="45"/>
        <v>0</v>
      </c>
      <c r="BA165" s="140">
        <f t="shared" si="46"/>
        <v>0</v>
      </c>
      <c r="BB165" s="140">
        <f t="shared" si="47"/>
        <v>0</v>
      </c>
      <c r="BC165" s="140">
        <f t="shared" si="48"/>
        <v>0</v>
      </c>
      <c r="BD165" s="15" t="s">
        <v>71</v>
      </c>
      <c r="BE165" s="140">
        <f t="shared" si="49"/>
        <v>358400</v>
      </c>
      <c r="BF165" s="15" t="s">
        <v>183</v>
      </c>
      <c r="BG165" s="139" t="s">
        <v>360</v>
      </c>
    </row>
    <row r="166" spans="1:59" s="2" customFormat="1" ht="24" customHeight="1" x14ac:dyDescent="0.2">
      <c r="A166" s="27"/>
      <c r="B166" s="128"/>
      <c r="C166" s="129" t="s">
        <v>361</v>
      </c>
      <c r="D166" s="129" t="s">
        <v>119</v>
      </c>
      <c r="E166" s="130" t="s">
        <v>362</v>
      </c>
      <c r="F166" s="131" t="s">
        <v>363</v>
      </c>
      <c r="G166" s="132" t="s">
        <v>335</v>
      </c>
      <c r="H166" s="248">
        <v>20</v>
      </c>
      <c r="I166" s="133">
        <v>225</v>
      </c>
      <c r="J166" s="133">
        <f t="shared" si="40"/>
        <v>4500</v>
      </c>
      <c r="K166" s="134"/>
      <c r="L166" s="28"/>
      <c r="M166" s="135" t="s">
        <v>3</v>
      </c>
      <c r="N166" s="136" t="s">
        <v>34</v>
      </c>
      <c r="O166" s="137">
        <v>0</v>
      </c>
      <c r="P166" s="137">
        <f t="shared" si="41"/>
        <v>0</v>
      </c>
      <c r="Q166" s="137">
        <v>0</v>
      </c>
      <c r="R166" s="137">
        <f t="shared" si="42"/>
        <v>0</v>
      </c>
      <c r="S166" s="137">
        <v>1.8800000000000001E-2</v>
      </c>
      <c r="T166" s="138">
        <f t="shared" si="43"/>
        <v>0.376</v>
      </c>
      <c r="U166" s="27"/>
      <c r="V166" s="234"/>
      <c r="W166" s="27"/>
      <c r="X166" s="27"/>
      <c r="Y166" s="27"/>
      <c r="AL166" s="139" t="s">
        <v>183</v>
      </c>
      <c r="AN166" s="139" t="s">
        <v>119</v>
      </c>
      <c r="AO166" s="139" t="s">
        <v>73</v>
      </c>
      <c r="AS166" s="15" t="s">
        <v>116</v>
      </c>
      <c r="AY166" s="140">
        <f t="shared" si="44"/>
        <v>4500</v>
      </c>
      <c r="AZ166" s="140">
        <f t="shared" si="45"/>
        <v>0</v>
      </c>
      <c r="BA166" s="140">
        <f t="shared" si="46"/>
        <v>0</v>
      </c>
      <c r="BB166" s="140">
        <f t="shared" si="47"/>
        <v>0</v>
      </c>
      <c r="BC166" s="140">
        <f t="shared" si="48"/>
        <v>0</v>
      </c>
      <c r="BD166" s="15" t="s">
        <v>71</v>
      </c>
      <c r="BE166" s="140">
        <f t="shared" si="49"/>
        <v>4500</v>
      </c>
      <c r="BF166" s="15" t="s">
        <v>183</v>
      </c>
      <c r="BG166" s="139" t="s">
        <v>364</v>
      </c>
    </row>
    <row r="167" spans="1:59" s="2" customFormat="1" ht="24" customHeight="1" x14ac:dyDescent="0.2">
      <c r="A167" s="27"/>
      <c r="B167" s="128"/>
      <c r="C167" s="129" t="s">
        <v>365</v>
      </c>
      <c r="D167" s="129" t="s">
        <v>119</v>
      </c>
      <c r="E167" s="130" t="s">
        <v>366</v>
      </c>
      <c r="F167" s="131" t="s">
        <v>367</v>
      </c>
      <c r="G167" s="132" t="s">
        <v>335</v>
      </c>
      <c r="H167" s="248">
        <v>35</v>
      </c>
      <c r="I167" s="133">
        <v>535</v>
      </c>
      <c r="J167" s="133">
        <f t="shared" si="40"/>
        <v>18725</v>
      </c>
      <c r="K167" s="134"/>
      <c r="L167" s="28"/>
      <c r="M167" s="135" t="s">
        <v>3</v>
      </c>
      <c r="N167" s="136" t="s">
        <v>34</v>
      </c>
      <c r="O167" s="137">
        <v>0</v>
      </c>
      <c r="P167" s="137">
        <f t="shared" si="41"/>
        <v>0</v>
      </c>
      <c r="Q167" s="137">
        <v>7.2119999999999997E-4</v>
      </c>
      <c r="R167" s="137">
        <f t="shared" si="42"/>
        <v>2.5242000000000001E-2</v>
      </c>
      <c r="S167" s="137">
        <v>0</v>
      </c>
      <c r="T167" s="138">
        <f t="shared" si="43"/>
        <v>0</v>
      </c>
      <c r="U167" s="27"/>
      <c r="V167" s="234"/>
      <c r="W167" s="27"/>
      <c r="X167" s="27"/>
      <c r="Y167" s="27"/>
      <c r="AL167" s="139" t="s">
        <v>183</v>
      </c>
      <c r="AN167" s="139" t="s">
        <v>119</v>
      </c>
      <c r="AO167" s="139" t="s">
        <v>73</v>
      </c>
      <c r="AS167" s="15" t="s">
        <v>116</v>
      </c>
      <c r="AY167" s="140">
        <f t="shared" si="44"/>
        <v>18725</v>
      </c>
      <c r="AZ167" s="140">
        <f t="shared" si="45"/>
        <v>0</v>
      </c>
      <c r="BA167" s="140">
        <f t="shared" si="46"/>
        <v>0</v>
      </c>
      <c r="BB167" s="140">
        <f t="shared" si="47"/>
        <v>0</v>
      </c>
      <c r="BC167" s="140">
        <f t="shared" si="48"/>
        <v>0</v>
      </c>
      <c r="BD167" s="15" t="s">
        <v>71</v>
      </c>
      <c r="BE167" s="140">
        <f t="shared" si="49"/>
        <v>18725</v>
      </c>
      <c r="BF167" s="15" t="s">
        <v>183</v>
      </c>
      <c r="BG167" s="139" t="s">
        <v>368</v>
      </c>
    </row>
    <row r="168" spans="1:59" s="2" customFormat="1" ht="24" customHeight="1" x14ac:dyDescent="0.2">
      <c r="A168" s="27"/>
      <c r="B168" s="128"/>
      <c r="C168" s="129" t="s">
        <v>369</v>
      </c>
      <c r="D168" s="129" t="s">
        <v>119</v>
      </c>
      <c r="E168" s="130" t="s">
        <v>370</v>
      </c>
      <c r="F168" s="131" t="s">
        <v>371</v>
      </c>
      <c r="G168" s="132" t="s">
        <v>335</v>
      </c>
      <c r="H168" s="248">
        <v>35</v>
      </c>
      <c r="I168" s="133">
        <v>850</v>
      </c>
      <c r="J168" s="133">
        <f t="shared" si="40"/>
        <v>29750</v>
      </c>
      <c r="K168" s="134"/>
      <c r="L168" s="28"/>
      <c r="M168" s="135" t="s">
        <v>3</v>
      </c>
      <c r="N168" s="136" t="s">
        <v>34</v>
      </c>
      <c r="O168" s="137">
        <v>0</v>
      </c>
      <c r="P168" s="137">
        <f t="shared" si="41"/>
        <v>0</v>
      </c>
      <c r="Q168" s="137">
        <v>5.2119999999999998E-4</v>
      </c>
      <c r="R168" s="137">
        <f t="shared" si="42"/>
        <v>1.8241999999999998E-2</v>
      </c>
      <c r="S168" s="137">
        <v>0</v>
      </c>
      <c r="T168" s="138">
        <f t="shared" si="43"/>
        <v>0</v>
      </c>
      <c r="U168" s="27"/>
      <c r="V168" s="234"/>
      <c r="W168" s="27"/>
      <c r="X168" s="27"/>
      <c r="Y168" s="27"/>
      <c r="AL168" s="139" t="s">
        <v>123</v>
      </c>
      <c r="AN168" s="139" t="s">
        <v>119</v>
      </c>
      <c r="AO168" s="139" t="s">
        <v>73</v>
      </c>
      <c r="AS168" s="15" t="s">
        <v>116</v>
      </c>
      <c r="AY168" s="140">
        <f t="shared" si="44"/>
        <v>29750</v>
      </c>
      <c r="AZ168" s="140">
        <f t="shared" si="45"/>
        <v>0</v>
      </c>
      <c r="BA168" s="140">
        <f t="shared" si="46"/>
        <v>0</v>
      </c>
      <c r="BB168" s="140">
        <f t="shared" si="47"/>
        <v>0</v>
      </c>
      <c r="BC168" s="140">
        <f t="shared" si="48"/>
        <v>0</v>
      </c>
      <c r="BD168" s="15" t="s">
        <v>71</v>
      </c>
      <c r="BE168" s="140">
        <f t="shared" si="49"/>
        <v>29750</v>
      </c>
      <c r="BF168" s="15" t="s">
        <v>123</v>
      </c>
      <c r="BG168" s="139" t="s">
        <v>372</v>
      </c>
    </row>
    <row r="169" spans="1:59" s="2" customFormat="1" ht="16.5" customHeight="1" x14ac:dyDescent="0.2">
      <c r="A169" s="27"/>
      <c r="B169" s="128"/>
      <c r="C169" s="129" t="s">
        <v>373</v>
      </c>
      <c r="D169" s="129" t="s">
        <v>119</v>
      </c>
      <c r="E169" s="130" t="s">
        <v>374</v>
      </c>
      <c r="F169" s="131" t="s">
        <v>375</v>
      </c>
      <c r="G169" s="132" t="s">
        <v>335</v>
      </c>
      <c r="H169" s="248">
        <v>170</v>
      </c>
      <c r="I169" s="133">
        <v>85</v>
      </c>
      <c r="J169" s="133">
        <f t="shared" si="40"/>
        <v>14450</v>
      </c>
      <c r="K169" s="134"/>
      <c r="L169" s="28"/>
      <c r="M169" s="135" t="s">
        <v>3</v>
      </c>
      <c r="N169" s="136" t="s">
        <v>34</v>
      </c>
      <c r="O169" s="137">
        <v>0</v>
      </c>
      <c r="P169" s="137">
        <f t="shared" si="41"/>
        <v>0</v>
      </c>
      <c r="Q169" s="137">
        <v>0</v>
      </c>
      <c r="R169" s="137">
        <f t="shared" si="42"/>
        <v>0</v>
      </c>
      <c r="S169" s="137">
        <v>1.56E-3</v>
      </c>
      <c r="T169" s="138">
        <f t="shared" si="43"/>
        <v>0.26519999999999999</v>
      </c>
      <c r="U169" s="27"/>
      <c r="V169" s="234"/>
      <c r="W169" s="27"/>
      <c r="X169" s="27"/>
      <c r="Y169" s="27"/>
      <c r="AL169" s="139" t="s">
        <v>183</v>
      </c>
      <c r="AN169" s="139" t="s">
        <v>119</v>
      </c>
      <c r="AO169" s="139" t="s">
        <v>73</v>
      </c>
      <c r="AS169" s="15" t="s">
        <v>116</v>
      </c>
      <c r="AY169" s="140">
        <f t="shared" si="44"/>
        <v>14450</v>
      </c>
      <c r="AZ169" s="140">
        <f t="shared" si="45"/>
        <v>0</v>
      </c>
      <c r="BA169" s="140">
        <f t="shared" si="46"/>
        <v>0</v>
      </c>
      <c r="BB169" s="140">
        <f t="shared" si="47"/>
        <v>0</v>
      </c>
      <c r="BC169" s="140">
        <f t="shared" si="48"/>
        <v>0</v>
      </c>
      <c r="BD169" s="15" t="s">
        <v>71</v>
      </c>
      <c r="BE169" s="140">
        <f t="shared" si="49"/>
        <v>14450</v>
      </c>
      <c r="BF169" s="15" t="s">
        <v>183</v>
      </c>
      <c r="BG169" s="139" t="s">
        <v>376</v>
      </c>
    </row>
    <row r="170" spans="1:59" s="2" customFormat="1" ht="16.5" customHeight="1" x14ac:dyDescent="0.2">
      <c r="A170" s="27"/>
      <c r="B170" s="128"/>
      <c r="C170" s="129" t="s">
        <v>377</v>
      </c>
      <c r="D170" s="129" t="s">
        <v>119</v>
      </c>
      <c r="E170" s="130" t="s">
        <v>378</v>
      </c>
      <c r="F170" s="131" t="s">
        <v>379</v>
      </c>
      <c r="G170" s="132" t="s">
        <v>335</v>
      </c>
      <c r="H170" s="248">
        <v>100</v>
      </c>
      <c r="I170" s="133">
        <v>1960</v>
      </c>
      <c r="J170" s="133">
        <f t="shared" si="40"/>
        <v>196000</v>
      </c>
      <c r="K170" s="134"/>
      <c r="L170" s="28"/>
      <c r="M170" s="135" t="s">
        <v>3</v>
      </c>
      <c r="N170" s="136" t="s">
        <v>34</v>
      </c>
      <c r="O170" s="137">
        <v>0</v>
      </c>
      <c r="P170" s="137">
        <f t="shared" si="41"/>
        <v>0</v>
      </c>
      <c r="Q170" s="137">
        <v>1.8E-3</v>
      </c>
      <c r="R170" s="137">
        <f t="shared" si="42"/>
        <v>0.18</v>
      </c>
      <c r="S170" s="137">
        <v>0</v>
      </c>
      <c r="T170" s="138">
        <f t="shared" si="43"/>
        <v>0</v>
      </c>
      <c r="U170" s="27"/>
      <c r="V170" s="234"/>
      <c r="W170" s="27"/>
      <c r="X170" s="27"/>
      <c r="Y170" s="27"/>
      <c r="AL170" s="139" t="s">
        <v>183</v>
      </c>
      <c r="AN170" s="139" t="s">
        <v>119</v>
      </c>
      <c r="AO170" s="139" t="s">
        <v>73</v>
      </c>
      <c r="AS170" s="15" t="s">
        <v>116</v>
      </c>
      <c r="AY170" s="140">
        <f t="shared" si="44"/>
        <v>196000</v>
      </c>
      <c r="AZ170" s="140">
        <f t="shared" si="45"/>
        <v>0</v>
      </c>
      <c r="BA170" s="140">
        <f t="shared" si="46"/>
        <v>0</v>
      </c>
      <c r="BB170" s="140">
        <f t="shared" si="47"/>
        <v>0</v>
      </c>
      <c r="BC170" s="140">
        <f t="shared" si="48"/>
        <v>0</v>
      </c>
      <c r="BD170" s="15" t="s">
        <v>71</v>
      </c>
      <c r="BE170" s="140">
        <f t="shared" si="49"/>
        <v>196000</v>
      </c>
      <c r="BF170" s="15" t="s">
        <v>183</v>
      </c>
      <c r="BG170" s="139" t="s">
        <v>380</v>
      </c>
    </row>
    <row r="171" spans="1:59" s="2" customFormat="1" ht="16.5" customHeight="1" x14ac:dyDescent="0.2">
      <c r="A171" s="27"/>
      <c r="B171" s="128"/>
      <c r="C171" s="129" t="s">
        <v>381</v>
      </c>
      <c r="D171" s="129" t="s">
        <v>119</v>
      </c>
      <c r="E171" s="130" t="s">
        <v>382</v>
      </c>
      <c r="F171" s="131" t="s">
        <v>383</v>
      </c>
      <c r="G171" s="132" t="s">
        <v>335</v>
      </c>
      <c r="H171" s="248">
        <v>70</v>
      </c>
      <c r="I171" s="133">
        <v>3450</v>
      </c>
      <c r="J171" s="133">
        <f t="shared" si="40"/>
        <v>241500</v>
      </c>
      <c r="K171" s="134"/>
      <c r="L171" s="28"/>
      <c r="M171" s="135" t="s">
        <v>3</v>
      </c>
      <c r="N171" s="136" t="s">
        <v>34</v>
      </c>
      <c r="O171" s="137">
        <v>0</v>
      </c>
      <c r="P171" s="137">
        <f t="shared" si="41"/>
        <v>0</v>
      </c>
      <c r="Q171" s="137">
        <v>1.840097E-3</v>
      </c>
      <c r="R171" s="137">
        <f t="shared" si="42"/>
        <v>0.12880679</v>
      </c>
      <c r="S171" s="137">
        <v>0</v>
      </c>
      <c r="T171" s="138">
        <f t="shared" si="43"/>
        <v>0</v>
      </c>
      <c r="U171" s="27"/>
      <c r="V171" s="234"/>
      <c r="W171" s="27"/>
      <c r="X171" s="27"/>
      <c r="Y171" s="27"/>
      <c r="AL171" s="139" t="s">
        <v>183</v>
      </c>
      <c r="AN171" s="139" t="s">
        <v>119</v>
      </c>
      <c r="AO171" s="139" t="s">
        <v>73</v>
      </c>
      <c r="AS171" s="15" t="s">
        <v>116</v>
      </c>
      <c r="AY171" s="140">
        <f t="shared" si="44"/>
        <v>241500</v>
      </c>
      <c r="AZ171" s="140">
        <f t="shared" si="45"/>
        <v>0</v>
      </c>
      <c r="BA171" s="140">
        <f t="shared" si="46"/>
        <v>0</v>
      </c>
      <c r="BB171" s="140">
        <f t="shared" si="47"/>
        <v>0</v>
      </c>
      <c r="BC171" s="140">
        <f t="shared" si="48"/>
        <v>0</v>
      </c>
      <c r="BD171" s="15" t="s">
        <v>71</v>
      </c>
      <c r="BE171" s="140">
        <f t="shared" si="49"/>
        <v>241500</v>
      </c>
      <c r="BF171" s="15" t="s">
        <v>183</v>
      </c>
      <c r="BG171" s="139" t="s">
        <v>384</v>
      </c>
    </row>
    <row r="172" spans="1:59" s="2" customFormat="1" ht="16.5" customHeight="1" x14ac:dyDescent="0.2">
      <c r="A172" s="27"/>
      <c r="B172" s="128"/>
      <c r="C172" s="129" t="s">
        <v>385</v>
      </c>
      <c r="D172" s="129" t="s">
        <v>119</v>
      </c>
      <c r="E172" s="130" t="s">
        <v>386</v>
      </c>
      <c r="F172" s="131" t="s">
        <v>387</v>
      </c>
      <c r="G172" s="132" t="s">
        <v>122</v>
      </c>
      <c r="H172" s="248">
        <v>35</v>
      </c>
      <c r="I172" s="133">
        <v>150</v>
      </c>
      <c r="J172" s="133">
        <f t="shared" si="40"/>
        <v>5250</v>
      </c>
      <c r="K172" s="134"/>
      <c r="L172" s="28"/>
      <c r="M172" s="135" t="s">
        <v>3</v>
      </c>
      <c r="N172" s="136" t="s">
        <v>34</v>
      </c>
      <c r="O172" s="137">
        <v>0</v>
      </c>
      <c r="P172" s="137">
        <f t="shared" si="41"/>
        <v>0</v>
      </c>
      <c r="Q172" s="137">
        <v>3.1E-4</v>
      </c>
      <c r="R172" s="137">
        <f t="shared" si="42"/>
        <v>1.085E-2</v>
      </c>
      <c r="S172" s="137">
        <v>0</v>
      </c>
      <c r="T172" s="138">
        <f t="shared" si="43"/>
        <v>0</v>
      </c>
      <c r="U172" s="27"/>
      <c r="V172" s="234"/>
      <c r="W172" s="27"/>
      <c r="X172" s="27"/>
      <c r="Y172" s="27"/>
      <c r="AL172" s="139" t="s">
        <v>123</v>
      </c>
      <c r="AN172" s="139" t="s">
        <v>119</v>
      </c>
      <c r="AO172" s="139" t="s">
        <v>73</v>
      </c>
      <c r="AS172" s="15" t="s">
        <v>116</v>
      </c>
      <c r="AY172" s="140">
        <f t="shared" si="44"/>
        <v>5250</v>
      </c>
      <c r="AZ172" s="140">
        <f t="shared" si="45"/>
        <v>0</v>
      </c>
      <c r="BA172" s="140">
        <f t="shared" si="46"/>
        <v>0</v>
      </c>
      <c r="BB172" s="140">
        <f t="shared" si="47"/>
        <v>0</v>
      </c>
      <c r="BC172" s="140">
        <f t="shared" si="48"/>
        <v>0</v>
      </c>
      <c r="BD172" s="15" t="s">
        <v>71</v>
      </c>
      <c r="BE172" s="140">
        <f t="shared" si="49"/>
        <v>5250</v>
      </c>
      <c r="BF172" s="15" t="s">
        <v>123</v>
      </c>
      <c r="BG172" s="139" t="s">
        <v>388</v>
      </c>
    </row>
    <row r="173" spans="1:59" s="2" customFormat="1" ht="36" customHeight="1" x14ac:dyDescent="0.2">
      <c r="A173" s="27"/>
      <c r="B173" s="128"/>
      <c r="C173" s="129" t="s">
        <v>389</v>
      </c>
      <c r="D173" s="129" t="s">
        <v>119</v>
      </c>
      <c r="E173" s="130" t="s">
        <v>390</v>
      </c>
      <c r="F173" s="131" t="s">
        <v>391</v>
      </c>
      <c r="G173" s="132" t="s">
        <v>240</v>
      </c>
      <c r="H173" s="248">
        <v>5</v>
      </c>
      <c r="I173" s="133">
        <v>750</v>
      </c>
      <c r="J173" s="133">
        <f t="shared" si="40"/>
        <v>3750</v>
      </c>
      <c r="K173" s="134"/>
      <c r="L173" s="28"/>
      <c r="M173" s="135" t="s">
        <v>3</v>
      </c>
      <c r="N173" s="136" t="s">
        <v>34</v>
      </c>
      <c r="O173" s="137">
        <v>0</v>
      </c>
      <c r="P173" s="137">
        <f t="shared" si="41"/>
        <v>0</v>
      </c>
      <c r="Q173" s="137">
        <v>0</v>
      </c>
      <c r="R173" s="137">
        <f t="shared" si="42"/>
        <v>0</v>
      </c>
      <c r="S173" s="137">
        <v>0</v>
      </c>
      <c r="T173" s="138">
        <f t="shared" si="43"/>
        <v>0</v>
      </c>
      <c r="U173" s="27"/>
      <c r="V173" s="234"/>
      <c r="W173" s="27"/>
      <c r="X173" s="27"/>
      <c r="Y173" s="27"/>
      <c r="AL173" s="139" t="s">
        <v>183</v>
      </c>
      <c r="AN173" s="139" t="s">
        <v>119</v>
      </c>
      <c r="AO173" s="139" t="s">
        <v>73</v>
      </c>
      <c r="AS173" s="15" t="s">
        <v>116</v>
      </c>
      <c r="AY173" s="140">
        <f t="shared" si="44"/>
        <v>3750</v>
      </c>
      <c r="AZ173" s="140">
        <f t="shared" si="45"/>
        <v>0</v>
      </c>
      <c r="BA173" s="140">
        <f t="shared" si="46"/>
        <v>0</v>
      </c>
      <c r="BB173" s="140">
        <f t="shared" si="47"/>
        <v>0</v>
      </c>
      <c r="BC173" s="140">
        <f t="shared" si="48"/>
        <v>0</v>
      </c>
      <c r="BD173" s="15" t="s">
        <v>71</v>
      </c>
      <c r="BE173" s="140">
        <f t="shared" si="49"/>
        <v>3750</v>
      </c>
      <c r="BF173" s="15" t="s">
        <v>183</v>
      </c>
      <c r="BG173" s="139" t="s">
        <v>392</v>
      </c>
    </row>
    <row r="174" spans="1:59" s="12" customFormat="1" ht="22.9" customHeight="1" x14ac:dyDescent="0.2">
      <c r="B174" s="116"/>
      <c r="D174" s="117" t="s">
        <v>62</v>
      </c>
      <c r="E174" s="126" t="s">
        <v>393</v>
      </c>
      <c r="F174" s="126" t="s">
        <v>394</v>
      </c>
      <c r="H174" s="247"/>
      <c r="J174" s="127">
        <f>BE174</f>
        <v>27000</v>
      </c>
      <c r="L174" s="116"/>
      <c r="M174" s="120"/>
      <c r="N174" s="121"/>
      <c r="O174" s="121"/>
      <c r="P174" s="122">
        <f>SUM(P175:P177)</f>
        <v>0</v>
      </c>
      <c r="Q174" s="121"/>
      <c r="R174" s="122">
        <f>SUM(R175:R177)</f>
        <v>0.24199999999999999</v>
      </c>
      <c r="S174" s="121"/>
      <c r="T174" s="123">
        <f>SUM(T175:T177)</f>
        <v>0.83300000000000007</v>
      </c>
      <c r="V174" s="234"/>
      <c r="AL174" s="117" t="s">
        <v>73</v>
      </c>
      <c r="AN174" s="124" t="s">
        <v>62</v>
      </c>
      <c r="AO174" s="124" t="s">
        <v>71</v>
      </c>
      <c r="AS174" s="117" t="s">
        <v>116</v>
      </c>
      <c r="BE174" s="125">
        <f>SUM(BE175:BE177)</f>
        <v>27000</v>
      </c>
    </row>
    <row r="175" spans="1:59" s="2" customFormat="1" ht="16.5" customHeight="1" x14ac:dyDescent="0.2">
      <c r="A175" s="27"/>
      <c r="B175" s="128"/>
      <c r="C175" s="129" t="s">
        <v>395</v>
      </c>
      <c r="D175" s="129" t="s">
        <v>119</v>
      </c>
      <c r="E175" s="130" t="s">
        <v>396</v>
      </c>
      <c r="F175" s="131" t="s">
        <v>397</v>
      </c>
      <c r="G175" s="132" t="s">
        <v>127</v>
      </c>
      <c r="H175" s="248">
        <v>35</v>
      </c>
      <c r="I175" s="133">
        <v>50</v>
      </c>
      <c r="J175" s="133">
        <f>ROUND(I175*H175,2)</f>
        <v>1750</v>
      </c>
      <c r="K175" s="134"/>
      <c r="L175" s="28"/>
      <c r="M175" s="135" t="s">
        <v>3</v>
      </c>
      <c r="N175" s="136" t="s">
        <v>34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2.3800000000000002E-2</v>
      </c>
      <c r="T175" s="138">
        <f>S175*H175</f>
        <v>0.83300000000000007</v>
      </c>
      <c r="U175" s="27"/>
      <c r="V175" s="234"/>
      <c r="W175" s="27"/>
      <c r="X175" s="27"/>
      <c r="Y175" s="27"/>
      <c r="AL175" s="139" t="s">
        <v>183</v>
      </c>
      <c r="AN175" s="139" t="s">
        <v>119</v>
      </c>
      <c r="AO175" s="139" t="s">
        <v>73</v>
      </c>
      <c r="AS175" s="15" t="s">
        <v>116</v>
      </c>
      <c r="AY175" s="140">
        <f>IF(N175="základní",J175,0)</f>
        <v>1750</v>
      </c>
      <c r="AZ175" s="140">
        <f>IF(N175="snížená",J175,0)</f>
        <v>0</v>
      </c>
      <c r="BA175" s="140">
        <f>IF(N175="zákl. přenesená",J175,0)</f>
        <v>0</v>
      </c>
      <c r="BB175" s="140">
        <f>IF(N175="sníž. přenesená",J175,0)</f>
        <v>0</v>
      </c>
      <c r="BC175" s="140">
        <f>IF(N175="nulová",J175,0)</f>
        <v>0</v>
      </c>
      <c r="BD175" s="15" t="s">
        <v>71</v>
      </c>
      <c r="BE175" s="140">
        <f>ROUND(I175*H175,2)</f>
        <v>1750</v>
      </c>
      <c r="BF175" s="15" t="s">
        <v>183</v>
      </c>
      <c r="BG175" s="139" t="s">
        <v>398</v>
      </c>
    </row>
    <row r="176" spans="1:59" s="2" customFormat="1" ht="24" customHeight="1" x14ac:dyDescent="0.2">
      <c r="A176" s="27"/>
      <c r="B176" s="128"/>
      <c r="C176" s="129" t="s">
        <v>399</v>
      </c>
      <c r="D176" s="129" t="s">
        <v>119</v>
      </c>
      <c r="E176" s="130" t="s">
        <v>400</v>
      </c>
      <c r="F176" s="131" t="s">
        <v>401</v>
      </c>
      <c r="G176" s="132" t="s">
        <v>122</v>
      </c>
      <c r="H176" s="248">
        <v>5</v>
      </c>
      <c r="I176" s="133">
        <v>300</v>
      </c>
      <c r="J176" s="133">
        <f>ROUND(I176*H176,2)</f>
        <v>1500</v>
      </c>
      <c r="K176" s="134"/>
      <c r="L176" s="28"/>
      <c r="M176" s="135" t="s">
        <v>3</v>
      </c>
      <c r="N176" s="136" t="s">
        <v>34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7"/>
      <c r="V176" s="234"/>
      <c r="W176" s="27"/>
      <c r="X176" s="27"/>
      <c r="Y176" s="27"/>
      <c r="AL176" s="139" t="s">
        <v>183</v>
      </c>
      <c r="AN176" s="139" t="s">
        <v>119</v>
      </c>
      <c r="AO176" s="139" t="s">
        <v>73</v>
      </c>
      <c r="AS176" s="15" t="s">
        <v>116</v>
      </c>
      <c r="AY176" s="140">
        <f>IF(N176="základní",J176,0)</f>
        <v>1500</v>
      </c>
      <c r="AZ176" s="140">
        <f>IF(N176="snížená",J176,0)</f>
        <v>0</v>
      </c>
      <c r="BA176" s="140">
        <f>IF(N176="zákl. přenesená",J176,0)</f>
        <v>0</v>
      </c>
      <c r="BB176" s="140">
        <f>IF(N176="sníž. přenesená",J176,0)</f>
        <v>0</v>
      </c>
      <c r="BC176" s="140">
        <f>IF(N176="nulová",J176,0)</f>
        <v>0</v>
      </c>
      <c r="BD176" s="15" t="s">
        <v>71</v>
      </c>
      <c r="BE176" s="140">
        <f>ROUND(I176*H176,2)</f>
        <v>1500</v>
      </c>
      <c r="BF176" s="15" t="s">
        <v>183</v>
      </c>
      <c r="BG176" s="139" t="s">
        <v>402</v>
      </c>
    </row>
    <row r="177" spans="1:59" s="2" customFormat="1" ht="36" customHeight="1" x14ac:dyDescent="0.2">
      <c r="A177" s="27"/>
      <c r="B177" s="128"/>
      <c r="C177" s="129" t="s">
        <v>403</v>
      </c>
      <c r="D177" s="129" t="s">
        <v>119</v>
      </c>
      <c r="E177" s="130" t="s">
        <v>404</v>
      </c>
      <c r="F177" s="131" t="s">
        <v>405</v>
      </c>
      <c r="G177" s="132" t="s">
        <v>122</v>
      </c>
      <c r="H177" s="248">
        <v>5</v>
      </c>
      <c r="I177" s="133">
        <v>4750</v>
      </c>
      <c r="J177" s="133">
        <f>ROUND(I177*H177,2)</f>
        <v>23750</v>
      </c>
      <c r="K177" s="134"/>
      <c r="L177" s="28"/>
      <c r="M177" s="135" t="s">
        <v>3</v>
      </c>
      <c r="N177" s="136" t="s">
        <v>34</v>
      </c>
      <c r="O177" s="137">
        <v>0</v>
      </c>
      <c r="P177" s="137">
        <f>O177*H177</f>
        <v>0</v>
      </c>
      <c r="Q177" s="137">
        <v>4.8399999999999999E-2</v>
      </c>
      <c r="R177" s="137">
        <f>Q177*H177</f>
        <v>0.24199999999999999</v>
      </c>
      <c r="S177" s="137">
        <v>0</v>
      </c>
      <c r="T177" s="138">
        <f>S177*H177</f>
        <v>0</v>
      </c>
      <c r="U177" s="27"/>
      <c r="V177" s="234"/>
      <c r="W177" s="27"/>
      <c r="X177" s="27"/>
      <c r="Y177" s="27"/>
      <c r="AL177" s="139" t="s">
        <v>183</v>
      </c>
      <c r="AN177" s="139" t="s">
        <v>119</v>
      </c>
      <c r="AO177" s="139" t="s">
        <v>73</v>
      </c>
      <c r="AS177" s="15" t="s">
        <v>116</v>
      </c>
      <c r="AY177" s="140">
        <f>IF(N177="základní",J177,0)</f>
        <v>23750</v>
      </c>
      <c r="AZ177" s="140">
        <f>IF(N177="snížená",J177,0)</f>
        <v>0</v>
      </c>
      <c r="BA177" s="140">
        <f>IF(N177="zákl. přenesená",J177,0)</f>
        <v>0</v>
      </c>
      <c r="BB177" s="140">
        <f>IF(N177="sníž. přenesená",J177,0)</f>
        <v>0</v>
      </c>
      <c r="BC177" s="140">
        <f>IF(N177="nulová",J177,0)</f>
        <v>0</v>
      </c>
      <c r="BD177" s="15" t="s">
        <v>71</v>
      </c>
      <c r="BE177" s="140">
        <f>ROUND(I177*H177,2)</f>
        <v>23750</v>
      </c>
      <c r="BF177" s="15" t="s">
        <v>183</v>
      </c>
      <c r="BG177" s="139" t="s">
        <v>406</v>
      </c>
    </row>
    <row r="178" spans="1:59" s="12" customFormat="1" ht="22.9" customHeight="1" x14ac:dyDescent="0.2">
      <c r="B178" s="116"/>
      <c r="D178" s="117" t="s">
        <v>62</v>
      </c>
      <c r="E178" s="126" t="s">
        <v>407</v>
      </c>
      <c r="F178" s="126" t="s">
        <v>408</v>
      </c>
      <c r="H178" s="247"/>
      <c r="J178" s="127">
        <f>BE178</f>
        <v>317200</v>
      </c>
      <c r="L178" s="116"/>
      <c r="M178" s="120"/>
      <c r="N178" s="121"/>
      <c r="O178" s="121"/>
      <c r="P178" s="122">
        <f>SUM(P179:P181)</f>
        <v>0</v>
      </c>
      <c r="Q178" s="121"/>
      <c r="R178" s="122">
        <f>SUM(R179:R181)</f>
        <v>0</v>
      </c>
      <c r="S178" s="121"/>
      <c r="T178" s="123">
        <f>SUM(T179:T181)</f>
        <v>0</v>
      </c>
      <c r="V178" s="234"/>
      <c r="AL178" s="117" t="s">
        <v>73</v>
      </c>
      <c r="AN178" s="124" t="s">
        <v>62</v>
      </c>
      <c r="AO178" s="124" t="s">
        <v>71</v>
      </c>
      <c r="AS178" s="117" t="s">
        <v>116</v>
      </c>
      <c r="BE178" s="125">
        <f>SUM(BE179:BE181)</f>
        <v>317200</v>
      </c>
    </row>
    <row r="179" spans="1:59" s="2" customFormat="1" ht="16.5" customHeight="1" x14ac:dyDescent="0.2">
      <c r="A179" s="27"/>
      <c r="B179" s="128"/>
      <c r="C179" s="129" t="s">
        <v>409</v>
      </c>
      <c r="D179" s="129" t="s">
        <v>119</v>
      </c>
      <c r="E179" s="130" t="s">
        <v>410</v>
      </c>
      <c r="F179" s="131" t="s">
        <v>411</v>
      </c>
      <c r="G179" s="132" t="s">
        <v>412</v>
      </c>
      <c r="H179" s="248">
        <v>30</v>
      </c>
      <c r="I179" s="133">
        <v>330</v>
      </c>
      <c r="J179" s="133">
        <f>ROUND(I179*H179,2)</f>
        <v>9900</v>
      </c>
      <c r="K179" s="134"/>
      <c r="L179" s="28"/>
      <c r="M179" s="135" t="s">
        <v>3</v>
      </c>
      <c r="N179" s="136" t="s">
        <v>34</v>
      </c>
      <c r="O179" s="137">
        <v>0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U179" s="27"/>
      <c r="V179" s="234"/>
      <c r="W179" s="27"/>
      <c r="X179" s="27"/>
      <c r="Y179" s="27"/>
      <c r="AL179" s="139" t="s">
        <v>123</v>
      </c>
      <c r="AN179" s="139" t="s">
        <v>119</v>
      </c>
      <c r="AO179" s="139" t="s">
        <v>73</v>
      </c>
      <c r="AS179" s="15" t="s">
        <v>116</v>
      </c>
      <c r="AY179" s="140">
        <f>IF(N179="základní",J179,0)</f>
        <v>9900</v>
      </c>
      <c r="AZ179" s="140">
        <f>IF(N179="snížená",J179,0)</f>
        <v>0</v>
      </c>
      <c r="BA179" s="140">
        <f>IF(N179="zákl. přenesená",J179,0)</f>
        <v>0</v>
      </c>
      <c r="BB179" s="140">
        <f>IF(N179="sníž. přenesená",J179,0)</f>
        <v>0</v>
      </c>
      <c r="BC179" s="140">
        <f>IF(N179="nulová",J179,0)</f>
        <v>0</v>
      </c>
      <c r="BD179" s="15" t="s">
        <v>71</v>
      </c>
      <c r="BE179" s="140">
        <f>ROUND(I179*H179,2)</f>
        <v>9900</v>
      </c>
      <c r="BF179" s="15" t="s">
        <v>123</v>
      </c>
      <c r="BG179" s="139" t="s">
        <v>413</v>
      </c>
    </row>
    <row r="180" spans="1:59" s="2" customFormat="1" ht="16.5" customHeight="1" x14ac:dyDescent="0.2">
      <c r="A180" s="27"/>
      <c r="B180" s="128"/>
      <c r="C180" s="141" t="s">
        <v>414</v>
      </c>
      <c r="D180" s="141" t="s">
        <v>175</v>
      </c>
      <c r="E180" s="142" t="s">
        <v>415</v>
      </c>
      <c r="F180" s="143" t="s">
        <v>416</v>
      </c>
      <c r="G180" s="144" t="s">
        <v>412</v>
      </c>
      <c r="H180" s="249">
        <v>70</v>
      </c>
      <c r="I180" s="145">
        <v>1590</v>
      </c>
      <c r="J180" s="145">
        <f>ROUND(I180*H180,2)</f>
        <v>111300</v>
      </c>
      <c r="K180" s="146"/>
      <c r="L180" s="147"/>
      <c r="M180" s="148" t="s">
        <v>3</v>
      </c>
      <c r="N180" s="149" t="s">
        <v>34</v>
      </c>
      <c r="O180" s="137">
        <v>0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U180" s="27"/>
      <c r="V180" s="234"/>
      <c r="W180" s="27"/>
      <c r="X180" s="27"/>
      <c r="Y180" s="27"/>
      <c r="AL180" s="139" t="s">
        <v>148</v>
      </c>
      <c r="AN180" s="139" t="s">
        <v>175</v>
      </c>
      <c r="AO180" s="139" t="s">
        <v>73</v>
      </c>
      <c r="AS180" s="15" t="s">
        <v>116</v>
      </c>
      <c r="AY180" s="140">
        <f>IF(N180="základní",J180,0)</f>
        <v>111300</v>
      </c>
      <c r="AZ180" s="140">
        <f>IF(N180="snížená",J180,0)</f>
        <v>0</v>
      </c>
      <c r="BA180" s="140">
        <f>IF(N180="zákl. přenesená",J180,0)</f>
        <v>0</v>
      </c>
      <c r="BB180" s="140">
        <f>IF(N180="sníž. přenesená",J180,0)</f>
        <v>0</v>
      </c>
      <c r="BC180" s="140">
        <f>IF(N180="nulová",J180,0)</f>
        <v>0</v>
      </c>
      <c r="BD180" s="15" t="s">
        <v>71</v>
      </c>
      <c r="BE180" s="140">
        <f>ROUND(I180*H180,2)</f>
        <v>111300</v>
      </c>
      <c r="BF180" s="15" t="s">
        <v>123</v>
      </c>
      <c r="BG180" s="139" t="s">
        <v>417</v>
      </c>
    </row>
    <row r="181" spans="1:59" s="2" customFormat="1" ht="16.5" customHeight="1" x14ac:dyDescent="0.2">
      <c r="A181" s="27"/>
      <c r="B181" s="128"/>
      <c r="C181" s="141" t="s">
        <v>418</v>
      </c>
      <c r="D181" s="141" t="s">
        <v>175</v>
      </c>
      <c r="E181" s="142" t="s">
        <v>419</v>
      </c>
      <c r="F181" s="143" t="s">
        <v>420</v>
      </c>
      <c r="G181" s="144" t="s">
        <v>412</v>
      </c>
      <c r="H181" s="249">
        <v>70</v>
      </c>
      <c r="I181" s="145">
        <v>2800</v>
      </c>
      <c r="J181" s="145">
        <f>ROUND(I181*H181,2)</f>
        <v>196000</v>
      </c>
      <c r="K181" s="146"/>
      <c r="L181" s="147"/>
      <c r="M181" s="148" t="s">
        <v>3</v>
      </c>
      <c r="N181" s="149" t="s">
        <v>34</v>
      </c>
      <c r="O181" s="137">
        <v>0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7"/>
      <c r="V181" s="234"/>
      <c r="W181" s="27"/>
      <c r="X181" s="27"/>
      <c r="Y181" s="27"/>
      <c r="AL181" s="139" t="s">
        <v>148</v>
      </c>
      <c r="AN181" s="139" t="s">
        <v>175</v>
      </c>
      <c r="AO181" s="139" t="s">
        <v>73</v>
      </c>
      <c r="AS181" s="15" t="s">
        <v>116</v>
      </c>
      <c r="AY181" s="140">
        <f>IF(N181="základní",J181,0)</f>
        <v>196000</v>
      </c>
      <c r="AZ181" s="140">
        <f>IF(N181="snížená",J181,0)</f>
        <v>0</v>
      </c>
      <c r="BA181" s="140">
        <f>IF(N181="zákl. přenesená",J181,0)</f>
        <v>0</v>
      </c>
      <c r="BB181" s="140">
        <f>IF(N181="sníž. přenesená",J181,0)</f>
        <v>0</v>
      </c>
      <c r="BC181" s="140">
        <f>IF(N181="nulová",J181,0)</f>
        <v>0</v>
      </c>
      <c r="BD181" s="15" t="s">
        <v>71</v>
      </c>
      <c r="BE181" s="140">
        <f>ROUND(I181*H181,2)</f>
        <v>196000</v>
      </c>
      <c r="BF181" s="15" t="s">
        <v>123</v>
      </c>
      <c r="BG181" s="139" t="s">
        <v>421</v>
      </c>
    </row>
    <row r="182" spans="1:59" s="12" customFormat="1" ht="22.9" customHeight="1" x14ac:dyDescent="0.2">
      <c r="B182" s="116"/>
      <c r="D182" s="117" t="s">
        <v>62</v>
      </c>
      <c r="E182" s="126" t="s">
        <v>422</v>
      </c>
      <c r="F182" s="126" t="s">
        <v>423</v>
      </c>
      <c r="H182" s="247"/>
      <c r="J182" s="127">
        <f>BE182</f>
        <v>89525</v>
      </c>
      <c r="L182" s="116"/>
      <c r="M182" s="120"/>
      <c r="N182" s="121"/>
      <c r="O182" s="121"/>
      <c r="P182" s="122">
        <f>SUM(P183:P188)</f>
        <v>0</v>
      </c>
      <c r="Q182" s="121"/>
      <c r="R182" s="122">
        <f>SUM(R183:R188)</f>
        <v>0.35220000000000001</v>
      </c>
      <c r="S182" s="121"/>
      <c r="T182" s="123">
        <f>SUM(T183:T188)</f>
        <v>0.28734999999999999</v>
      </c>
      <c r="V182" s="234"/>
      <c r="AL182" s="117" t="s">
        <v>73</v>
      </c>
      <c r="AN182" s="124" t="s">
        <v>62</v>
      </c>
      <c r="AO182" s="124" t="s">
        <v>71</v>
      </c>
      <c r="AS182" s="117" t="s">
        <v>116</v>
      </c>
      <c r="BE182" s="125">
        <f>SUM(BE183:BE188)</f>
        <v>89525</v>
      </c>
    </row>
    <row r="183" spans="1:59" s="2" customFormat="1" ht="36" customHeight="1" x14ac:dyDescent="0.2">
      <c r="A183" s="27"/>
      <c r="B183" s="128"/>
      <c r="C183" s="129" t="s">
        <v>424</v>
      </c>
      <c r="D183" s="129" t="s">
        <v>119</v>
      </c>
      <c r="E183" s="130" t="s">
        <v>425</v>
      </c>
      <c r="F183" s="131" t="s">
        <v>426</v>
      </c>
      <c r="G183" s="132" t="s">
        <v>163</v>
      </c>
      <c r="H183" s="248">
        <v>35</v>
      </c>
      <c r="I183" s="133">
        <v>550</v>
      </c>
      <c r="J183" s="133">
        <f t="shared" ref="J183:J188" si="50">ROUND(I183*H183,2)</f>
        <v>19250</v>
      </c>
      <c r="K183" s="134"/>
      <c r="L183" s="28"/>
      <c r="M183" s="135" t="s">
        <v>3</v>
      </c>
      <c r="N183" s="136" t="s">
        <v>34</v>
      </c>
      <c r="O183" s="137">
        <v>0</v>
      </c>
      <c r="P183" s="137">
        <f t="shared" ref="P183:P188" si="51">O183*H183</f>
        <v>0</v>
      </c>
      <c r="Q183" s="137">
        <v>0</v>
      </c>
      <c r="R183" s="137">
        <f t="shared" ref="R183:R188" si="52">Q183*H183</f>
        <v>0</v>
      </c>
      <c r="S183" s="137">
        <v>8.2100000000000003E-3</v>
      </c>
      <c r="T183" s="138">
        <f t="shared" ref="T183:T188" si="53">S183*H183</f>
        <v>0.28734999999999999</v>
      </c>
      <c r="U183" s="27"/>
      <c r="V183" s="234"/>
      <c r="W183" s="27"/>
      <c r="X183" s="27"/>
      <c r="Y183" s="27"/>
      <c r="AL183" s="139" t="s">
        <v>183</v>
      </c>
      <c r="AN183" s="139" t="s">
        <v>119</v>
      </c>
      <c r="AO183" s="139" t="s">
        <v>73</v>
      </c>
      <c r="AS183" s="15" t="s">
        <v>116</v>
      </c>
      <c r="AY183" s="140">
        <f t="shared" ref="AY183:AY188" si="54">IF(N183="základní",J183,0)</f>
        <v>19250</v>
      </c>
      <c r="AZ183" s="140">
        <f t="shared" ref="AZ183:AZ188" si="55">IF(N183="snížená",J183,0)</f>
        <v>0</v>
      </c>
      <c r="BA183" s="140">
        <f t="shared" ref="BA183:BA188" si="56">IF(N183="zákl. přenesená",J183,0)</f>
        <v>0</v>
      </c>
      <c r="BB183" s="140">
        <f t="shared" ref="BB183:BB188" si="57">IF(N183="sníž. přenesená",J183,0)</f>
        <v>0</v>
      </c>
      <c r="BC183" s="140">
        <f t="shared" ref="BC183:BC188" si="58">IF(N183="nulová",J183,0)</f>
        <v>0</v>
      </c>
      <c r="BD183" s="15" t="s">
        <v>71</v>
      </c>
      <c r="BE183" s="140">
        <f t="shared" ref="BE183:BE188" si="59">ROUND(I183*H183,2)</f>
        <v>19250</v>
      </c>
      <c r="BF183" s="15" t="s">
        <v>183</v>
      </c>
      <c r="BG183" s="139" t="s">
        <v>427</v>
      </c>
    </row>
    <row r="184" spans="1:59" s="2" customFormat="1" ht="24" customHeight="1" x14ac:dyDescent="0.2">
      <c r="A184" s="27"/>
      <c r="B184" s="128"/>
      <c r="C184" s="129" t="s">
        <v>428</v>
      </c>
      <c r="D184" s="129" t="s">
        <v>119</v>
      </c>
      <c r="E184" s="130" t="s">
        <v>429</v>
      </c>
      <c r="F184" s="131" t="s">
        <v>430</v>
      </c>
      <c r="G184" s="132" t="s">
        <v>122</v>
      </c>
      <c r="H184" s="248">
        <v>5</v>
      </c>
      <c r="I184" s="133">
        <v>385</v>
      </c>
      <c r="J184" s="133">
        <f t="shared" si="50"/>
        <v>1925</v>
      </c>
      <c r="K184" s="134"/>
      <c r="L184" s="28"/>
      <c r="M184" s="135" t="s">
        <v>3</v>
      </c>
      <c r="N184" s="136" t="s">
        <v>34</v>
      </c>
      <c r="O184" s="137">
        <v>0</v>
      </c>
      <c r="P184" s="137">
        <f t="shared" si="51"/>
        <v>0</v>
      </c>
      <c r="Q184" s="137">
        <v>0</v>
      </c>
      <c r="R184" s="137">
        <f t="shared" si="52"/>
        <v>0</v>
      </c>
      <c r="S184" s="137">
        <v>0</v>
      </c>
      <c r="T184" s="138">
        <f t="shared" si="53"/>
        <v>0</v>
      </c>
      <c r="U184" s="27"/>
      <c r="V184" s="234"/>
      <c r="W184" s="27"/>
      <c r="X184" s="27"/>
      <c r="Y184" s="27"/>
      <c r="AL184" s="139" t="s">
        <v>183</v>
      </c>
      <c r="AN184" s="139" t="s">
        <v>119</v>
      </c>
      <c r="AO184" s="139" t="s">
        <v>73</v>
      </c>
      <c r="AS184" s="15" t="s">
        <v>116</v>
      </c>
      <c r="AY184" s="140">
        <f t="shared" si="54"/>
        <v>1925</v>
      </c>
      <c r="AZ184" s="140">
        <f t="shared" si="55"/>
        <v>0</v>
      </c>
      <c r="BA184" s="140">
        <f t="shared" si="56"/>
        <v>0</v>
      </c>
      <c r="BB184" s="140">
        <f t="shared" si="57"/>
        <v>0</v>
      </c>
      <c r="BC184" s="140">
        <f t="shared" si="58"/>
        <v>0</v>
      </c>
      <c r="BD184" s="15" t="s">
        <v>71</v>
      </c>
      <c r="BE184" s="140">
        <f t="shared" si="59"/>
        <v>1925</v>
      </c>
      <c r="BF184" s="15" t="s">
        <v>183</v>
      </c>
      <c r="BG184" s="139" t="s">
        <v>431</v>
      </c>
    </row>
    <row r="185" spans="1:59" s="2" customFormat="1" ht="16.5" customHeight="1" x14ac:dyDescent="0.2">
      <c r="A185" s="27"/>
      <c r="B185" s="128"/>
      <c r="C185" s="141" t="s">
        <v>432</v>
      </c>
      <c r="D185" s="141" t="s">
        <v>175</v>
      </c>
      <c r="E185" s="142" t="s">
        <v>433</v>
      </c>
      <c r="F185" s="143" t="s">
        <v>434</v>
      </c>
      <c r="G185" s="144" t="s">
        <v>122</v>
      </c>
      <c r="H185" s="249">
        <v>5</v>
      </c>
      <c r="I185" s="145">
        <v>1650</v>
      </c>
      <c r="J185" s="145">
        <f t="shared" si="50"/>
        <v>8250</v>
      </c>
      <c r="K185" s="146"/>
      <c r="L185" s="147"/>
      <c r="M185" s="148" t="s">
        <v>3</v>
      </c>
      <c r="N185" s="149" t="s">
        <v>34</v>
      </c>
      <c r="O185" s="137">
        <v>0</v>
      </c>
      <c r="P185" s="137">
        <f t="shared" si="51"/>
        <v>0</v>
      </c>
      <c r="Q185" s="137">
        <v>2.4000000000000001E-4</v>
      </c>
      <c r="R185" s="137">
        <f t="shared" si="52"/>
        <v>1.2000000000000001E-3</v>
      </c>
      <c r="S185" s="137">
        <v>0</v>
      </c>
      <c r="T185" s="138">
        <f t="shared" si="53"/>
        <v>0</v>
      </c>
      <c r="U185" s="27"/>
      <c r="V185" s="234"/>
      <c r="W185" s="27"/>
      <c r="X185" s="27"/>
      <c r="Y185" s="27"/>
      <c r="AL185" s="139" t="s">
        <v>250</v>
      </c>
      <c r="AN185" s="139" t="s">
        <v>175</v>
      </c>
      <c r="AO185" s="139" t="s">
        <v>73</v>
      </c>
      <c r="AS185" s="15" t="s">
        <v>116</v>
      </c>
      <c r="AY185" s="140">
        <f t="shared" si="54"/>
        <v>8250</v>
      </c>
      <c r="AZ185" s="140">
        <f t="shared" si="55"/>
        <v>0</v>
      </c>
      <c r="BA185" s="140">
        <f t="shared" si="56"/>
        <v>0</v>
      </c>
      <c r="BB185" s="140">
        <f t="shared" si="57"/>
        <v>0</v>
      </c>
      <c r="BC185" s="140">
        <f t="shared" si="58"/>
        <v>0</v>
      </c>
      <c r="BD185" s="15" t="s">
        <v>71</v>
      </c>
      <c r="BE185" s="140">
        <f t="shared" si="59"/>
        <v>8250</v>
      </c>
      <c r="BF185" s="15" t="s">
        <v>183</v>
      </c>
      <c r="BG185" s="139" t="s">
        <v>435</v>
      </c>
    </row>
    <row r="186" spans="1:59" s="2" customFormat="1" ht="48" customHeight="1" x14ac:dyDescent="0.2">
      <c r="A186" s="27"/>
      <c r="B186" s="128"/>
      <c r="C186" s="129" t="s">
        <v>436</v>
      </c>
      <c r="D186" s="129" t="s">
        <v>119</v>
      </c>
      <c r="E186" s="130" t="s">
        <v>437</v>
      </c>
      <c r="F186" s="131" t="s">
        <v>438</v>
      </c>
      <c r="G186" s="132" t="s">
        <v>122</v>
      </c>
      <c r="H186" s="248">
        <v>30</v>
      </c>
      <c r="I186" s="133">
        <v>1750</v>
      </c>
      <c r="J186" s="133">
        <f t="shared" si="50"/>
        <v>52500</v>
      </c>
      <c r="K186" s="134"/>
      <c r="L186" s="28"/>
      <c r="M186" s="135" t="s">
        <v>3</v>
      </c>
      <c r="N186" s="136" t="s">
        <v>34</v>
      </c>
      <c r="O186" s="137">
        <v>0</v>
      </c>
      <c r="P186" s="137">
        <f t="shared" si="51"/>
        <v>0</v>
      </c>
      <c r="Q186" s="137">
        <v>1.17E-2</v>
      </c>
      <c r="R186" s="137">
        <f t="shared" si="52"/>
        <v>0.35100000000000003</v>
      </c>
      <c r="S186" s="137">
        <v>0</v>
      </c>
      <c r="T186" s="138">
        <f t="shared" si="53"/>
        <v>0</v>
      </c>
      <c r="U186" s="27"/>
      <c r="V186" s="234"/>
      <c r="W186" s="27"/>
      <c r="X186" s="27"/>
      <c r="Y186" s="27"/>
      <c r="AL186" s="139" t="s">
        <v>183</v>
      </c>
      <c r="AN186" s="139" t="s">
        <v>119</v>
      </c>
      <c r="AO186" s="139" t="s">
        <v>73</v>
      </c>
      <c r="AS186" s="15" t="s">
        <v>116</v>
      </c>
      <c r="AY186" s="140">
        <f t="shared" si="54"/>
        <v>52500</v>
      </c>
      <c r="AZ186" s="140">
        <f t="shared" si="55"/>
        <v>0</v>
      </c>
      <c r="BA186" s="140">
        <f t="shared" si="56"/>
        <v>0</v>
      </c>
      <c r="BB186" s="140">
        <f t="shared" si="57"/>
        <v>0</v>
      </c>
      <c r="BC186" s="140">
        <f t="shared" si="58"/>
        <v>0</v>
      </c>
      <c r="BD186" s="15" t="s">
        <v>71</v>
      </c>
      <c r="BE186" s="140">
        <f t="shared" si="59"/>
        <v>52500</v>
      </c>
      <c r="BF186" s="15" t="s">
        <v>183</v>
      </c>
      <c r="BG186" s="139" t="s">
        <v>439</v>
      </c>
    </row>
    <row r="187" spans="1:59" s="2" customFormat="1" ht="24" customHeight="1" x14ac:dyDescent="0.2">
      <c r="A187" s="27"/>
      <c r="B187" s="128"/>
      <c r="C187" s="129" t="s">
        <v>440</v>
      </c>
      <c r="D187" s="129" t="s">
        <v>119</v>
      </c>
      <c r="E187" s="130" t="s">
        <v>441</v>
      </c>
      <c r="F187" s="131" t="s">
        <v>442</v>
      </c>
      <c r="G187" s="132" t="s">
        <v>122</v>
      </c>
      <c r="H187" s="248">
        <v>10</v>
      </c>
      <c r="I187" s="133">
        <v>385</v>
      </c>
      <c r="J187" s="133">
        <f t="shared" si="50"/>
        <v>3850</v>
      </c>
      <c r="K187" s="134"/>
      <c r="L187" s="28"/>
      <c r="M187" s="135" t="s">
        <v>3</v>
      </c>
      <c r="N187" s="136" t="s">
        <v>34</v>
      </c>
      <c r="O187" s="137">
        <v>0</v>
      </c>
      <c r="P187" s="137">
        <f t="shared" si="51"/>
        <v>0</v>
      </c>
      <c r="Q187" s="137">
        <v>0</v>
      </c>
      <c r="R187" s="137">
        <f t="shared" si="52"/>
        <v>0</v>
      </c>
      <c r="S187" s="137">
        <v>0</v>
      </c>
      <c r="T187" s="138">
        <f t="shared" si="53"/>
        <v>0</v>
      </c>
      <c r="U187" s="27"/>
      <c r="V187" s="234"/>
      <c r="W187" s="27"/>
      <c r="X187" s="27"/>
      <c r="Y187" s="27"/>
      <c r="AL187" s="139" t="s">
        <v>183</v>
      </c>
      <c r="AN187" s="139" t="s">
        <v>119</v>
      </c>
      <c r="AO187" s="139" t="s">
        <v>73</v>
      </c>
      <c r="AS187" s="15" t="s">
        <v>116</v>
      </c>
      <c r="AY187" s="140">
        <f t="shared" si="54"/>
        <v>3850</v>
      </c>
      <c r="AZ187" s="140">
        <f t="shared" si="55"/>
        <v>0</v>
      </c>
      <c r="BA187" s="140">
        <f t="shared" si="56"/>
        <v>0</v>
      </c>
      <c r="BB187" s="140">
        <f t="shared" si="57"/>
        <v>0</v>
      </c>
      <c r="BC187" s="140">
        <f t="shared" si="58"/>
        <v>0</v>
      </c>
      <c r="BD187" s="15" t="s">
        <v>71</v>
      </c>
      <c r="BE187" s="140">
        <f t="shared" si="59"/>
        <v>3850</v>
      </c>
      <c r="BF187" s="15" t="s">
        <v>183</v>
      </c>
      <c r="BG187" s="139" t="s">
        <v>443</v>
      </c>
    </row>
    <row r="188" spans="1:59" s="2" customFormat="1" ht="48" customHeight="1" x14ac:dyDescent="0.2">
      <c r="A188" s="27"/>
      <c r="B188" s="128"/>
      <c r="C188" s="129" t="s">
        <v>444</v>
      </c>
      <c r="D188" s="129" t="s">
        <v>119</v>
      </c>
      <c r="E188" s="130" t="s">
        <v>445</v>
      </c>
      <c r="F188" s="131" t="s">
        <v>446</v>
      </c>
      <c r="G188" s="132" t="s">
        <v>240</v>
      </c>
      <c r="H188" s="248">
        <v>5</v>
      </c>
      <c r="I188" s="133">
        <v>750</v>
      </c>
      <c r="J188" s="133">
        <f t="shared" si="50"/>
        <v>3750</v>
      </c>
      <c r="K188" s="134"/>
      <c r="L188" s="28"/>
      <c r="M188" s="135" t="s">
        <v>3</v>
      </c>
      <c r="N188" s="136" t="s">
        <v>34</v>
      </c>
      <c r="O188" s="137">
        <v>0</v>
      </c>
      <c r="P188" s="137">
        <f t="shared" si="51"/>
        <v>0</v>
      </c>
      <c r="Q188" s="137">
        <v>0</v>
      </c>
      <c r="R188" s="137">
        <f t="shared" si="52"/>
        <v>0</v>
      </c>
      <c r="S188" s="137">
        <v>0</v>
      </c>
      <c r="T188" s="138">
        <f t="shared" si="53"/>
        <v>0</v>
      </c>
      <c r="U188" s="27"/>
      <c r="V188" s="234"/>
      <c r="W188" s="27"/>
      <c r="X188" s="27"/>
      <c r="Y188" s="27"/>
      <c r="AL188" s="139" t="s">
        <v>183</v>
      </c>
      <c r="AN188" s="139" t="s">
        <v>119</v>
      </c>
      <c r="AO188" s="139" t="s">
        <v>73</v>
      </c>
      <c r="AS188" s="15" t="s">
        <v>116</v>
      </c>
      <c r="AY188" s="140">
        <f t="shared" si="54"/>
        <v>3750</v>
      </c>
      <c r="AZ188" s="140">
        <f t="shared" si="55"/>
        <v>0</v>
      </c>
      <c r="BA188" s="140">
        <f t="shared" si="56"/>
        <v>0</v>
      </c>
      <c r="BB188" s="140">
        <f t="shared" si="57"/>
        <v>0</v>
      </c>
      <c r="BC188" s="140">
        <f t="shared" si="58"/>
        <v>0</v>
      </c>
      <c r="BD188" s="15" t="s">
        <v>71</v>
      </c>
      <c r="BE188" s="140">
        <f t="shared" si="59"/>
        <v>3750</v>
      </c>
      <c r="BF188" s="15" t="s">
        <v>183</v>
      </c>
      <c r="BG188" s="139" t="s">
        <v>447</v>
      </c>
    </row>
    <row r="189" spans="1:59" s="12" customFormat="1" ht="22.9" customHeight="1" x14ac:dyDescent="0.2">
      <c r="B189" s="116"/>
      <c r="D189" s="117" t="s">
        <v>62</v>
      </c>
      <c r="E189" s="126" t="s">
        <v>448</v>
      </c>
      <c r="F189" s="126" t="s">
        <v>449</v>
      </c>
      <c r="H189" s="247"/>
      <c r="J189" s="127">
        <f>BE189</f>
        <v>145523.33000000002</v>
      </c>
      <c r="L189" s="116"/>
      <c r="M189" s="120"/>
      <c r="N189" s="121"/>
      <c r="O189" s="121"/>
      <c r="P189" s="122">
        <f>SUM(P190:P196)</f>
        <v>0</v>
      </c>
      <c r="Q189" s="121"/>
      <c r="R189" s="122">
        <f>SUM(R190:R196)</f>
        <v>1.0063437206666668</v>
      </c>
      <c r="S189" s="121"/>
      <c r="T189" s="123">
        <f>SUM(T190:T196)</f>
        <v>0</v>
      </c>
      <c r="V189" s="234"/>
      <c r="AL189" s="117" t="s">
        <v>73</v>
      </c>
      <c r="AN189" s="124" t="s">
        <v>62</v>
      </c>
      <c r="AO189" s="124" t="s">
        <v>71</v>
      </c>
      <c r="AS189" s="117" t="s">
        <v>116</v>
      </c>
      <c r="BE189" s="125">
        <f>SUM(BE190:BE196)</f>
        <v>145523.33000000002</v>
      </c>
    </row>
    <row r="190" spans="1:59" s="2" customFormat="1" ht="48" customHeight="1" x14ac:dyDescent="0.2">
      <c r="A190" s="27"/>
      <c r="B190" s="128"/>
      <c r="C190" s="129" t="s">
        <v>450</v>
      </c>
      <c r="D190" s="129" t="s">
        <v>119</v>
      </c>
      <c r="E190" s="130" t="s">
        <v>451</v>
      </c>
      <c r="F190" s="131" t="s">
        <v>452</v>
      </c>
      <c r="G190" s="132" t="s">
        <v>127</v>
      </c>
      <c r="H190" s="248">
        <v>2.3333333333333335</v>
      </c>
      <c r="I190" s="133">
        <v>565</v>
      </c>
      <c r="J190" s="133">
        <f t="shared" ref="J190:J196" si="60">ROUND(I190*H190,2)</f>
        <v>1318.33</v>
      </c>
      <c r="K190" s="134"/>
      <c r="L190" s="28"/>
      <c r="M190" s="135" t="s">
        <v>3</v>
      </c>
      <c r="N190" s="136" t="s">
        <v>34</v>
      </c>
      <c r="O190" s="137">
        <v>0</v>
      </c>
      <c r="P190" s="137">
        <f t="shared" ref="P190:P196" si="61">O190*H190</f>
        <v>0</v>
      </c>
      <c r="Q190" s="137">
        <v>1.1809999999999999E-2</v>
      </c>
      <c r="R190" s="137">
        <f t="shared" ref="R190:R196" si="62">Q190*H190</f>
        <v>2.7556666666666667E-2</v>
      </c>
      <c r="S190" s="137">
        <v>0</v>
      </c>
      <c r="T190" s="138">
        <f t="shared" ref="T190:T196" si="63">S190*H190</f>
        <v>0</v>
      </c>
      <c r="U190" s="27"/>
      <c r="V190" s="234"/>
      <c r="W190" s="27"/>
      <c r="X190" s="27"/>
      <c r="Y190" s="27"/>
      <c r="AL190" s="139" t="s">
        <v>183</v>
      </c>
      <c r="AN190" s="139" t="s">
        <v>119</v>
      </c>
      <c r="AO190" s="139" t="s">
        <v>73</v>
      </c>
      <c r="AS190" s="15" t="s">
        <v>116</v>
      </c>
      <c r="AY190" s="140">
        <f t="shared" ref="AY190:AY196" si="64">IF(N190="základní",J190,0)</f>
        <v>1318.33</v>
      </c>
      <c r="AZ190" s="140">
        <f t="shared" ref="AZ190:AZ196" si="65">IF(N190="snížená",J190,0)</f>
        <v>0</v>
      </c>
      <c r="BA190" s="140">
        <f t="shared" ref="BA190:BA196" si="66">IF(N190="zákl. přenesená",J190,0)</f>
        <v>0</v>
      </c>
      <c r="BB190" s="140">
        <f t="shared" ref="BB190:BB196" si="67">IF(N190="sníž. přenesená",J190,0)</f>
        <v>0</v>
      </c>
      <c r="BC190" s="140">
        <f t="shared" ref="BC190:BC196" si="68">IF(N190="nulová",J190,0)</f>
        <v>0</v>
      </c>
      <c r="BD190" s="15" t="s">
        <v>71</v>
      </c>
      <c r="BE190" s="140">
        <f t="shared" ref="BE190:BE196" si="69">ROUND(I190*H190,2)</f>
        <v>1318.33</v>
      </c>
      <c r="BF190" s="15" t="s">
        <v>183</v>
      </c>
      <c r="BG190" s="139" t="s">
        <v>453</v>
      </c>
    </row>
    <row r="191" spans="1:59" s="2" customFormat="1" ht="48" customHeight="1" x14ac:dyDescent="0.2">
      <c r="A191" s="27"/>
      <c r="B191" s="128"/>
      <c r="C191" s="129" t="s">
        <v>454</v>
      </c>
      <c r="D191" s="129" t="s">
        <v>119</v>
      </c>
      <c r="E191" s="130" t="s">
        <v>455</v>
      </c>
      <c r="F191" s="131" t="s">
        <v>456</v>
      </c>
      <c r="G191" s="132" t="s">
        <v>127</v>
      </c>
      <c r="H191" s="248">
        <v>60</v>
      </c>
      <c r="I191" s="133">
        <v>760</v>
      </c>
      <c r="J191" s="133">
        <f t="shared" si="60"/>
        <v>45600</v>
      </c>
      <c r="K191" s="134"/>
      <c r="L191" s="28"/>
      <c r="M191" s="135" t="s">
        <v>3</v>
      </c>
      <c r="N191" s="136" t="s">
        <v>34</v>
      </c>
      <c r="O191" s="137">
        <v>0</v>
      </c>
      <c r="P191" s="137">
        <f t="shared" si="61"/>
        <v>0</v>
      </c>
      <c r="Q191" s="137">
        <v>1.25439509E-2</v>
      </c>
      <c r="R191" s="137">
        <f t="shared" si="62"/>
        <v>0.75263705400000003</v>
      </c>
      <c r="S191" s="137">
        <v>0</v>
      </c>
      <c r="T191" s="138">
        <f t="shared" si="63"/>
        <v>0</v>
      </c>
      <c r="U191" s="27"/>
      <c r="V191" s="234"/>
      <c r="W191" s="27"/>
      <c r="X191" s="27"/>
      <c r="Y191" s="27"/>
      <c r="AL191" s="139" t="s">
        <v>183</v>
      </c>
      <c r="AN191" s="139" t="s">
        <v>119</v>
      </c>
      <c r="AO191" s="139" t="s">
        <v>73</v>
      </c>
      <c r="AS191" s="15" t="s">
        <v>116</v>
      </c>
      <c r="AY191" s="140">
        <f t="shared" si="64"/>
        <v>45600</v>
      </c>
      <c r="AZ191" s="140">
        <f t="shared" si="65"/>
        <v>0</v>
      </c>
      <c r="BA191" s="140">
        <f t="shared" si="66"/>
        <v>0</v>
      </c>
      <c r="BB191" s="140">
        <f t="shared" si="67"/>
        <v>0</v>
      </c>
      <c r="BC191" s="140">
        <f t="shared" si="68"/>
        <v>0</v>
      </c>
      <c r="BD191" s="15" t="s">
        <v>71</v>
      </c>
      <c r="BE191" s="140">
        <f t="shared" si="69"/>
        <v>45600</v>
      </c>
      <c r="BF191" s="15" t="s">
        <v>183</v>
      </c>
      <c r="BG191" s="139" t="s">
        <v>457</v>
      </c>
    </row>
    <row r="192" spans="1:59" s="2" customFormat="1" ht="36" customHeight="1" x14ac:dyDescent="0.2">
      <c r="A192" s="27"/>
      <c r="B192" s="128"/>
      <c r="C192" s="129" t="s">
        <v>458</v>
      </c>
      <c r="D192" s="129" t="s">
        <v>119</v>
      </c>
      <c r="E192" s="130" t="s">
        <v>459</v>
      </c>
      <c r="F192" s="131" t="s">
        <v>460</v>
      </c>
      <c r="G192" s="132" t="s">
        <v>127</v>
      </c>
      <c r="H192" s="248">
        <v>60</v>
      </c>
      <c r="I192" s="133">
        <v>32</v>
      </c>
      <c r="J192" s="133">
        <f t="shared" si="60"/>
        <v>1920</v>
      </c>
      <c r="K192" s="134"/>
      <c r="L192" s="28"/>
      <c r="M192" s="135" t="s">
        <v>3</v>
      </c>
      <c r="N192" s="136" t="s">
        <v>34</v>
      </c>
      <c r="O192" s="137">
        <v>0</v>
      </c>
      <c r="P192" s="137">
        <f t="shared" si="61"/>
        <v>0</v>
      </c>
      <c r="Q192" s="137">
        <v>0</v>
      </c>
      <c r="R192" s="137">
        <f t="shared" si="62"/>
        <v>0</v>
      </c>
      <c r="S192" s="137">
        <v>0</v>
      </c>
      <c r="T192" s="138">
        <f t="shared" si="63"/>
        <v>0</v>
      </c>
      <c r="U192" s="27"/>
      <c r="V192" s="234"/>
      <c r="W192" s="27"/>
      <c r="X192" s="27"/>
      <c r="Y192" s="27"/>
      <c r="AL192" s="139" t="s">
        <v>183</v>
      </c>
      <c r="AN192" s="139" t="s">
        <v>119</v>
      </c>
      <c r="AO192" s="139" t="s">
        <v>73</v>
      </c>
      <c r="AS192" s="15" t="s">
        <v>116</v>
      </c>
      <c r="AY192" s="140">
        <f t="shared" si="64"/>
        <v>1920</v>
      </c>
      <c r="AZ192" s="140">
        <f t="shared" si="65"/>
        <v>0</v>
      </c>
      <c r="BA192" s="140">
        <f t="shared" si="66"/>
        <v>0</v>
      </c>
      <c r="BB192" s="140">
        <f t="shared" si="67"/>
        <v>0</v>
      </c>
      <c r="BC192" s="140">
        <f t="shared" si="68"/>
        <v>0</v>
      </c>
      <c r="BD192" s="15" t="s">
        <v>71</v>
      </c>
      <c r="BE192" s="140">
        <f t="shared" si="69"/>
        <v>1920</v>
      </c>
      <c r="BF192" s="15" t="s">
        <v>183</v>
      </c>
      <c r="BG192" s="139" t="s">
        <v>461</v>
      </c>
    </row>
    <row r="193" spans="1:59" s="2" customFormat="1" ht="24" customHeight="1" x14ac:dyDescent="0.2">
      <c r="A193" s="27"/>
      <c r="B193" s="128"/>
      <c r="C193" s="141" t="s">
        <v>462</v>
      </c>
      <c r="D193" s="141" t="s">
        <v>175</v>
      </c>
      <c r="E193" s="142" t="s">
        <v>463</v>
      </c>
      <c r="F193" s="143" t="s">
        <v>464</v>
      </c>
      <c r="G193" s="144" t="s">
        <v>127</v>
      </c>
      <c r="H193" s="249">
        <v>5</v>
      </c>
      <c r="I193" s="145">
        <v>17</v>
      </c>
      <c r="J193" s="145">
        <f t="shared" si="60"/>
        <v>85</v>
      </c>
      <c r="K193" s="146"/>
      <c r="L193" s="147"/>
      <c r="M193" s="148" t="s">
        <v>3</v>
      </c>
      <c r="N193" s="149" t="s">
        <v>34</v>
      </c>
      <c r="O193" s="137">
        <v>0</v>
      </c>
      <c r="P193" s="137">
        <f t="shared" si="61"/>
        <v>0</v>
      </c>
      <c r="Q193" s="137">
        <v>1.1E-4</v>
      </c>
      <c r="R193" s="137">
        <f t="shared" si="62"/>
        <v>5.5000000000000003E-4</v>
      </c>
      <c r="S193" s="137">
        <v>0</v>
      </c>
      <c r="T193" s="138">
        <f t="shared" si="63"/>
        <v>0</v>
      </c>
      <c r="U193" s="27"/>
      <c r="V193" s="234"/>
      <c r="W193" s="27"/>
      <c r="X193" s="27"/>
      <c r="Y193" s="27"/>
      <c r="AL193" s="139" t="s">
        <v>250</v>
      </c>
      <c r="AN193" s="139" t="s">
        <v>175</v>
      </c>
      <c r="AO193" s="139" t="s">
        <v>73</v>
      </c>
      <c r="AS193" s="15" t="s">
        <v>116</v>
      </c>
      <c r="AY193" s="140">
        <f t="shared" si="64"/>
        <v>85</v>
      </c>
      <c r="AZ193" s="140">
        <f t="shared" si="65"/>
        <v>0</v>
      </c>
      <c r="BA193" s="140">
        <f t="shared" si="66"/>
        <v>0</v>
      </c>
      <c r="BB193" s="140">
        <f t="shared" si="67"/>
        <v>0</v>
      </c>
      <c r="BC193" s="140">
        <f t="shared" si="68"/>
        <v>0</v>
      </c>
      <c r="BD193" s="15" t="s">
        <v>71</v>
      </c>
      <c r="BE193" s="140">
        <f t="shared" si="69"/>
        <v>85</v>
      </c>
      <c r="BF193" s="15" t="s">
        <v>183</v>
      </c>
      <c r="BG193" s="139" t="s">
        <v>465</v>
      </c>
    </row>
    <row r="194" spans="1:59" s="2" customFormat="1" ht="36" customHeight="1" x14ac:dyDescent="0.2">
      <c r="A194" s="27"/>
      <c r="B194" s="128"/>
      <c r="C194" s="129" t="s">
        <v>466</v>
      </c>
      <c r="D194" s="129" t="s">
        <v>119</v>
      </c>
      <c r="E194" s="130" t="s">
        <v>467</v>
      </c>
      <c r="F194" s="131" t="s">
        <v>468</v>
      </c>
      <c r="G194" s="132" t="s">
        <v>127</v>
      </c>
      <c r="H194" s="248">
        <v>80</v>
      </c>
      <c r="I194" s="133">
        <v>545</v>
      </c>
      <c r="J194" s="133">
        <f t="shared" si="60"/>
        <v>43600</v>
      </c>
      <c r="K194" s="134"/>
      <c r="L194" s="28"/>
      <c r="M194" s="135" t="s">
        <v>3</v>
      </c>
      <c r="N194" s="136" t="s">
        <v>34</v>
      </c>
      <c r="O194" s="137">
        <v>0</v>
      </c>
      <c r="P194" s="137">
        <f t="shared" si="61"/>
        <v>0</v>
      </c>
      <c r="Q194" s="137">
        <v>1.17E-3</v>
      </c>
      <c r="R194" s="137">
        <f t="shared" si="62"/>
        <v>9.3600000000000003E-2</v>
      </c>
      <c r="S194" s="137">
        <v>0</v>
      </c>
      <c r="T194" s="138">
        <f t="shared" si="63"/>
        <v>0</v>
      </c>
      <c r="U194" s="27"/>
      <c r="V194" s="234"/>
      <c r="W194" s="27"/>
      <c r="X194" s="27"/>
      <c r="Y194" s="27"/>
      <c r="AL194" s="139" t="s">
        <v>183</v>
      </c>
      <c r="AN194" s="139" t="s">
        <v>119</v>
      </c>
      <c r="AO194" s="139" t="s">
        <v>73</v>
      </c>
      <c r="AS194" s="15" t="s">
        <v>116</v>
      </c>
      <c r="AY194" s="140">
        <f t="shared" si="64"/>
        <v>43600</v>
      </c>
      <c r="AZ194" s="140">
        <f t="shared" si="65"/>
        <v>0</v>
      </c>
      <c r="BA194" s="140">
        <f t="shared" si="66"/>
        <v>0</v>
      </c>
      <c r="BB194" s="140">
        <f t="shared" si="67"/>
        <v>0</v>
      </c>
      <c r="BC194" s="140">
        <f t="shared" si="68"/>
        <v>0</v>
      </c>
      <c r="BD194" s="15" t="s">
        <v>71</v>
      </c>
      <c r="BE194" s="140">
        <f t="shared" si="69"/>
        <v>43600</v>
      </c>
      <c r="BF194" s="15" t="s">
        <v>183</v>
      </c>
      <c r="BG194" s="139" t="s">
        <v>469</v>
      </c>
    </row>
    <row r="195" spans="1:59" s="2" customFormat="1" ht="24" customHeight="1" x14ac:dyDescent="0.2">
      <c r="A195" s="27"/>
      <c r="B195" s="128"/>
      <c r="C195" s="141" t="s">
        <v>470</v>
      </c>
      <c r="D195" s="141" t="s">
        <v>175</v>
      </c>
      <c r="E195" s="142" t="s">
        <v>471</v>
      </c>
      <c r="F195" s="143" t="s">
        <v>472</v>
      </c>
      <c r="G195" s="144" t="s">
        <v>127</v>
      </c>
      <c r="H195" s="249">
        <v>80</v>
      </c>
      <c r="I195" s="145">
        <v>650</v>
      </c>
      <c r="J195" s="145">
        <f t="shared" si="60"/>
        <v>52000</v>
      </c>
      <c r="K195" s="146"/>
      <c r="L195" s="147"/>
      <c r="M195" s="148" t="s">
        <v>3</v>
      </c>
      <c r="N195" s="149" t="s">
        <v>34</v>
      </c>
      <c r="O195" s="137">
        <v>0</v>
      </c>
      <c r="P195" s="137">
        <f t="shared" si="61"/>
        <v>0</v>
      </c>
      <c r="Q195" s="137">
        <v>1.65E-3</v>
      </c>
      <c r="R195" s="137">
        <f t="shared" si="62"/>
        <v>0.13200000000000001</v>
      </c>
      <c r="S195" s="137">
        <v>0</v>
      </c>
      <c r="T195" s="138">
        <f t="shared" si="63"/>
        <v>0</v>
      </c>
      <c r="U195" s="27"/>
      <c r="V195" s="234"/>
      <c r="W195" s="27"/>
      <c r="X195" s="27"/>
      <c r="Y195" s="27"/>
      <c r="AL195" s="139" t="s">
        <v>250</v>
      </c>
      <c r="AN195" s="139" t="s">
        <v>175</v>
      </c>
      <c r="AO195" s="139" t="s">
        <v>73</v>
      </c>
      <c r="AS195" s="15" t="s">
        <v>116</v>
      </c>
      <c r="AY195" s="140">
        <f t="shared" si="64"/>
        <v>52000</v>
      </c>
      <c r="AZ195" s="140">
        <f t="shared" si="65"/>
        <v>0</v>
      </c>
      <c r="BA195" s="140">
        <f t="shared" si="66"/>
        <v>0</v>
      </c>
      <c r="BB195" s="140">
        <f t="shared" si="67"/>
        <v>0</v>
      </c>
      <c r="BC195" s="140">
        <f t="shared" si="68"/>
        <v>0</v>
      </c>
      <c r="BD195" s="15" t="s">
        <v>71</v>
      </c>
      <c r="BE195" s="140">
        <f t="shared" si="69"/>
        <v>52000</v>
      </c>
      <c r="BF195" s="15" t="s">
        <v>183</v>
      </c>
      <c r="BG195" s="139" t="s">
        <v>473</v>
      </c>
    </row>
    <row r="196" spans="1:59" s="2" customFormat="1" ht="60" customHeight="1" x14ac:dyDescent="0.2">
      <c r="A196" s="27"/>
      <c r="B196" s="128"/>
      <c r="C196" s="129" t="s">
        <v>474</v>
      </c>
      <c r="D196" s="129" t="s">
        <v>119</v>
      </c>
      <c r="E196" s="130" t="s">
        <v>475</v>
      </c>
      <c r="F196" s="131" t="s">
        <v>476</v>
      </c>
      <c r="G196" s="132" t="s">
        <v>240</v>
      </c>
      <c r="H196" s="248">
        <v>1</v>
      </c>
      <c r="I196" s="133">
        <v>1000</v>
      </c>
      <c r="J196" s="133">
        <f t="shared" si="60"/>
        <v>1000</v>
      </c>
      <c r="K196" s="134"/>
      <c r="L196" s="28"/>
      <c r="M196" s="135" t="s">
        <v>3</v>
      </c>
      <c r="N196" s="136" t="s">
        <v>34</v>
      </c>
      <c r="O196" s="137">
        <v>0</v>
      </c>
      <c r="P196" s="137">
        <f t="shared" si="61"/>
        <v>0</v>
      </c>
      <c r="Q196" s="137">
        <v>0</v>
      </c>
      <c r="R196" s="137">
        <f t="shared" si="62"/>
        <v>0</v>
      </c>
      <c r="S196" s="137">
        <v>0</v>
      </c>
      <c r="T196" s="138">
        <f t="shared" si="63"/>
        <v>0</v>
      </c>
      <c r="U196" s="27"/>
      <c r="V196" s="234"/>
      <c r="W196" s="27"/>
      <c r="X196" s="27"/>
      <c r="Y196" s="27"/>
      <c r="AL196" s="139" t="s">
        <v>183</v>
      </c>
      <c r="AN196" s="139" t="s">
        <v>119</v>
      </c>
      <c r="AO196" s="139" t="s">
        <v>73</v>
      </c>
      <c r="AS196" s="15" t="s">
        <v>116</v>
      </c>
      <c r="AY196" s="140">
        <f t="shared" si="64"/>
        <v>1000</v>
      </c>
      <c r="AZ196" s="140">
        <f t="shared" si="65"/>
        <v>0</v>
      </c>
      <c r="BA196" s="140">
        <f t="shared" si="66"/>
        <v>0</v>
      </c>
      <c r="BB196" s="140">
        <f t="shared" si="67"/>
        <v>0</v>
      </c>
      <c r="BC196" s="140">
        <f t="shared" si="68"/>
        <v>0</v>
      </c>
      <c r="BD196" s="15" t="s">
        <v>71</v>
      </c>
      <c r="BE196" s="140">
        <f t="shared" si="69"/>
        <v>1000</v>
      </c>
      <c r="BF196" s="15" t="s">
        <v>183</v>
      </c>
      <c r="BG196" s="139" t="s">
        <v>477</v>
      </c>
    </row>
    <row r="197" spans="1:59" s="12" customFormat="1" ht="22.9" customHeight="1" x14ac:dyDescent="0.2">
      <c r="B197" s="116"/>
      <c r="D197" s="117" t="s">
        <v>62</v>
      </c>
      <c r="E197" s="126" t="s">
        <v>478</v>
      </c>
      <c r="F197" s="126" t="s">
        <v>479</v>
      </c>
      <c r="H197" s="247"/>
      <c r="J197" s="127">
        <f>BE197</f>
        <v>412500</v>
      </c>
      <c r="L197" s="116"/>
      <c r="M197" s="120"/>
      <c r="N197" s="121"/>
      <c r="O197" s="121"/>
      <c r="P197" s="122">
        <f>SUM(P198:P206)</f>
        <v>0</v>
      </c>
      <c r="Q197" s="121"/>
      <c r="R197" s="122">
        <f>SUM(R198:R206)</f>
        <v>2.7730773125000003</v>
      </c>
      <c r="S197" s="121"/>
      <c r="T197" s="123">
        <f>SUM(T198:T206)</f>
        <v>0.24</v>
      </c>
      <c r="V197" s="234"/>
      <c r="AL197" s="117" t="s">
        <v>73</v>
      </c>
      <c r="AN197" s="124" t="s">
        <v>62</v>
      </c>
      <c r="AO197" s="124" t="s">
        <v>71</v>
      </c>
      <c r="AS197" s="117" t="s">
        <v>116</v>
      </c>
      <c r="BE197" s="125">
        <f>SUM(BE198:BE206)</f>
        <v>412500</v>
      </c>
    </row>
    <row r="198" spans="1:59" s="2" customFormat="1" ht="24" customHeight="1" x14ac:dyDescent="0.2">
      <c r="A198" s="27"/>
      <c r="B198" s="128"/>
      <c r="C198" s="129" t="s">
        <v>480</v>
      </c>
      <c r="D198" s="129" t="s">
        <v>119</v>
      </c>
      <c r="E198" s="130" t="s">
        <v>481</v>
      </c>
      <c r="F198" s="131" t="s">
        <v>482</v>
      </c>
      <c r="G198" s="132" t="s">
        <v>122</v>
      </c>
      <c r="H198" s="248">
        <v>15</v>
      </c>
      <c r="I198" s="133">
        <v>680</v>
      </c>
      <c r="J198" s="133">
        <f t="shared" ref="J198:J206" si="70">ROUND(I198*H198,2)</f>
        <v>10200</v>
      </c>
      <c r="K198" s="134"/>
      <c r="L198" s="28"/>
      <c r="M198" s="135" t="s">
        <v>3</v>
      </c>
      <c r="N198" s="136" t="s">
        <v>34</v>
      </c>
      <c r="O198" s="137">
        <v>0</v>
      </c>
      <c r="P198" s="137">
        <f t="shared" ref="P198:P206" si="71">O198*H198</f>
        <v>0</v>
      </c>
      <c r="Q198" s="137">
        <v>2.6848749999999999E-4</v>
      </c>
      <c r="R198" s="137">
        <f t="shared" ref="R198:R206" si="72">Q198*H198</f>
        <v>4.0273124999999996E-3</v>
      </c>
      <c r="S198" s="137">
        <v>0</v>
      </c>
      <c r="T198" s="138">
        <f t="shared" ref="T198:T206" si="73">S198*H198</f>
        <v>0</v>
      </c>
      <c r="U198" s="27"/>
      <c r="V198" s="234"/>
      <c r="W198" s="27"/>
      <c r="X198" s="27"/>
      <c r="Y198" s="27"/>
      <c r="AL198" s="139" t="s">
        <v>183</v>
      </c>
      <c r="AN198" s="139" t="s">
        <v>119</v>
      </c>
      <c r="AO198" s="139" t="s">
        <v>73</v>
      </c>
      <c r="AS198" s="15" t="s">
        <v>116</v>
      </c>
      <c r="AY198" s="140">
        <f t="shared" ref="AY198:AY206" si="74">IF(N198="základní",J198,0)</f>
        <v>10200</v>
      </c>
      <c r="AZ198" s="140">
        <f t="shared" ref="AZ198:AZ206" si="75">IF(N198="snížená",J198,0)</f>
        <v>0</v>
      </c>
      <c r="BA198" s="140">
        <f t="shared" ref="BA198:BA206" si="76">IF(N198="zákl. přenesená",J198,0)</f>
        <v>0</v>
      </c>
      <c r="BB198" s="140">
        <f t="shared" ref="BB198:BB206" si="77">IF(N198="sníž. přenesená",J198,0)</f>
        <v>0</v>
      </c>
      <c r="BC198" s="140">
        <f t="shared" ref="BC198:BC206" si="78">IF(N198="nulová",J198,0)</f>
        <v>0</v>
      </c>
      <c r="BD198" s="15" t="s">
        <v>71</v>
      </c>
      <c r="BE198" s="140">
        <f t="shared" ref="BE198:BE206" si="79">ROUND(I198*H198,2)</f>
        <v>10200</v>
      </c>
      <c r="BF198" s="15" t="s">
        <v>183</v>
      </c>
      <c r="BG198" s="139" t="s">
        <v>483</v>
      </c>
    </row>
    <row r="199" spans="1:59" s="2" customFormat="1" ht="24" customHeight="1" x14ac:dyDescent="0.2">
      <c r="A199" s="27"/>
      <c r="B199" s="128"/>
      <c r="C199" s="141" t="s">
        <v>484</v>
      </c>
      <c r="D199" s="141" t="s">
        <v>175</v>
      </c>
      <c r="E199" s="142" t="s">
        <v>485</v>
      </c>
      <c r="F199" s="143" t="s">
        <v>486</v>
      </c>
      <c r="G199" s="144" t="s">
        <v>127</v>
      </c>
      <c r="H199" s="249">
        <v>65</v>
      </c>
      <c r="I199" s="145">
        <v>5100</v>
      </c>
      <c r="J199" s="145">
        <f t="shared" si="70"/>
        <v>331500</v>
      </c>
      <c r="K199" s="146"/>
      <c r="L199" s="147"/>
      <c r="M199" s="148" t="s">
        <v>3</v>
      </c>
      <c r="N199" s="149" t="s">
        <v>34</v>
      </c>
      <c r="O199" s="137">
        <v>0</v>
      </c>
      <c r="P199" s="137">
        <f t="shared" si="71"/>
        <v>0</v>
      </c>
      <c r="Q199" s="137">
        <v>3.4720000000000001E-2</v>
      </c>
      <c r="R199" s="137">
        <f t="shared" si="72"/>
        <v>2.2568000000000001</v>
      </c>
      <c r="S199" s="137">
        <v>0</v>
      </c>
      <c r="T199" s="138">
        <f t="shared" si="73"/>
        <v>0</v>
      </c>
      <c r="U199" s="27"/>
      <c r="V199" s="234"/>
      <c r="W199" s="27"/>
      <c r="X199" s="27"/>
      <c r="Y199" s="27"/>
      <c r="AL199" s="139" t="s">
        <v>250</v>
      </c>
      <c r="AN199" s="139" t="s">
        <v>175</v>
      </c>
      <c r="AO199" s="139" t="s">
        <v>73</v>
      </c>
      <c r="AS199" s="15" t="s">
        <v>116</v>
      </c>
      <c r="AY199" s="140">
        <f t="shared" si="74"/>
        <v>331500</v>
      </c>
      <c r="AZ199" s="140">
        <f t="shared" si="75"/>
        <v>0</v>
      </c>
      <c r="BA199" s="140">
        <f t="shared" si="76"/>
        <v>0</v>
      </c>
      <c r="BB199" s="140">
        <f t="shared" si="77"/>
        <v>0</v>
      </c>
      <c r="BC199" s="140">
        <f t="shared" si="78"/>
        <v>0</v>
      </c>
      <c r="BD199" s="15" t="s">
        <v>71</v>
      </c>
      <c r="BE199" s="140">
        <f t="shared" si="79"/>
        <v>331500</v>
      </c>
      <c r="BF199" s="15" t="s">
        <v>183</v>
      </c>
      <c r="BG199" s="139" t="s">
        <v>487</v>
      </c>
    </row>
    <row r="200" spans="1:59" s="2" customFormat="1" ht="48" customHeight="1" x14ac:dyDescent="0.2">
      <c r="A200" s="27"/>
      <c r="B200" s="128"/>
      <c r="C200" s="129" t="s">
        <v>488</v>
      </c>
      <c r="D200" s="129" t="s">
        <v>119</v>
      </c>
      <c r="E200" s="130" t="s">
        <v>489</v>
      </c>
      <c r="F200" s="131" t="s">
        <v>490</v>
      </c>
      <c r="G200" s="132" t="s">
        <v>122</v>
      </c>
      <c r="H200" s="248">
        <v>10</v>
      </c>
      <c r="I200" s="133">
        <v>30</v>
      </c>
      <c r="J200" s="133">
        <f t="shared" si="70"/>
        <v>300</v>
      </c>
      <c r="K200" s="134"/>
      <c r="L200" s="28"/>
      <c r="M200" s="135" t="s">
        <v>3</v>
      </c>
      <c r="N200" s="136" t="s">
        <v>34</v>
      </c>
      <c r="O200" s="137">
        <v>0</v>
      </c>
      <c r="P200" s="137">
        <f t="shared" si="71"/>
        <v>0</v>
      </c>
      <c r="Q200" s="137">
        <v>0</v>
      </c>
      <c r="R200" s="137">
        <f t="shared" si="72"/>
        <v>0</v>
      </c>
      <c r="S200" s="137">
        <v>2.4E-2</v>
      </c>
      <c r="T200" s="138">
        <f t="shared" si="73"/>
        <v>0.24</v>
      </c>
      <c r="U200" s="27"/>
      <c r="V200" s="234"/>
      <c r="W200" s="27"/>
      <c r="X200" s="27"/>
      <c r="Y200" s="27"/>
      <c r="AL200" s="139" t="s">
        <v>183</v>
      </c>
      <c r="AN200" s="139" t="s">
        <v>119</v>
      </c>
      <c r="AO200" s="139" t="s">
        <v>73</v>
      </c>
      <c r="AS200" s="15" t="s">
        <v>116</v>
      </c>
      <c r="AY200" s="140">
        <f t="shared" si="74"/>
        <v>300</v>
      </c>
      <c r="AZ200" s="140">
        <f t="shared" si="75"/>
        <v>0</v>
      </c>
      <c r="BA200" s="140">
        <f t="shared" si="76"/>
        <v>0</v>
      </c>
      <c r="BB200" s="140">
        <f t="shared" si="77"/>
        <v>0</v>
      </c>
      <c r="BC200" s="140">
        <f t="shared" si="78"/>
        <v>0</v>
      </c>
      <c r="BD200" s="15" t="s">
        <v>71</v>
      </c>
      <c r="BE200" s="140">
        <f t="shared" si="79"/>
        <v>300</v>
      </c>
      <c r="BF200" s="15" t="s">
        <v>183</v>
      </c>
      <c r="BG200" s="139" t="s">
        <v>491</v>
      </c>
    </row>
    <row r="201" spans="1:59" s="2" customFormat="1" ht="24" customHeight="1" x14ac:dyDescent="0.2">
      <c r="A201" s="27"/>
      <c r="B201" s="128"/>
      <c r="C201" s="141" t="s">
        <v>492</v>
      </c>
      <c r="D201" s="141" t="s">
        <v>175</v>
      </c>
      <c r="E201" s="142" t="s">
        <v>493</v>
      </c>
      <c r="F201" s="143" t="s">
        <v>494</v>
      </c>
      <c r="G201" s="144" t="s">
        <v>122</v>
      </c>
      <c r="H201" s="249">
        <v>15</v>
      </c>
      <c r="I201" s="145">
        <v>2150</v>
      </c>
      <c r="J201" s="145">
        <f t="shared" si="70"/>
        <v>32250</v>
      </c>
      <c r="K201" s="146"/>
      <c r="L201" s="147"/>
      <c r="M201" s="148" t="s">
        <v>3</v>
      </c>
      <c r="N201" s="149" t="s">
        <v>34</v>
      </c>
      <c r="O201" s="137">
        <v>0</v>
      </c>
      <c r="P201" s="137">
        <f t="shared" si="71"/>
        <v>0</v>
      </c>
      <c r="Q201" s="137">
        <v>1.6E-2</v>
      </c>
      <c r="R201" s="137">
        <f t="shared" si="72"/>
        <v>0.24</v>
      </c>
      <c r="S201" s="137">
        <v>0</v>
      </c>
      <c r="T201" s="138">
        <f t="shared" si="73"/>
        <v>0</v>
      </c>
      <c r="U201" s="27"/>
      <c r="V201" s="234"/>
      <c r="W201" s="27"/>
      <c r="X201" s="27"/>
      <c r="Y201" s="27"/>
      <c r="AL201" s="139" t="s">
        <v>250</v>
      </c>
      <c r="AN201" s="139" t="s">
        <v>175</v>
      </c>
      <c r="AO201" s="139" t="s">
        <v>73</v>
      </c>
      <c r="AS201" s="15" t="s">
        <v>116</v>
      </c>
      <c r="AY201" s="140">
        <f t="shared" si="74"/>
        <v>32250</v>
      </c>
      <c r="AZ201" s="140">
        <f t="shared" si="75"/>
        <v>0</v>
      </c>
      <c r="BA201" s="140">
        <f t="shared" si="76"/>
        <v>0</v>
      </c>
      <c r="BB201" s="140">
        <f t="shared" si="77"/>
        <v>0</v>
      </c>
      <c r="BC201" s="140">
        <f t="shared" si="78"/>
        <v>0</v>
      </c>
      <c r="BD201" s="15" t="s">
        <v>71</v>
      </c>
      <c r="BE201" s="140">
        <f t="shared" si="79"/>
        <v>32250</v>
      </c>
      <c r="BF201" s="15" t="s">
        <v>183</v>
      </c>
      <c r="BG201" s="139" t="s">
        <v>495</v>
      </c>
    </row>
    <row r="202" spans="1:59" s="2" customFormat="1" ht="24" customHeight="1" x14ac:dyDescent="0.2">
      <c r="A202" s="27"/>
      <c r="B202" s="128"/>
      <c r="C202" s="141" t="s">
        <v>496</v>
      </c>
      <c r="D202" s="141" t="s">
        <v>175</v>
      </c>
      <c r="E202" s="142" t="s">
        <v>497</v>
      </c>
      <c r="F202" s="143" t="s">
        <v>498</v>
      </c>
      <c r="G202" s="144" t="s">
        <v>122</v>
      </c>
      <c r="H202" s="249">
        <v>15</v>
      </c>
      <c r="I202" s="145">
        <v>2000</v>
      </c>
      <c r="J202" s="145">
        <f t="shared" si="70"/>
        <v>30000</v>
      </c>
      <c r="K202" s="146"/>
      <c r="L202" s="147"/>
      <c r="M202" s="148" t="s">
        <v>3</v>
      </c>
      <c r="N202" s="149" t="s">
        <v>34</v>
      </c>
      <c r="O202" s="137">
        <v>0</v>
      </c>
      <c r="P202" s="137">
        <f t="shared" si="71"/>
        <v>0</v>
      </c>
      <c r="Q202" s="137">
        <v>1.6E-2</v>
      </c>
      <c r="R202" s="137">
        <f t="shared" si="72"/>
        <v>0.24</v>
      </c>
      <c r="S202" s="137">
        <v>0</v>
      </c>
      <c r="T202" s="138">
        <f t="shared" si="73"/>
        <v>0</v>
      </c>
      <c r="U202" s="27"/>
      <c r="V202" s="234"/>
      <c r="W202" s="27"/>
      <c r="X202" s="27"/>
      <c r="Y202" s="27"/>
      <c r="AL202" s="139" t="s">
        <v>250</v>
      </c>
      <c r="AN202" s="139" t="s">
        <v>175</v>
      </c>
      <c r="AO202" s="139" t="s">
        <v>73</v>
      </c>
      <c r="AS202" s="15" t="s">
        <v>116</v>
      </c>
      <c r="AY202" s="140">
        <f t="shared" si="74"/>
        <v>30000</v>
      </c>
      <c r="AZ202" s="140">
        <f t="shared" si="75"/>
        <v>0</v>
      </c>
      <c r="BA202" s="140">
        <f t="shared" si="76"/>
        <v>0</v>
      </c>
      <c r="BB202" s="140">
        <f t="shared" si="77"/>
        <v>0</v>
      </c>
      <c r="BC202" s="140">
        <f t="shared" si="78"/>
        <v>0</v>
      </c>
      <c r="BD202" s="15" t="s">
        <v>71</v>
      </c>
      <c r="BE202" s="140">
        <f t="shared" si="79"/>
        <v>30000</v>
      </c>
      <c r="BF202" s="15" t="s">
        <v>183</v>
      </c>
      <c r="BG202" s="139" t="s">
        <v>499</v>
      </c>
    </row>
    <row r="203" spans="1:59" s="2" customFormat="1" ht="24" customHeight="1" x14ac:dyDescent="0.2">
      <c r="A203" s="27"/>
      <c r="B203" s="128"/>
      <c r="C203" s="129" t="s">
        <v>500</v>
      </c>
      <c r="D203" s="129" t="s">
        <v>119</v>
      </c>
      <c r="E203" s="130" t="s">
        <v>501</v>
      </c>
      <c r="F203" s="131" t="s">
        <v>502</v>
      </c>
      <c r="G203" s="132" t="s">
        <v>122</v>
      </c>
      <c r="H203" s="248">
        <v>15</v>
      </c>
      <c r="I203" s="133">
        <v>100</v>
      </c>
      <c r="J203" s="133">
        <f t="shared" si="70"/>
        <v>1500</v>
      </c>
      <c r="K203" s="134"/>
      <c r="L203" s="28"/>
      <c r="M203" s="135" t="s">
        <v>3</v>
      </c>
      <c r="N203" s="136" t="s">
        <v>34</v>
      </c>
      <c r="O203" s="137">
        <v>0</v>
      </c>
      <c r="P203" s="137">
        <f t="shared" si="71"/>
        <v>0</v>
      </c>
      <c r="Q203" s="137">
        <v>0</v>
      </c>
      <c r="R203" s="137">
        <f t="shared" si="72"/>
        <v>0</v>
      </c>
      <c r="S203" s="137">
        <v>0</v>
      </c>
      <c r="T203" s="138">
        <f t="shared" si="73"/>
        <v>0</v>
      </c>
      <c r="U203" s="27"/>
      <c r="V203" s="234"/>
      <c r="W203" s="27"/>
      <c r="X203" s="27"/>
      <c r="Y203" s="27"/>
      <c r="AL203" s="139" t="s">
        <v>183</v>
      </c>
      <c r="AN203" s="139" t="s">
        <v>119</v>
      </c>
      <c r="AO203" s="139" t="s">
        <v>73</v>
      </c>
      <c r="AS203" s="15" t="s">
        <v>116</v>
      </c>
      <c r="AY203" s="140">
        <f t="shared" si="74"/>
        <v>1500</v>
      </c>
      <c r="AZ203" s="140">
        <f t="shared" si="75"/>
        <v>0</v>
      </c>
      <c r="BA203" s="140">
        <f t="shared" si="76"/>
        <v>0</v>
      </c>
      <c r="BB203" s="140">
        <f t="shared" si="77"/>
        <v>0</v>
      </c>
      <c r="BC203" s="140">
        <f t="shared" si="78"/>
        <v>0</v>
      </c>
      <c r="BD203" s="15" t="s">
        <v>71</v>
      </c>
      <c r="BE203" s="140">
        <f t="shared" si="79"/>
        <v>1500</v>
      </c>
      <c r="BF203" s="15" t="s">
        <v>183</v>
      </c>
      <c r="BG203" s="139" t="s">
        <v>503</v>
      </c>
    </row>
    <row r="204" spans="1:59" s="2" customFormat="1" ht="24" customHeight="1" x14ac:dyDescent="0.2">
      <c r="A204" s="27"/>
      <c r="B204" s="128"/>
      <c r="C204" s="141" t="s">
        <v>504</v>
      </c>
      <c r="D204" s="141" t="s">
        <v>175</v>
      </c>
      <c r="E204" s="142" t="s">
        <v>505</v>
      </c>
      <c r="F204" s="143" t="s">
        <v>506</v>
      </c>
      <c r="G204" s="144" t="s">
        <v>122</v>
      </c>
      <c r="H204" s="249">
        <v>15</v>
      </c>
      <c r="I204" s="145">
        <v>100</v>
      </c>
      <c r="J204" s="145">
        <f t="shared" si="70"/>
        <v>1500</v>
      </c>
      <c r="K204" s="146"/>
      <c r="L204" s="147"/>
      <c r="M204" s="148" t="s">
        <v>3</v>
      </c>
      <c r="N204" s="149" t="s">
        <v>34</v>
      </c>
      <c r="O204" s="137">
        <v>0</v>
      </c>
      <c r="P204" s="137">
        <f t="shared" si="71"/>
        <v>0</v>
      </c>
      <c r="Q204" s="137">
        <v>1.23E-3</v>
      </c>
      <c r="R204" s="137">
        <f t="shared" si="72"/>
        <v>1.8450000000000001E-2</v>
      </c>
      <c r="S204" s="137">
        <v>0</v>
      </c>
      <c r="T204" s="138">
        <f t="shared" si="73"/>
        <v>0</v>
      </c>
      <c r="U204" s="27"/>
      <c r="V204" s="234"/>
      <c r="W204" s="27"/>
      <c r="X204" s="27"/>
      <c r="Y204" s="27"/>
      <c r="AL204" s="139" t="s">
        <v>250</v>
      </c>
      <c r="AN204" s="139" t="s">
        <v>175</v>
      </c>
      <c r="AO204" s="139" t="s">
        <v>73</v>
      </c>
      <c r="AS204" s="15" t="s">
        <v>116</v>
      </c>
      <c r="AY204" s="140">
        <f t="shared" si="74"/>
        <v>1500</v>
      </c>
      <c r="AZ204" s="140">
        <f t="shared" si="75"/>
        <v>0</v>
      </c>
      <c r="BA204" s="140">
        <f t="shared" si="76"/>
        <v>0</v>
      </c>
      <c r="BB204" s="140">
        <f t="shared" si="77"/>
        <v>0</v>
      </c>
      <c r="BC204" s="140">
        <f t="shared" si="78"/>
        <v>0</v>
      </c>
      <c r="BD204" s="15" t="s">
        <v>71</v>
      </c>
      <c r="BE204" s="140">
        <f t="shared" si="79"/>
        <v>1500</v>
      </c>
      <c r="BF204" s="15" t="s">
        <v>183</v>
      </c>
      <c r="BG204" s="139" t="s">
        <v>507</v>
      </c>
    </row>
    <row r="205" spans="1:59" s="2" customFormat="1" ht="24" customHeight="1" x14ac:dyDescent="0.2">
      <c r="A205" s="27"/>
      <c r="B205" s="128"/>
      <c r="C205" s="141" t="s">
        <v>508</v>
      </c>
      <c r="D205" s="141" t="s">
        <v>175</v>
      </c>
      <c r="E205" s="142" t="s">
        <v>509</v>
      </c>
      <c r="F205" s="143" t="s">
        <v>510</v>
      </c>
      <c r="G205" s="144" t="s">
        <v>122</v>
      </c>
      <c r="H205" s="249">
        <v>15</v>
      </c>
      <c r="I205" s="145">
        <v>100</v>
      </c>
      <c r="J205" s="145">
        <f t="shared" si="70"/>
        <v>1500</v>
      </c>
      <c r="K205" s="146"/>
      <c r="L205" s="147"/>
      <c r="M205" s="148" t="s">
        <v>3</v>
      </c>
      <c r="N205" s="149" t="s">
        <v>34</v>
      </c>
      <c r="O205" s="137">
        <v>0</v>
      </c>
      <c r="P205" s="137">
        <f t="shared" si="71"/>
        <v>0</v>
      </c>
      <c r="Q205" s="137">
        <v>9.2000000000000003E-4</v>
      </c>
      <c r="R205" s="137">
        <f t="shared" si="72"/>
        <v>1.38E-2</v>
      </c>
      <c r="S205" s="137">
        <v>0</v>
      </c>
      <c r="T205" s="138">
        <f t="shared" si="73"/>
        <v>0</v>
      </c>
      <c r="U205" s="27"/>
      <c r="V205" s="234"/>
      <c r="W205" s="27"/>
      <c r="X205" s="27"/>
      <c r="Y205" s="27"/>
      <c r="AL205" s="139" t="s">
        <v>250</v>
      </c>
      <c r="AN205" s="139" t="s">
        <v>175</v>
      </c>
      <c r="AO205" s="139" t="s">
        <v>73</v>
      </c>
      <c r="AS205" s="15" t="s">
        <v>116</v>
      </c>
      <c r="AY205" s="140">
        <f t="shared" si="74"/>
        <v>1500</v>
      </c>
      <c r="AZ205" s="140">
        <f t="shared" si="75"/>
        <v>0</v>
      </c>
      <c r="BA205" s="140">
        <f t="shared" si="76"/>
        <v>0</v>
      </c>
      <c r="BB205" s="140">
        <f t="shared" si="77"/>
        <v>0</v>
      </c>
      <c r="BC205" s="140">
        <f t="shared" si="78"/>
        <v>0</v>
      </c>
      <c r="BD205" s="15" t="s">
        <v>71</v>
      </c>
      <c r="BE205" s="140">
        <f t="shared" si="79"/>
        <v>1500</v>
      </c>
      <c r="BF205" s="15" t="s">
        <v>183</v>
      </c>
      <c r="BG205" s="139" t="s">
        <v>511</v>
      </c>
    </row>
    <row r="206" spans="1:59" s="2" customFormat="1" ht="36" customHeight="1" x14ac:dyDescent="0.2">
      <c r="A206" s="27"/>
      <c r="B206" s="128"/>
      <c r="C206" s="129" t="s">
        <v>512</v>
      </c>
      <c r="D206" s="129" t="s">
        <v>119</v>
      </c>
      <c r="E206" s="130" t="s">
        <v>513</v>
      </c>
      <c r="F206" s="131" t="s">
        <v>514</v>
      </c>
      <c r="G206" s="132" t="s">
        <v>240</v>
      </c>
      <c r="H206" s="248">
        <v>5</v>
      </c>
      <c r="I206" s="133">
        <v>750</v>
      </c>
      <c r="J206" s="133">
        <f t="shared" si="70"/>
        <v>3750</v>
      </c>
      <c r="K206" s="134"/>
      <c r="L206" s="28"/>
      <c r="M206" s="135" t="s">
        <v>3</v>
      </c>
      <c r="N206" s="136" t="s">
        <v>34</v>
      </c>
      <c r="O206" s="137">
        <v>0</v>
      </c>
      <c r="P206" s="137">
        <f t="shared" si="71"/>
        <v>0</v>
      </c>
      <c r="Q206" s="137">
        <v>0</v>
      </c>
      <c r="R206" s="137">
        <f t="shared" si="72"/>
        <v>0</v>
      </c>
      <c r="S206" s="137">
        <v>0</v>
      </c>
      <c r="T206" s="138">
        <f t="shared" si="73"/>
        <v>0</v>
      </c>
      <c r="U206" s="27"/>
      <c r="V206" s="234"/>
      <c r="W206" s="27"/>
      <c r="X206" s="27"/>
      <c r="Y206" s="27"/>
      <c r="AL206" s="139" t="s">
        <v>183</v>
      </c>
      <c r="AN206" s="139" t="s">
        <v>119</v>
      </c>
      <c r="AO206" s="139" t="s">
        <v>73</v>
      </c>
      <c r="AS206" s="15" t="s">
        <v>116</v>
      </c>
      <c r="AY206" s="140">
        <f t="shared" si="74"/>
        <v>3750</v>
      </c>
      <c r="AZ206" s="140">
        <f t="shared" si="75"/>
        <v>0</v>
      </c>
      <c r="BA206" s="140">
        <f t="shared" si="76"/>
        <v>0</v>
      </c>
      <c r="BB206" s="140">
        <f t="shared" si="77"/>
        <v>0</v>
      </c>
      <c r="BC206" s="140">
        <f t="shared" si="78"/>
        <v>0</v>
      </c>
      <c r="BD206" s="15" t="s">
        <v>71</v>
      </c>
      <c r="BE206" s="140">
        <f t="shared" si="79"/>
        <v>3750</v>
      </c>
      <c r="BF206" s="15" t="s">
        <v>183</v>
      </c>
      <c r="BG206" s="139" t="s">
        <v>515</v>
      </c>
    </row>
    <row r="207" spans="1:59" s="12" customFormat="1" ht="22.9" customHeight="1" x14ac:dyDescent="0.2">
      <c r="B207" s="116"/>
      <c r="D207" s="117" t="s">
        <v>62</v>
      </c>
      <c r="E207" s="126" t="s">
        <v>516</v>
      </c>
      <c r="F207" s="126" t="s">
        <v>517</v>
      </c>
      <c r="H207" s="247"/>
      <c r="J207" s="127">
        <f>BE207</f>
        <v>548450</v>
      </c>
      <c r="L207" s="116"/>
      <c r="M207" s="120"/>
      <c r="N207" s="121"/>
      <c r="O207" s="121"/>
      <c r="P207" s="122">
        <f>SUM(P208:P215)</f>
        <v>0</v>
      </c>
      <c r="Q207" s="121"/>
      <c r="R207" s="122">
        <f>SUM(R208:R215)</f>
        <v>15.945199999999998</v>
      </c>
      <c r="S207" s="121"/>
      <c r="T207" s="123">
        <f>SUM(T208:T215)</f>
        <v>21.18</v>
      </c>
      <c r="V207" s="234"/>
      <c r="AL207" s="117" t="s">
        <v>73</v>
      </c>
      <c r="AN207" s="124" t="s">
        <v>62</v>
      </c>
      <c r="AO207" s="124" t="s">
        <v>71</v>
      </c>
      <c r="AS207" s="117" t="s">
        <v>116</v>
      </c>
      <c r="BE207" s="125">
        <f>SUM(BE208:BE215)</f>
        <v>548450</v>
      </c>
    </row>
    <row r="208" spans="1:59" s="2" customFormat="1" ht="16.5" customHeight="1" x14ac:dyDescent="0.2">
      <c r="A208" s="27"/>
      <c r="B208" s="128"/>
      <c r="C208" s="129" t="s">
        <v>518</v>
      </c>
      <c r="D208" s="129" t="s">
        <v>119</v>
      </c>
      <c r="E208" s="130" t="s">
        <v>519</v>
      </c>
      <c r="F208" s="131" t="s">
        <v>520</v>
      </c>
      <c r="G208" s="132" t="s">
        <v>127</v>
      </c>
      <c r="H208" s="248">
        <v>600</v>
      </c>
      <c r="I208" s="133">
        <v>98</v>
      </c>
      <c r="J208" s="133">
        <f t="shared" ref="J208:J215" si="80">ROUND(I208*H208,2)</f>
        <v>58800</v>
      </c>
      <c r="K208" s="134"/>
      <c r="L208" s="28"/>
      <c r="M208" s="135" t="s">
        <v>3</v>
      </c>
      <c r="N208" s="136" t="s">
        <v>34</v>
      </c>
      <c r="O208" s="137">
        <v>0</v>
      </c>
      <c r="P208" s="137">
        <f t="shared" ref="P208:P215" si="81">O208*H208</f>
        <v>0</v>
      </c>
      <c r="Q208" s="137">
        <v>0</v>
      </c>
      <c r="R208" s="137">
        <f t="shared" ref="R208:R215" si="82">Q208*H208</f>
        <v>0</v>
      </c>
      <c r="S208" s="137">
        <v>3.5299999999999998E-2</v>
      </c>
      <c r="T208" s="138">
        <f t="shared" ref="T208:T215" si="83">S208*H208</f>
        <v>21.18</v>
      </c>
      <c r="U208" s="27"/>
      <c r="V208" s="234"/>
      <c r="W208" s="27"/>
      <c r="X208" s="27"/>
      <c r="Y208" s="27"/>
      <c r="AL208" s="139" t="s">
        <v>183</v>
      </c>
      <c r="AN208" s="139" t="s">
        <v>119</v>
      </c>
      <c r="AO208" s="139" t="s">
        <v>73</v>
      </c>
      <c r="AS208" s="15" t="s">
        <v>116</v>
      </c>
      <c r="AY208" s="140">
        <f t="shared" ref="AY208:AY215" si="84">IF(N208="základní",J208,0)</f>
        <v>58800</v>
      </c>
      <c r="AZ208" s="140">
        <f t="shared" ref="AZ208:AZ215" si="85">IF(N208="snížená",J208,0)</f>
        <v>0</v>
      </c>
      <c r="BA208" s="140">
        <f t="shared" ref="BA208:BA215" si="86">IF(N208="zákl. přenesená",J208,0)</f>
        <v>0</v>
      </c>
      <c r="BB208" s="140">
        <f t="shared" ref="BB208:BB215" si="87">IF(N208="sníž. přenesená",J208,0)</f>
        <v>0</v>
      </c>
      <c r="BC208" s="140">
        <f t="shared" ref="BC208:BC215" si="88">IF(N208="nulová",J208,0)</f>
        <v>0</v>
      </c>
      <c r="BD208" s="15" t="s">
        <v>71</v>
      </c>
      <c r="BE208" s="140">
        <f t="shared" ref="BE208:BE215" si="89">ROUND(I208*H208,2)</f>
        <v>58800</v>
      </c>
      <c r="BF208" s="15" t="s">
        <v>183</v>
      </c>
      <c r="BG208" s="139" t="s">
        <v>521</v>
      </c>
    </row>
    <row r="209" spans="1:59" s="2" customFormat="1" ht="16.5" customHeight="1" x14ac:dyDescent="0.2">
      <c r="A209" s="27"/>
      <c r="B209" s="128"/>
      <c r="C209" s="129" t="s">
        <v>522</v>
      </c>
      <c r="D209" s="129" t="s">
        <v>119</v>
      </c>
      <c r="E209" s="130" t="s">
        <v>523</v>
      </c>
      <c r="F209" s="131" t="s">
        <v>524</v>
      </c>
      <c r="G209" s="132" t="s">
        <v>127</v>
      </c>
      <c r="H209" s="248">
        <v>600</v>
      </c>
      <c r="I209" s="133">
        <v>15</v>
      </c>
      <c r="J209" s="133">
        <f t="shared" si="80"/>
        <v>9000</v>
      </c>
      <c r="K209" s="134"/>
      <c r="L209" s="28"/>
      <c r="M209" s="135" t="s">
        <v>3</v>
      </c>
      <c r="N209" s="136" t="s">
        <v>34</v>
      </c>
      <c r="O209" s="137">
        <v>0</v>
      </c>
      <c r="P209" s="137">
        <f t="shared" si="81"/>
        <v>0</v>
      </c>
      <c r="Q209" s="137">
        <v>0</v>
      </c>
      <c r="R209" s="137">
        <f t="shared" si="82"/>
        <v>0</v>
      </c>
      <c r="S209" s="137">
        <v>0</v>
      </c>
      <c r="T209" s="138">
        <f t="shared" si="83"/>
        <v>0</v>
      </c>
      <c r="U209" s="27"/>
      <c r="V209" s="234"/>
      <c r="W209" s="27"/>
      <c r="X209" s="27"/>
      <c r="Y209" s="27"/>
      <c r="AL209" s="139" t="s">
        <v>183</v>
      </c>
      <c r="AN209" s="139" t="s">
        <v>119</v>
      </c>
      <c r="AO209" s="139" t="s">
        <v>73</v>
      </c>
      <c r="AS209" s="15" t="s">
        <v>116</v>
      </c>
      <c r="AY209" s="140">
        <f t="shared" si="84"/>
        <v>9000</v>
      </c>
      <c r="AZ209" s="140">
        <f t="shared" si="85"/>
        <v>0</v>
      </c>
      <c r="BA209" s="140">
        <f t="shared" si="86"/>
        <v>0</v>
      </c>
      <c r="BB209" s="140">
        <f t="shared" si="87"/>
        <v>0</v>
      </c>
      <c r="BC209" s="140">
        <f t="shared" si="88"/>
        <v>0</v>
      </c>
      <c r="BD209" s="15" t="s">
        <v>71</v>
      </c>
      <c r="BE209" s="140">
        <f t="shared" si="89"/>
        <v>9000</v>
      </c>
      <c r="BF209" s="15" t="s">
        <v>183</v>
      </c>
      <c r="BG209" s="139" t="s">
        <v>525</v>
      </c>
    </row>
    <row r="210" spans="1:59" s="2" customFormat="1" ht="24" customHeight="1" x14ac:dyDescent="0.2">
      <c r="A210" s="27"/>
      <c r="B210" s="128"/>
      <c r="C210" s="129" t="s">
        <v>526</v>
      </c>
      <c r="D210" s="129" t="s">
        <v>119</v>
      </c>
      <c r="E210" s="130" t="s">
        <v>527</v>
      </c>
      <c r="F210" s="131" t="s">
        <v>528</v>
      </c>
      <c r="G210" s="132" t="s">
        <v>127</v>
      </c>
      <c r="H210" s="248">
        <v>600</v>
      </c>
      <c r="I210" s="133">
        <v>32</v>
      </c>
      <c r="J210" s="133">
        <f t="shared" si="80"/>
        <v>19200</v>
      </c>
      <c r="K210" s="134"/>
      <c r="L210" s="28"/>
      <c r="M210" s="135" t="s">
        <v>3</v>
      </c>
      <c r="N210" s="136" t="s">
        <v>34</v>
      </c>
      <c r="O210" s="137">
        <v>0</v>
      </c>
      <c r="P210" s="137">
        <f t="shared" si="81"/>
        <v>0</v>
      </c>
      <c r="Q210" s="137">
        <v>2.9999999999999997E-4</v>
      </c>
      <c r="R210" s="137">
        <f t="shared" si="82"/>
        <v>0.18</v>
      </c>
      <c r="S210" s="137">
        <v>0</v>
      </c>
      <c r="T210" s="138">
        <f t="shared" si="83"/>
        <v>0</v>
      </c>
      <c r="U210" s="27"/>
      <c r="V210" s="234"/>
      <c r="W210" s="27"/>
      <c r="X210" s="27"/>
      <c r="Y210" s="27"/>
      <c r="AL210" s="139" t="s">
        <v>183</v>
      </c>
      <c r="AN210" s="139" t="s">
        <v>119</v>
      </c>
      <c r="AO210" s="139" t="s">
        <v>73</v>
      </c>
      <c r="AS210" s="15" t="s">
        <v>116</v>
      </c>
      <c r="AY210" s="140">
        <f t="shared" si="84"/>
        <v>19200</v>
      </c>
      <c r="AZ210" s="140">
        <f t="shared" si="85"/>
        <v>0</v>
      </c>
      <c r="BA210" s="140">
        <f t="shared" si="86"/>
        <v>0</v>
      </c>
      <c r="BB210" s="140">
        <f t="shared" si="87"/>
        <v>0</v>
      </c>
      <c r="BC210" s="140">
        <f t="shared" si="88"/>
        <v>0</v>
      </c>
      <c r="BD210" s="15" t="s">
        <v>71</v>
      </c>
      <c r="BE210" s="140">
        <f t="shared" si="89"/>
        <v>19200</v>
      </c>
      <c r="BF210" s="15" t="s">
        <v>183</v>
      </c>
      <c r="BG210" s="139" t="s">
        <v>529</v>
      </c>
    </row>
    <row r="211" spans="1:59" s="2" customFormat="1" ht="36" customHeight="1" x14ac:dyDescent="0.2">
      <c r="A211" s="27"/>
      <c r="B211" s="128"/>
      <c r="C211" s="129" t="s">
        <v>530</v>
      </c>
      <c r="D211" s="129" t="s">
        <v>119</v>
      </c>
      <c r="E211" s="130" t="s">
        <v>531</v>
      </c>
      <c r="F211" s="131" t="s">
        <v>532</v>
      </c>
      <c r="G211" s="132" t="s">
        <v>127</v>
      </c>
      <c r="H211" s="248">
        <v>600</v>
      </c>
      <c r="I211" s="133">
        <v>251</v>
      </c>
      <c r="J211" s="133">
        <f t="shared" si="80"/>
        <v>150600</v>
      </c>
      <c r="K211" s="134"/>
      <c r="L211" s="28"/>
      <c r="M211" s="135" t="s">
        <v>3</v>
      </c>
      <c r="N211" s="136" t="s">
        <v>34</v>
      </c>
      <c r="O211" s="137">
        <v>0</v>
      </c>
      <c r="P211" s="137">
        <f t="shared" si="81"/>
        <v>0</v>
      </c>
      <c r="Q211" s="137">
        <v>7.5820000000000002E-3</v>
      </c>
      <c r="R211" s="137">
        <f t="shared" si="82"/>
        <v>4.5491999999999999</v>
      </c>
      <c r="S211" s="137">
        <v>0</v>
      </c>
      <c r="T211" s="138">
        <f t="shared" si="83"/>
        <v>0</v>
      </c>
      <c r="U211" s="27"/>
      <c r="V211" s="234"/>
      <c r="W211" s="27"/>
      <c r="X211" s="27"/>
      <c r="Y211" s="27"/>
      <c r="AL211" s="139" t="s">
        <v>183</v>
      </c>
      <c r="AN211" s="139" t="s">
        <v>119</v>
      </c>
      <c r="AO211" s="139" t="s">
        <v>73</v>
      </c>
      <c r="AS211" s="15" t="s">
        <v>116</v>
      </c>
      <c r="AY211" s="140">
        <f t="shared" si="84"/>
        <v>150600</v>
      </c>
      <c r="AZ211" s="140">
        <f t="shared" si="85"/>
        <v>0</v>
      </c>
      <c r="BA211" s="140">
        <f t="shared" si="86"/>
        <v>0</v>
      </c>
      <c r="BB211" s="140">
        <f t="shared" si="87"/>
        <v>0</v>
      </c>
      <c r="BC211" s="140">
        <f t="shared" si="88"/>
        <v>0</v>
      </c>
      <c r="BD211" s="15" t="s">
        <v>71</v>
      </c>
      <c r="BE211" s="140">
        <f t="shared" si="89"/>
        <v>150600</v>
      </c>
      <c r="BF211" s="15" t="s">
        <v>183</v>
      </c>
      <c r="BG211" s="139" t="s">
        <v>533</v>
      </c>
    </row>
    <row r="212" spans="1:59" s="2" customFormat="1" ht="24" customHeight="1" x14ac:dyDescent="0.2">
      <c r="A212" s="27"/>
      <c r="B212" s="128"/>
      <c r="C212" s="129" t="s">
        <v>534</v>
      </c>
      <c r="D212" s="129" t="s">
        <v>119</v>
      </c>
      <c r="E212" s="130" t="s">
        <v>535</v>
      </c>
      <c r="F212" s="131" t="s">
        <v>536</v>
      </c>
      <c r="G212" s="132" t="s">
        <v>127</v>
      </c>
      <c r="H212" s="248">
        <v>70</v>
      </c>
      <c r="I212" s="133">
        <v>385</v>
      </c>
      <c r="J212" s="133">
        <f t="shared" si="80"/>
        <v>26950</v>
      </c>
      <c r="K212" s="134"/>
      <c r="L212" s="28"/>
      <c r="M212" s="135" t="s">
        <v>3</v>
      </c>
      <c r="N212" s="136" t="s">
        <v>34</v>
      </c>
      <c r="O212" s="137">
        <v>0</v>
      </c>
      <c r="P212" s="137">
        <f t="shared" si="81"/>
        <v>0</v>
      </c>
      <c r="Q212" s="137">
        <v>3.5000000000000001E-3</v>
      </c>
      <c r="R212" s="137">
        <f t="shared" si="82"/>
        <v>0.245</v>
      </c>
      <c r="S212" s="137">
        <v>0</v>
      </c>
      <c r="T212" s="138">
        <f t="shared" si="83"/>
        <v>0</v>
      </c>
      <c r="U212" s="27"/>
      <c r="V212" s="234"/>
      <c r="W212" s="27"/>
      <c r="X212" s="27"/>
      <c r="Y212" s="27"/>
      <c r="AL212" s="139" t="s">
        <v>183</v>
      </c>
      <c r="AN212" s="139" t="s">
        <v>119</v>
      </c>
      <c r="AO212" s="139" t="s">
        <v>73</v>
      </c>
      <c r="AS212" s="15" t="s">
        <v>116</v>
      </c>
      <c r="AY212" s="140">
        <f t="shared" si="84"/>
        <v>26950</v>
      </c>
      <c r="AZ212" s="140">
        <f t="shared" si="85"/>
        <v>0</v>
      </c>
      <c r="BA212" s="140">
        <f t="shared" si="86"/>
        <v>0</v>
      </c>
      <c r="BB212" s="140">
        <f t="shared" si="87"/>
        <v>0</v>
      </c>
      <c r="BC212" s="140">
        <f t="shared" si="88"/>
        <v>0</v>
      </c>
      <c r="BD212" s="15" t="s">
        <v>71</v>
      </c>
      <c r="BE212" s="140">
        <f t="shared" si="89"/>
        <v>26950</v>
      </c>
      <c r="BF212" s="15" t="s">
        <v>183</v>
      </c>
      <c r="BG212" s="139" t="s">
        <v>537</v>
      </c>
    </row>
    <row r="213" spans="1:59" s="2" customFormat="1" ht="36" customHeight="1" x14ac:dyDescent="0.2">
      <c r="A213" s="27"/>
      <c r="B213" s="128"/>
      <c r="C213" s="129" t="s">
        <v>538</v>
      </c>
      <c r="D213" s="129" t="s">
        <v>119</v>
      </c>
      <c r="E213" s="130" t="s">
        <v>539</v>
      </c>
      <c r="F213" s="131" t="s">
        <v>540</v>
      </c>
      <c r="G213" s="132" t="s">
        <v>127</v>
      </c>
      <c r="H213" s="248">
        <v>170</v>
      </c>
      <c r="I213" s="133">
        <v>470</v>
      </c>
      <c r="J213" s="133">
        <f t="shared" si="80"/>
        <v>79900</v>
      </c>
      <c r="K213" s="134"/>
      <c r="L213" s="28"/>
      <c r="M213" s="135" t="s">
        <v>3</v>
      </c>
      <c r="N213" s="136" t="s">
        <v>34</v>
      </c>
      <c r="O213" s="137">
        <v>0</v>
      </c>
      <c r="P213" s="137">
        <f t="shared" si="81"/>
        <v>0</v>
      </c>
      <c r="Q213" s="137">
        <v>6.3E-3</v>
      </c>
      <c r="R213" s="137">
        <f t="shared" si="82"/>
        <v>1.071</v>
      </c>
      <c r="S213" s="137">
        <v>0</v>
      </c>
      <c r="T213" s="138">
        <f t="shared" si="83"/>
        <v>0</v>
      </c>
      <c r="U213" s="27"/>
      <c r="V213" s="234"/>
      <c r="W213" s="27"/>
      <c r="X213" s="27"/>
      <c r="Y213" s="27"/>
      <c r="AL213" s="139" t="s">
        <v>183</v>
      </c>
      <c r="AN213" s="139" t="s">
        <v>119</v>
      </c>
      <c r="AO213" s="139" t="s">
        <v>73</v>
      </c>
      <c r="AS213" s="15" t="s">
        <v>116</v>
      </c>
      <c r="AY213" s="140">
        <f t="shared" si="84"/>
        <v>79900</v>
      </c>
      <c r="AZ213" s="140">
        <f t="shared" si="85"/>
        <v>0</v>
      </c>
      <c r="BA213" s="140">
        <f t="shared" si="86"/>
        <v>0</v>
      </c>
      <c r="BB213" s="140">
        <f t="shared" si="87"/>
        <v>0</v>
      </c>
      <c r="BC213" s="140">
        <f t="shared" si="88"/>
        <v>0</v>
      </c>
      <c r="BD213" s="15" t="s">
        <v>71</v>
      </c>
      <c r="BE213" s="140">
        <f t="shared" si="89"/>
        <v>79900</v>
      </c>
      <c r="BF213" s="15" t="s">
        <v>183</v>
      </c>
      <c r="BG213" s="139" t="s">
        <v>541</v>
      </c>
    </row>
    <row r="214" spans="1:59" s="2" customFormat="1" ht="16.5" customHeight="1" x14ac:dyDescent="0.2">
      <c r="A214" s="27"/>
      <c r="B214" s="128"/>
      <c r="C214" s="141" t="s">
        <v>542</v>
      </c>
      <c r="D214" s="141" t="s">
        <v>175</v>
      </c>
      <c r="E214" s="142" t="s">
        <v>543</v>
      </c>
      <c r="F214" s="143" t="s">
        <v>544</v>
      </c>
      <c r="G214" s="144" t="s">
        <v>127</v>
      </c>
      <c r="H214" s="249">
        <v>550</v>
      </c>
      <c r="I214" s="145">
        <v>350</v>
      </c>
      <c r="J214" s="145">
        <f t="shared" si="80"/>
        <v>192500</v>
      </c>
      <c r="K214" s="146"/>
      <c r="L214" s="147"/>
      <c r="M214" s="148" t="s">
        <v>3</v>
      </c>
      <c r="N214" s="149" t="s">
        <v>34</v>
      </c>
      <c r="O214" s="137">
        <v>0</v>
      </c>
      <c r="P214" s="137">
        <f t="shared" si="81"/>
        <v>0</v>
      </c>
      <c r="Q214" s="137">
        <v>1.7999999999999999E-2</v>
      </c>
      <c r="R214" s="137">
        <f t="shared" si="82"/>
        <v>9.8999999999999986</v>
      </c>
      <c r="S214" s="137">
        <v>0</v>
      </c>
      <c r="T214" s="138">
        <f t="shared" si="83"/>
        <v>0</v>
      </c>
      <c r="U214" s="27"/>
      <c r="V214" s="234"/>
      <c r="W214" s="27"/>
      <c r="X214" s="27"/>
      <c r="Y214" s="27"/>
      <c r="AL214" s="139" t="s">
        <v>250</v>
      </c>
      <c r="AN214" s="139" t="s">
        <v>175</v>
      </c>
      <c r="AO214" s="139" t="s">
        <v>73</v>
      </c>
      <c r="AS214" s="15" t="s">
        <v>116</v>
      </c>
      <c r="AY214" s="140">
        <f t="shared" si="84"/>
        <v>192500</v>
      </c>
      <c r="AZ214" s="140">
        <f t="shared" si="85"/>
        <v>0</v>
      </c>
      <c r="BA214" s="140">
        <f t="shared" si="86"/>
        <v>0</v>
      </c>
      <c r="BB214" s="140">
        <f t="shared" si="87"/>
        <v>0</v>
      </c>
      <c r="BC214" s="140">
        <f t="shared" si="88"/>
        <v>0</v>
      </c>
      <c r="BD214" s="15" t="s">
        <v>71</v>
      </c>
      <c r="BE214" s="140">
        <f t="shared" si="89"/>
        <v>192500</v>
      </c>
      <c r="BF214" s="15" t="s">
        <v>183</v>
      </c>
      <c r="BG214" s="139" t="s">
        <v>545</v>
      </c>
    </row>
    <row r="215" spans="1:59" s="2" customFormat="1" ht="48" customHeight="1" x14ac:dyDescent="0.2">
      <c r="A215" s="27"/>
      <c r="B215" s="128"/>
      <c r="C215" s="129" t="s">
        <v>546</v>
      </c>
      <c r="D215" s="129" t="s">
        <v>119</v>
      </c>
      <c r="E215" s="130" t="s">
        <v>547</v>
      </c>
      <c r="F215" s="131" t="s">
        <v>548</v>
      </c>
      <c r="G215" s="132" t="s">
        <v>240</v>
      </c>
      <c r="H215" s="248">
        <v>15.333333333333334</v>
      </c>
      <c r="I215" s="133">
        <v>750</v>
      </c>
      <c r="J215" s="133">
        <f t="shared" si="80"/>
        <v>11500</v>
      </c>
      <c r="K215" s="134"/>
      <c r="L215" s="28"/>
      <c r="M215" s="135" t="s">
        <v>3</v>
      </c>
      <c r="N215" s="136" t="s">
        <v>34</v>
      </c>
      <c r="O215" s="137">
        <v>0</v>
      </c>
      <c r="P215" s="137">
        <f t="shared" si="81"/>
        <v>0</v>
      </c>
      <c r="Q215" s="137">
        <v>0</v>
      </c>
      <c r="R215" s="137">
        <f t="shared" si="82"/>
        <v>0</v>
      </c>
      <c r="S215" s="137">
        <v>0</v>
      </c>
      <c r="T215" s="138">
        <f t="shared" si="83"/>
        <v>0</v>
      </c>
      <c r="U215" s="27"/>
      <c r="V215" s="234"/>
      <c r="W215" s="27"/>
      <c r="X215" s="27"/>
      <c r="Y215" s="27"/>
      <c r="AL215" s="139" t="s">
        <v>183</v>
      </c>
      <c r="AN215" s="139" t="s">
        <v>119</v>
      </c>
      <c r="AO215" s="139" t="s">
        <v>73</v>
      </c>
      <c r="AS215" s="15" t="s">
        <v>116</v>
      </c>
      <c r="AY215" s="140">
        <f t="shared" si="84"/>
        <v>11500</v>
      </c>
      <c r="AZ215" s="140">
        <f t="shared" si="85"/>
        <v>0</v>
      </c>
      <c r="BA215" s="140">
        <f t="shared" si="86"/>
        <v>0</v>
      </c>
      <c r="BB215" s="140">
        <f t="shared" si="87"/>
        <v>0</v>
      </c>
      <c r="BC215" s="140">
        <f t="shared" si="88"/>
        <v>0</v>
      </c>
      <c r="BD215" s="15" t="s">
        <v>71</v>
      </c>
      <c r="BE215" s="140">
        <f t="shared" si="89"/>
        <v>11500</v>
      </c>
      <c r="BF215" s="15" t="s">
        <v>183</v>
      </c>
      <c r="BG215" s="139" t="s">
        <v>549</v>
      </c>
    </row>
    <row r="216" spans="1:59" s="12" customFormat="1" ht="22.9" customHeight="1" x14ac:dyDescent="0.2">
      <c r="B216" s="116"/>
      <c r="D216" s="117" t="s">
        <v>62</v>
      </c>
      <c r="E216" s="126" t="s">
        <v>550</v>
      </c>
      <c r="F216" s="126" t="s">
        <v>551</v>
      </c>
      <c r="H216" s="247"/>
      <c r="J216" s="127">
        <f>BE216</f>
        <v>1880400</v>
      </c>
      <c r="L216" s="116"/>
      <c r="M216" s="120"/>
      <c r="N216" s="121"/>
      <c r="O216" s="121"/>
      <c r="P216" s="122">
        <f>SUM(P217:P225)</f>
        <v>0</v>
      </c>
      <c r="Q216" s="121"/>
      <c r="R216" s="122">
        <f>SUM(R217:R225)</f>
        <v>27.427740500000006</v>
      </c>
      <c r="S216" s="121"/>
      <c r="T216" s="123">
        <f>SUM(T217:T225)</f>
        <v>0</v>
      </c>
      <c r="V216" s="234"/>
      <c r="AL216" s="117" t="s">
        <v>73</v>
      </c>
      <c r="AN216" s="124" t="s">
        <v>62</v>
      </c>
      <c r="AO216" s="124" t="s">
        <v>71</v>
      </c>
      <c r="AS216" s="117" t="s">
        <v>116</v>
      </c>
      <c r="BE216" s="125">
        <f>SUM(BE217:BE225)</f>
        <v>1880400</v>
      </c>
    </row>
    <row r="217" spans="1:59" s="2" customFormat="1" ht="16.5" customHeight="1" x14ac:dyDescent="0.2">
      <c r="A217" s="27"/>
      <c r="B217" s="128"/>
      <c r="C217" s="129" t="s">
        <v>552</v>
      </c>
      <c r="D217" s="129" t="s">
        <v>119</v>
      </c>
      <c r="E217" s="130" t="s">
        <v>523</v>
      </c>
      <c r="F217" s="131" t="s">
        <v>524</v>
      </c>
      <c r="G217" s="132" t="s">
        <v>127</v>
      </c>
      <c r="H217" s="248">
        <v>1700</v>
      </c>
      <c r="I217" s="133">
        <v>15</v>
      </c>
      <c r="J217" s="133">
        <f t="shared" ref="J217:J225" si="90">ROUND(I217*H217,2)</f>
        <v>25500</v>
      </c>
      <c r="K217" s="134"/>
      <c r="L217" s="28"/>
      <c r="M217" s="135" t="s">
        <v>3</v>
      </c>
      <c r="N217" s="136" t="s">
        <v>34</v>
      </c>
      <c r="O217" s="137">
        <v>0</v>
      </c>
      <c r="P217" s="137">
        <f t="shared" ref="P217:P225" si="91">O217*H217</f>
        <v>0</v>
      </c>
      <c r="Q217" s="137">
        <v>0</v>
      </c>
      <c r="R217" s="137">
        <f t="shared" ref="R217:R225" si="92">Q217*H217</f>
        <v>0</v>
      </c>
      <c r="S217" s="137">
        <v>0</v>
      </c>
      <c r="T217" s="138">
        <f t="shared" ref="T217:T225" si="93">S217*H217</f>
        <v>0</v>
      </c>
      <c r="U217" s="27"/>
      <c r="V217" s="234"/>
      <c r="W217" s="27"/>
      <c r="X217" s="27"/>
      <c r="Y217" s="27"/>
      <c r="AL217" s="139" t="s">
        <v>183</v>
      </c>
      <c r="AN217" s="139" t="s">
        <v>119</v>
      </c>
      <c r="AO217" s="139" t="s">
        <v>73</v>
      </c>
      <c r="AS217" s="15" t="s">
        <v>116</v>
      </c>
      <c r="AY217" s="140">
        <f t="shared" ref="AY217:AY225" si="94">IF(N217="základní",J217,0)</f>
        <v>25500</v>
      </c>
      <c r="AZ217" s="140">
        <f t="shared" ref="AZ217:AZ225" si="95">IF(N217="snížená",J217,0)</f>
        <v>0</v>
      </c>
      <c r="BA217" s="140">
        <f t="shared" ref="BA217:BA225" si="96">IF(N217="zákl. přenesená",J217,0)</f>
        <v>0</v>
      </c>
      <c r="BB217" s="140">
        <f t="shared" ref="BB217:BB225" si="97">IF(N217="sníž. přenesená",J217,0)</f>
        <v>0</v>
      </c>
      <c r="BC217" s="140">
        <f t="shared" ref="BC217:BC225" si="98">IF(N217="nulová",J217,0)</f>
        <v>0</v>
      </c>
      <c r="BD217" s="15" t="s">
        <v>71</v>
      </c>
      <c r="BE217" s="140">
        <f t="shared" ref="BE217:BE225" si="99">ROUND(I217*H217,2)</f>
        <v>25500</v>
      </c>
      <c r="BF217" s="15" t="s">
        <v>183</v>
      </c>
      <c r="BG217" s="139" t="s">
        <v>553</v>
      </c>
    </row>
    <row r="218" spans="1:59" s="2" customFormat="1" ht="24" customHeight="1" x14ac:dyDescent="0.2">
      <c r="A218" s="27"/>
      <c r="B218" s="128"/>
      <c r="C218" s="129" t="s">
        <v>554</v>
      </c>
      <c r="D218" s="129" t="s">
        <v>119</v>
      </c>
      <c r="E218" s="130" t="s">
        <v>555</v>
      </c>
      <c r="F218" s="131" t="s">
        <v>556</v>
      </c>
      <c r="G218" s="132" t="s">
        <v>127</v>
      </c>
      <c r="H218" s="248">
        <v>1700</v>
      </c>
      <c r="I218" s="133">
        <v>38</v>
      </c>
      <c r="J218" s="133">
        <f t="shared" si="90"/>
        <v>64600</v>
      </c>
      <c r="K218" s="134"/>
      <c r="L218" s="28"/>
      <c r="M218" s="135" t="s">
        <v>3</v>
      </c>
      <c r="N218" s="136" t="s">
        <v>34</v>
      </c>
      <c r="O218" s="137">
        <v>0</v>
      </c>
      <c r="P218" s="137">
        <f t="shared" si="91"/>
        <v>0</v>
      </c>
      <c r="Q218" s="137">
        <v>3.3000000000000003E-5</v>
      </c>
      <c r="R218" s="137">
        <f t="shared" si="92"/>
        <v>5.6100000000000004E-2</v>
      </c>
      <c r="S218" s="137">
        <v>0</v>
      </c>
      <c r="T218" s="138">
        <f t="shared" si="93"/>
        <v>0</v>
      </c>
      <c r="U218" s="27"/>
      <c r="V218" s="234"/>
      <c r="W218" s="27"/>
      <c r="X218" s="27"/>
      <c r="Y218" s="27"/>
      <c r="AL218" s="139" t="s">
        <v>183</v>
      </c>
      <c r="AN218" s="139" t="s">
        <v>119</v>
      </c>
      <c r="AO218" s="139" t="s">
        <v>73</v>
      </c>
      <c r="AS218" s="15" t="s">
        <v>116</v>
      </c>
      <c r="AY218" s="140">
        <f t="shared" si="94"/>
        <v>64600</v>
      </c>
      <c r="AZ218" s="140">
        <f t="shared" si="95"/>
        <v>0</v>
      </c>
      <c r="BA218" s="140">
        <f t="shared" si="96"/>
        <v>0</v>
      </c>
      <c r="BB218" s="140">
        <f t="shared" si="97"/>
        <v>0</v>
      </c>
      <c r="BC218" s="140">
        <f t="shared" si="98"/>
        <v>0</v>
      </c>
      <c r="BD218" s="15" t="s">
        <v>71</v>
      </c>
      <c r="BE218" s="140">
        <f t="shared" si="99"/>
        <v>64600</v>
      </c>
      <c r="BF218" s="15" t="s">
        <v>183</v>
      </c>
      <c r="BG218" s="139" t="s">
        <v>557</v>
      </c>
    </row>
    <row r="219" spans="1:59" s="2" customFormat="1" ht="24" customHeight="1" x14ac:dyDescent="0.2">
      <c r="A219" s="27"/>
      <c r="B219" s="128"/>
      <c r="C219" s="129" t="s">
        <v>558</v>
      </c>
      <c r="D219" s="129" t="s">
        <v>119</v>
      </c>
      <c r="E219" s="130" t="s">
        <v>559</v>
      </c>
      <c r="F219" s="131" t="s">
        <v>560</v>
      </c>
      <c r="G219" s="132" t="s">
        <v>127</v>
      </c>
      <c r="H219" s="248">
        <v>1700</v>
      </c>
      <c r="I219" s="133">
        <v>385</v>
      </c>
      <c r="J219" s="133">
        <f t="shared" si="90"/>
        <v>654500</v>
      </c>
      <c r="K219" s="134"/>
      <c r="L219" s="28"/>
      <c r="M219" s="135" t="s">
        <v>3</v>
      </c>
      <c r="N219" s="136" t="s">
        <v>34</v>
      </c>
      <c r="O219" s="137">
        <v>0</v>
      </c>
      <c r="P219" s="137">
        <f t="shared" si="91"/>
        <v>0</v>
      </c>
      <c r="Q219" s="137">
        <v>1.2E-2</v>
      </c>
      <c r="R219" s="137">
        <f t="shared" si="92"/>
        <v>20.400000000000002</v>
      </c>
      <c r="S219" s="137">
        <v>0</v>
      </c>
      <c r="T219" s="138">
        <f t="shared" si="93"/>
        <v>0</v>
      </c>
      <c r="U219" s="27"/>
      <c r="V219" s="234"/>
      <c r="W219" s="27"/>
      <c r="X219" s="27"/>
      <c r="Y219" s="27"/>
      <c r="AL219" s="139" t="s">
        <v>183</v>
      </c>
      <c r="AN219" s="139" t="s">
        <v>119</v>
      </c>
      <c r="AO219" s="139" t="s">
        <v>73</v>
      </c>
      <c r="AS219" s="15" t="s">
        <v>116</v>
      </c>
      <c r="AY219" s="140">
        <f t="shared" si="94"/>
        <v>654500</v>
      </c>
      <c r="AZ219" s="140">
        <f t="shared" si="95"/>
        <v>0</v>
      </c>
      <c r="BA219" s="140">
        <f t="shared" si="96"/>
        <v>0</v>
      </c>
      <c r="BB219" s="140">
        <f t="shared" si="97"/>
        <v>0</v>
      </c>
      <c r="BC219" s="140">
        <f t="shared" si="98"/>
        <v>0</v>
      </c>
      <c r="BD219" s="15" t="s">
        <v>71</v>
      </c>
      <c r="BE219" s="140">
        <f t="shared" si="99"/>
        <v>654500</v>
      </c>
      <c r="BF219" s="15" t="s">
        <v>183</v>
      </c>
      <c r="BG219" s="139" t="s">
        <v>561</v>
      </c>
    </row>
    <row r="220" spans="1:59" s="2" customFormat="1" ht="24" customHeight="1" x14ac:dyDescent="0.2">
      <c r="A220" s="27"/>
      <c r="B220" s="128"/>
      <c r="C220" s="129" t="s">
        <v>562</v>
      </c>
      <c r="D220" s="129" t="s">
        <v>119</v>
      </c>
      <c r="E220" s="130" t="s">
        <v>563</v>
      </c>
      <c r="F220" s="131" t="s">
        <v>564</v>
      </c>
      <c r="G220" s="132" t="s">
        <v>127</v>
      </c>
      <c r="H220" s="248">
        <v>1700</v>
      </c>
      <c r="I220" s="133">
        <v>150</v>
      </c>
      <c r="J220" s="133">
        <f t="shared" si="90"/>
        <v>255000</v>
      </c>
      <c r="K220" s="134"/>
      <c r="L220" s="28"/>
      <c r="M220" s="135" t="s">
        <v>3</v>
      </c>
      <c r="N220" s="136" t="s">
        <v>34</v>
      </c>
      <c r="O220" s="137">
        <v>0</v>
      </c>
      <c r="P220" s="137">
        <f t="shared" si="91"/>
        <v>0</v>
      </c>
      <c r="Q220" s="137">
        <v>2.9999999999999997E-4</v>
      </c>
      <c r="R220" s="137">
        <f t="shared" si="92"/>
        <v>0.51</v>
      </c>
      <c r="S220" s="137">
        <v>0</v>
      </c>
      <c r="T220" s="138">
        <f t="shared" si="93"/>
        <v>0</v>
      </c>
      <c r="U220" s="27"/>
      <c r="V220" s="234"/>
      <c r="W220" s="27"/>
      <c r="X220" s="27"/>
      <c r="Y220" s="27"/>
      <c r="AL220" s="139" t="s">
        <v>183</v>
      </c>
      <c r="AN220" s="139" t="s">
        <v>119</v>
      </c>
      <c r="AO220" s="139" t="s">
        <v>73</v>
      </c>
      <c r="AS220" s="15" t="s">
        <v>116</v>
      </c>
      <c r="AY220" s="140">
        <f t="shared" si="94"/>
        <v>255000</v>
      </c>
      <c r="AZ220" s="140">
        <f t="shared" si="95"/>
        <v>0</v>
      </c>
      <c r="BA220" s="140">
        <f t="shared" si="96"/>
        <v>0</v>
      </c>
      <c r="BB220" s="140">
        <f t="shared" si="97"/>
        <v>0</v>
      </c>
      <c r="BC220" s="140">
        <f t="shared" si="98"/>
        <v>0</v>
      </c>
      <c r="BD220" s="15" t="s">
        <v>71</v>
      </c>
      <c r="BE220" s="140">
        <f t="shared" si="99"/>
        <v>255000</v>
      </c>
      <c r="BF220" s="15" t="s">
        <v>183</v>
      </c>
      <c r="BG220" s="139" t="s">
        <v>565</v>
      </c>
    </row>
    <row r="221" spans="1:59" s="2" customFormat="1" ht="16.5" customHeight="1" x14ac:dyDescent="0.2">
      <c r="A221" s="27"/>
      <c r="B221" s="128"/>
      <c r="C221" s="141" t="s">
        <v>566</v>
      </c>
      <c r="D221" s="141" t="s">
        <v>175</v>
      </c>
      <c r="E221" s="142" t="s">
        <v>567</v>
      </c>
      <c r="F221" s="143" t="s">
        <v>568</v>
      </c>
      <c r="G221" s="144" t="s">
        <v>127</v>
      </c>
      <c r="H221" s="249">
        <v>2400</v>
      </c>
      <c r="I221" s="145">
        <v>280</v>
      </c>
      <c r="J221" s="145">
        <f t="shared" si="90"/>
        <v>672000</v>
      </c>
      <c r="K221" s="146"/>
      <c r="L221" s="147"/>
      <c r="M221" s="148" t="s">
        <v>3</v>
      </c>
      <c r="N221" s="149" t="s">
        <v>34</v>
      </c>
      <c r="O221" s="137">
        <v>0</v>
      </c>
      <c r="P221" s="137">
        <f t="shared" si="91"/>
        <v>0</v>
      </c>
      <c r="Q221" s="137">
        <v>2.64E-3</v>
      </c>
      <c r="R221" s="137">
        <f t="shared" si="92"/>
        <v>6.3360000000000003</v>
      </c>
      <c r="S221" s="137">
        <v>0</v>
      </c>
      <c r="T221" s="138">
        <f t="shared" si="93"/>
        <v>0</v>
      </c>
      <c r="U221" s="27"/>
      <c r="V221" s="234"/>
      <c r="W221" s="27"/>
      <c r="X221" s="27"/>
      <c r="Y221" s="27"/>
      <c r="AL221" s="139" t="s">
        <v>250</v>
      </c>
      <c r="AN221" s="139" t="s">
        <v>175</v>
      </c>
      <c r="AO221" s="139" t="s">
        <v>73</v>
      </c>
      <c r="AS221" s="15" t="s">
        <v>116</v>
      </c>
      <c r="AY221" s="140">
        <f t="shared" si="94"/>
        <v>672000</v>
      </c>
      <c r="AZ221" s="140">
        <f t="shared" si="95"/>
        <v>0</v>
      </c>
      <c r="BA221" s="140">
        <f t="shared" si="96"/>
        <v>0</v>
      </c>
      <c r="BB221" s="140">
        <f t="shared" si="97"/>
        <v>0</v>
      </c>
      <c r="BC221" s="140">
        <f t="shared" si="98"/>
        <v>0</v>
      </c>
      <c r="BD221" s="15" t="s">
        <v>71</v>
      </c>
      <c r="BE221" s="140">
        <f t="shared" si="99"/>
        <v>672000</v>
      </c>
      <c r="BF221" s="15" t="s">
        <v>183</v>
      </c>
      <c r="BG221" s="139" t="s">
        <v>569</v>
      </c>
    </row>
    <row r="222" spans="1:59" s="2" customFormat="1" ht="24" customHeight="1" x14ac:dyDescent="0.2">
      <c r="A222" s="27"/>
      <c r="B222" s="128"/>
      <c r="C222" s="129" t="s">
        <v>570</v>
      </c>
      <c r="D222" s="129" t="s">
        <v>119</v>
      </c>
      <c r="E222" s="130" t="s">
        <v>571</v>
      </c>
      <c r="F222" s="131" t="s">
        <v>572</v>
      </c>
      <c r="G222" s="132" t="s">
        <v>163</v>
      </c>
      <c r="H222" s="248">
        <v>2400</v>
      </c>
      <c r="I222" s="133">
        <v>58</v>
      </c>
      <c r="J222" s="133">
        <f t="shared" si="90"/>
        <v>139200</v>
      </c>
      <c r="K222" s="134"/>
      <c r="L222" s="28"/>
      <c r="M222" s="135" t="s">
        <v>3</v>
      </c>
      <c r="N222" s="136" t="s">
        <v>34</v>
      </c>
      <c r="O222" s="137">
        <v>0</v>
      </c>
      <c r="P222" s="137">
        <f t="shared" si="91"/>
        <v>0</v>
      </c>
      <c r="Q222" s="137">
        <v>1.84E-5</v>
      </c>
      <c r="R222" s="137">
        <f t="shared" si="92"/>
        <v>4.4159999999999998E-2</v>
      </c>
      <c r="S222" s="137">
        <v>0</v>
      </c>
      <c r="T222" s="138">
        <f t="shared" si="93"/>
        <v>0</v>
      </c>
      <c r="U222" s="27"/>
      <c r="V222" s="234"/>
      <c r="W222" s="27"/>
      <c r="X222" s="27"/>
      <c r="Y222" s="27"/>
      <c r="AL222" s="139" t="s">
        <v>183</v>
      </c>
      <c r="AN222" s="139" t="s">
        <v>119</v>
      </c>
      <c r="AO222" s="139" t="s">
        <v>73</v>
      </c>
      <c r="AS222" s="15" t="s">
        <v>116</v>
      </c>
      <c r="AY222" s="140">
        <f t="shared" si="94"/>
        <v>139200</v>
      </c>
      <c r="AZ222" s="140">
        <f t="shared" si="95"/>
        <v>0</v>
      </c>
      <c r="BA222" s="140">
        <f t="shared" si="96"/>
        <v>0</v>
      </c>
      <c r="BB222" s="140">
        <f t="shared" si="97"/>
        <v>0</v>
      </c>
      <c r="BC222" s="140">
        <f t="shared" si="98"/>
        <v>0</v>
      </c>
      <c r="BD222" s="15" t="s">
        <v>71</v>
      </c>
      <c r="BE222" s="140">
        <f t="shared" si="99"/>
        <v>139200</v>
      </c>
      <c r="BF222" s="15" t="s">
        <v>183</v>
      </c>
      <c r="BG222" s="139" t="s">
        <v>573</v>
      </c>
    </row>
    <row r="223" spans="1:59" s="2" customFormat="1" ht="16.5" customHeight="1" x14ac:dyDescent="0.2">
      <c r="A223" s="27"/>
      <c r="B223" s="128"/>
      <c r="C223" s="129" t="s">
        <v>574</v>
      </c>
      <c r="D223" s="129" t="s">
        <v>119</v>
      </c>
      <c r="E223" s="130" t="s">
        <v>575</v>
      </c>
      <c r="F223" s="131" t="s">
        <v>576</v>
      </c>
      <c r="G223" s="132" t="s">
        <v>163</v>
      </c>
      <c r="H223" s="248">
        <v>300</v>
      </c>
      <c r="I223" s="133">
        <v>135</v>
      </c>
      <c r="J223" s="133">
        <f t="shared" si="90"/>
        <v>40500</v>
      </c>
      <c r="K223" s="134"/>
      <c r="L223" s="28"/>
      <c r="M223" s="135" t="s">
        <v>3</v>
      </c>
      <c r="N223" s="136" t="s">
        <v>34</v>
      </c>
      <c r="O223" s="137">
        <v>0</v>
      </c>
      <c r="P223" s="137">
        <f t="shared" si="91"/>
        <v>0</v>
      </c>
      <c r="Q223" s="137">
        <v>1.4935E-5</v>
      </c>
      <c r="R223" s="137">
        <f t="shared" si="92"/>
        <v>4.4805000000000001E-3</v>
      </c>
      <c r="S223" s="137">
        <v>0</v>
      </c>
      <c r="T223" s="138">
        <f t="shared" si="93"/>
        <v>0</v>
      </c>
      <c r="U223" s="27"/>
      <c r="V223" s="234"/>
      <c r="W223" s="27"/>
      <c r="X223" s="27"/>
      <c r="Y223" s="27"/>
      <c r="AL223" s="139" t="s">
        <v>183</v>
      </c>
      <c r="AN223" s="139" t="s">
        <v>119</v>
      </c>
      <c r="AO223" s="139" t="s">
        <v>73</v>
      </c>
      <c r="AS223" s="15" t="s">
        <v>116</v>
      </c>
      <c r="AY223" s="140">
        <f t="shared" si="94"/>
        <v>40500</v>
      </c>
      <c r="AZ223" s="140">
        <f t="shared" si="95"/>
        <v>0</v>
      </c>
      <c r="BA223" s="140">
        <f t="shared" si="96"/>
        <v>0</v>
      </c>
      <c r="BB223" s="140">
        <f t="shared" si="97"/>
        <v>0</v>
      </c>
      <c r="BC223" s="140">
        <f t="shared" si="98"/>
        <v>0</v>
      </c>
      <c r="BD223" s="15" t="s">
        <v>71</v>
      </c>
      <c r="BE223" s="140">
        <f t="shared" si="99"/>
        <v>40500</v>
      </c>
      <c r="BF223" s="15" t="s">
        <v>183</v>
      </c>
      <c r="BG223" s="139" t="s">
        <v>577</v>
      </c>
    </row>
    <row r="224" spans="1:59" s="2" customFormat="1" ht="16.5" customHeight="1" x14ac:dyDescent="0.2">
      <c r="A224" s="27"/>
      <c r="B224" s="128"/>
      <c r="C224" s="141" t="s">
        <v>578</v>
      </c>
      <c r="D224" s="141" t="s">
        <v>175</v>
      </c>
      <c r="E224" s="142" t="s">
        <v>579</v>
      </c>
      <c r="F224" s="143" t="s">
        <v>580</v>
      </c>
      <c r="G224" s="144" t="s">
        <v>163</v>
      </c>
      <c r="H224" s="249">
        <v>350</v>
      </c>
      <c r="I224" s="145">
        <v>26</v>
      </c>
      <c r="J224" s="145">
        <f t="shared" si="90"/>
        <v>9100</v>
      </c>
      <c r="K224" s="146"/>
      <c r="L224" s="147"/>
      <c r="M224" s="148" t="s">
        <v>3</v>
      </c>
      <c r="N224" s="149" t="s">
        <v>34</v>
      </c>
      <c r="O224" s="137">
        <v>0</v>
      </c>
      <c r="P224" s="137">
        <f t="shared" si="91"/>
        <v>0</v>
      </c>
      <c r="Q224" s="137">
        <v>2.2000000000000001E-4</v>
      </c>
      <c r="R224" s="137">
        <f t="shared" si="92"/>
        <v>7.6999999999999999E-2</v>
      </c>
      <c r="S224" s="137">
        <v>0</v>
      </c>
      <c r="T224" s="138">
        <f t="shared" si="93"/>
        <v>0</v>
      </c>
      <c r="U224" s="27"/>
      <c r="V224" s="234"/>
      <c r="W224" s="27"/>
      <c r="X224" s="27"/>
      <c r="Y224" s="27"/>
      <c r="AL224" s="139" t="s">
        <v>250</v>
      </c>
      <c r="AN224" s="139" t="s">
        <v>175</v>
      </c>
      <c r="AO224" s="139" t="s">
        <v>73</v>
      </c>
      <c r="AS224" s="15" t="s">
        <v>116</v>
      </c>
      <c r="AY224" s="140">
        <f t="shared" si="94"/>
        <v>9100</v>
      </c>
      <c r="AZ224" s="140">
        <f t="shared" si="95"/>
        <v>0</v>
      </c>
      <c r="BA224" s="140">
        <f t="shared" si="96"/>
        <v>0</v>
      </c>
      <c r="BB224" s="140">
        <f t="shared" si="97"/>
        <v>0</v>
      </c>
      <c r="BC224" s="140">
        <f t="shared" si="98"/>
        <v>0</v>
      </c>
      <c r="BD224" s="15" t="s">
        <v>71</v>
      </c>
      <c r="BE224" s="140">
        <f t="shared" si="99"/>
        <v>9100</v>
      </c>
      <c r="BF224" s="15" t="s">
        <v>183</v>
      </c>
      <c r="BG224" s="139" t="s">
        <v>581</v>
      </c>
    </row>
    <row r="225" spans="1:59" s="2" customFormat="1" ht="36" customHeight="1" x14ac:dyDescent="0.2">
      <c r="A225" s="27"/>
      <c r="B225" s="128"/>
      <c r="C225" s="129" t="s">
        <v>582</v>
      </c>
      <c r="D225" s="129" t="s">
        <v>119</v>
      </c>
      <c r="E225" s="130" t="s">
        <v>583</v>
      </c>
      <c r="F225" s="131" t="s">
        <v>584</v>
      </c>
      <c r="G225" s="132" t="s">
        <v>240</v>
      </c>
      <c r="H225" s="248">
        <v>40</v>
      </c>
      <c r="I225" s="133">
        <v>500</v>
      </c>
      <c r="J225" s="133">
        <f t="shared" si="90"/>
        <v>20000</v>
      </c>
      <c r="K225" s="134"/>
      <c r="L225" s="28"/>
      <c r="M225" s="135" t="s">
        <v>3</v>
      </c>
      <c r="N225" s="136" t="s">
        <v>34</v>
      </c>
      <c r="O225" s="137">
        <v>0</v>
      </c>
      <c r="P225" s="137">
        <f t="shared" si="91"/>
        <v>0</v>
      </c>
      <c r="Q225" s="137">
        <v>0</v>
      </c>
      <c r="R225" s="137">
        <f t="shared" si="92"/>
        <v>0</v>
      </c>
      <c r="S225" s="137">
        <v>0</v>
      </c>
      <c r="T225" s="138">
        <f t="shared" si="93"/>
        <v>0</v>
      </c>
      <c r="U225" s="27"/>
      <c r="V225" s="234"/>
      <c r="W225" s="27"/>
      <c r="X225" s="27"/>
      <c r="Y225" s="27"/>
      <c r="AL225" s="139" t="s">
        <v>183</v>
      </c>
      <c r="AN225" s="139" t="s">
        <v>119</v>
      </c>
      <c r="AO225" s="139" t="s">
        <v>73</v>
      </c>
      <c r="AS225" s="15" t="s">
        <v>116</v>
      </c>
      <c r="AY225" s="140">
        <f t="shared" si="94"/>
        <v>20000</v>
      </c>
      <c r="AZ225" s="140">
        <f t="shared" si="95"/>
        <v>0</v>
      </c>
      <c r="BA225" s="140">
        <f t="shared" si="96"/>
        <v>0</v>
      </c>
      <c r="BB225" s="140">
        <f t="shared" si="97"/>
        <v>0</v>
      </c>
      <c r="BC225" s="140">
        <f t="shared" si="98"/>
        <v>0</v>
      </c>
      <c r="BD225" s="15" t="s">
        <v>71</v>
      </c>
      <c r="BE225" s="140">
        <f t="shared" si="99"/>
        <v>20000</v>
      </c>
      <c r="BF225" s="15" t="s">
        <v>183</v>
      </c>
      <c r="BG225" s="139" t="s">
        <v>585</v>
      </c>
    </row>
    <row r="226" spans="1:59" s="12" customFormat="1" ht="22.9" customHeight="1" x14ac:dyDescent="0.2">
      <c r="B226" s="116"/>
      <c r="D226" s="117" t="s">
        <v>62</v>
      </c>
      <c r="E226" s="126" t="s">
        <v>586</v>
      </c>
      <c r="F226" s="126" t="s">
        <v>587</v>
      </c>
      <c r="H226" s="247"/>
      <c r="J226" s="127">
        <f>BE226</f>
        <v>1433300</v>
      </c>
      <c r="L226" s="116"/>
      <c r="M226" s="120"/>
      <c r="N226" s="121"/>
      <c r="O226" s="121"/>
      <c r="P226" s="122">
        <f>SUM(P227:P236)</f>
        <v>0</v>
      </c>
      <c r="Q226" s="121"/>
      <c r="R226" s="122">
        <f>SUM(R227:R236)</f>
        <v>22.671544945999997</v>
      </c>
      <c r="S226" s="121"/>
      <c r="T226" s="123">
        <f>SUM(T227:T236)</f>
        <v>81.5</v>
      </c>
      <c r="V226" s="234"/>
      <c r="AL226" s="117" t="s">
        <v>73</v>
      </c>
      <c r="AN226" s="124" t="s">
        <v>62</v>
      </c>
      <c r="AO226" s="124" t="s">
        <v>71</v>
      </c>
      <c r="AS226" s="117" t="s">
        <v>116</v>
      </c>
      <c r="BE226" s="125">
        <f>SUM(BE227:BE236)</f>
        <v>1433300</v>
      </c>
    </row>
    <row r="227" spans="1:59" s="2" customFormat="1" ht="24" customHeight="1" x14ac:dyDescent="0.2">
      <c r="A227" s="27"/>
      <c r="B227" s="128"/>
      <c r="C227" s="129" t="s">
        <v>588</v>
      </c>
      <c r="D227" s="129" t="s">
        <v>119</v>
      </c>
      <c r="E227" s="130" t="s">
        <v>589</v>
      </c>
      <c r="F227" s="131" t="s">
        <v>590</v>
      </c>
      <c r="G227" s="132" t="s">
        <v>127</v>
      </c>
      <c r="H227" s="248">
        <v>1000</v>
      </c>
      <c r="I227" s="133">
        <v>120</v>
      </c>
      <c r="J227" s="133">
        <f t="shared" ref="J227:J236" si="100">ROUND(I227*H227,2)</f>
        <v>120000</v>
      </c>
      <c r="K227" s="134"/>
      <c r="L227" s="28"/>
      <c r="M227" s="135" t="s">
        <v>3</v>
      </c>
      <c r="N227" s="136" t="s">
        <v>34</v>
      </c>
      <c r="O227" s="137">
        <v>0</v>
      </c>
      <c r="P227" s="137">
        <f t="shared" ref="P227:P236" si="101">O227*H227</f>
        <v>0</v>
      </c>
      <c r="Q227" s="137">
        <v>0</v>
      </c>
      <c r="R227" s="137">
        <f t="shared" ref="R227:R236" si="102">Q227*H227</f>
        <v>0</v>
      </c>
      <c r="S227" s="137">
        <v>8.1500000000000003E-2</v>
      </c>
      <c r="T227" s="138">
        <f t="shared" ref="T227:T236" si="103">S227*H227</f>
        <v>81.5</v>
      </c>
      <c r="U227" s="27"/>
      <c r="V227" s="234"/>
      <c r="W227" s="27"/>
      <c r="X227" s="27"/>
      <c r="Y227" s="27"/>
      <c r="AL227" s="139" t="s">
        <v>183</v>
      </c>
      <c r="AN227" s="139" t="s">
        <v>119</v>
      </c>
      <c r="AO227" s="139" t="s">
        <v>73</v>
      </c>
      <c r="AS227" s="15" t="s">
        <v>116</v>
      </c>
      <c r="AY227" s="140">
        <f t="shared" ref="AY227:AY236" si="104">IF(N227="základní",J227,0)</f>
        <v>120000</v>
      </c>
      <c r="AZ227" s="140">
        <f t="shared" ref="AZ227:AZ236" si="105">IF(N227="snížená",J227,0)</f>
        <v>0</v>
      </c>
      <c r="BA227" s="140">
        <f t="shared" ref="BA227:BA236" si="106">IF(N227="zákl. přenesená",J227,0)</f>
        <v>0</v>
      </c>
      <c r="BB227" s="140">
        <f t="shared" ref="BB227:BB236" si="107">IF(N227="sníž. přenesená",J227,0)</f>
        <v>0</v>
      </c>
      <c r="BC227" s="140">
        <f t="shared" ref="BC227:BC236" si="108">IF(N227="nulová",J227,0)</f>
        <v>0</v>
      </c>
      <c r="BD227" s="15" t="s">
        <v>71</v>
      </c>
      <c r="BE227" s="140">
        <f t="shared" ref="BE227:BE236" si="109">ROUND(I227*H227,2)</f>
        <v>120000</v>
      </c>
      <c r="BF227" s="15" t="s">
        <v>183</v>
      </c>
      <c r="BG227" s="139" t="s">
        <v>591</v>
      </c>
    </row>
    <row r="228" spans="1:59" s="2" customFormat="1" ht="24" customHeight="1" x14ac:dyDescent="0.2">
      <c r="A228" s="27"/>
      <c r="B228" s="128"/>
      <c r="C228" s="129" t="s">
        <v>592</v>
      </c>
      <c r="D228" s="129" t="s">
        <v>119</v>
      </c>
      <c r="E228" s="130" t="s">
        <v>593</v>
      </c>
      <c r="F228" s="131" t="s">
        <v>594</v>
      </c>
      <c r="G228" s="132" t="s">
        <v>127</v>
      </c>
      <c r="H228" s="248">
        <v>1000</v>
      </c>
      <c r="I228" s="133">
        <v>32</v>
      </c>
      <c r="J228" s="133">
        <f t="shared" si="100"/>
        <v>32000</v>
      </c>
      <c r="K228" s="134"/>
      <c r="L228" s="28"/>
      <c r="M228" s="135" t="s">
        <v>3</v>
      </c>
      <c r="N228" s="136" t="s">
        <v>34</v>
      </c>
      <c r="O228" s="137">
        <v>0</v>
      </c>
      <c r="P228" s="137">
        <f t="shared" si="101"/>
        <v>0</v>
      </c>
      <c r="Q228" s="137">
        <v>2.9999999999999997E-4</v>
      </c>
      <c r="R228" s="137">
        <f t="shared" si="102"/>
        <v>0.3</v>
      </c>
      <c r="S228" s="137">
        <v>0</v>
      </c>
      <c r="T228" s="138">
        <f t="shared" si="103"/>
        <v>0</v>
      </c>
      <c r="U228" s="27"/>
      <c r="V228" s="234"/>
      <c r="W228" s="27"/>
      <c r="X228" s="27"/>
      <c r="Y228" s="27"/>
      <c r="AL228" s="139" t="s">
        <v>183</v>
      </c>
      <c r="AN228" s="139" t="s">
        <v>119</v>
      </c>
      <c r="AO228" s="139" t="s">
        <v>73</v>
      </c>
      <c r="AS228" s="15" t="s">
        <v>116</v>
      </c>
      <c r="AY228" s="140">
        <f t="shared" si="104"/>
        <v>32000</v>
      </c>
      <c r="AZ228" s="140">
        <f t="shared" si="105"/>
        <v>0</v>
      </c>
      <c r="BA228" s="140">
        <f t="shared" si="106"/>
        <v>0</v>
      </c>
      <c r="BB228" s="140">
        <f t="shared" si="107"/>
        <v>0</v>
      </c>
      <c r="BC228" s="140">
        <f t="shared" si="108"/>
        <v>0</v>
      </c>
      <c r="BD228" s="15" t="s">
        <v>71</v>
      </c>
      <c r="BE228" s="140">
        <f t="shared" si="109"/>
        <v>32000</v>
      </c>
      <c r="BF228" s="15" t="s">
        <v>183</v>
      </c>
      <c r="BG228" s="139" t="s">
        <v>595</v>
      </c>
    </row>
    <row r="229" spans="1:59" s="2" customFormat="1" ht="24" customHeight="1" x14ac:dyDescent="0.2">
      <c r="A229" s="27"/>
      <c r="B229" s="128"/>
      <c r="C229" s="129" t="s">
        <v>596</v>
      </c>
      <c r="D229" s="129" t="s">
        <v>119</v>
      </c>
      <c r="E229" s="130" t="s">
        <v>597</v>
      </c>
      <c r="F229" s="131" t="s">
        <v>598</v>
      </c>
      <c r="G229" s="132" t="s">
        <v>127</v>
      </c>
      <c r="H229" s="248">
        <v>1000</v>
      </c>
      <c r="I229" s="133">
        <v>410</v>
      </c>
      <c r="J229" s="133">
        <f t="shared" si="100"/>
        <v>410000</v>
      </c>
      <c r="K229" s="134"/>
      <c r="L229" s="28"/>
      <c r="M229" s="135" t="s">
        <v>3</v>
      </c>
      <c r="N229" s="136" t="s">
        <v>34</v>
      </c>
      <c r="O229" s="137">
        <v>0</v>
      </c>
      <c r="P229" s="137">
        <f t="shared" si="101"/>
        <v>0</v>
      </c>
      <c r="Q229" s="137">
        <v>3.5000000000000001E-3</v>
      </c>
      <c r="R229" s="137">
        <f t="shared" si="102"/>
        <v>3.5</v>
      </c>
      <c r="S229" s="137">
        <v>0</v>
      </c>
      <c r="T229" s="138">
        <f t="shared" si="103"/>
        <v>0</v>
      </c>
      <c r="U229" s="27"/>
      <c r="V229" s="234"/>
      <c r="W229" s="27"/>
      <c r="X229" s="27"/>
      <c r="Y229" s="27"/>
      <c r="AL229" s="139" t="s">
        <v>183</v>
      </c>
      <c r="AN229" s="139" t="s">
        <v>119</v>
      </c>
      <c r="AO229" s="139" t="s">
        <v>73</v>
      </c>
      <c r="AS229" s="15" t="s">
        <v>116</v>
      </c>
      <c r="AY229" s="140">
        <f t="shared" si="104"/>
        <v>410000</v>
      </c>
      <c r="AZ229" s="140">
        <f t="shared" si="105"/>
        <v>0</v>
      </c>
      <c r="BA229" s="140">
        <f t="shared" si="106"/>
        <v>0</v>
      </c>
      <c r="BB229" s="140">
        <f t="shared" si="107"/>
        <v>0</v>
      </c>
      <c r="BC229" s="140">
        <f t="shared" si="108"/>
        <v>0</v>
      </c>
      <c r="BD229" s="15" t="s">
        <v>71</v>
      </c>
      <c r="BE229" s="140">
        <f t="shared" si="109"/>
        <v>410000</v>
      </c>
      <c r="BF229" s="15" t="s">
        <v>183</v>
      </c>
      <c r="BG229" s="139" t="s">
        <v>599</v>
      </c>
    </row>
    <row r="230" spans="1:59" s="2" customFormat="1" ht="36" customHeight="1" x14ac:dyDescent="0.2">
      <c r="A230" s="27"/>
      <c r="B230" s="128"/>
      <c r="C230" s="129" t="s">
        <v>600</v>
      </c>
      <c r="D230" s="129" t="s">
        <v>119</v>
      </c>
      <c r="E230" s="130" t="s">
        <v>601</v>
      </c>
      <c r="F230" s="131" t="s">
        <v>602</v>
      </c>
      <c r="G230" s="132" t="s">
        <v>127</v>
      </c>
      <c r="H230" s="248">
        <v>1000</v>
      </c>
      <c r="I230" s="133">
        <v>480</v>
      </c>
      <c r="J230" s="133">
        <f t="shared" si="100"/>
        <v>480000</v>
      </c>
      <c r="K230" s="134"/>
      <c r="L230" s="28"/>
      <c r="M230" s="135" t="s">
        <v>3</v>
      </c>
      <c r="N230" s="136" t="s">
        <v>34</v>
      </c>
      <c r="O230" s="137">
        <v>0</v>
      </c>
      <c r="P230" s="137">
        <f t="shared" si="101"/>
        <v>0</v>
      </c>
      <c r="Q230" s="137">
        <v>5.3E-3</v>
      </c>
      <c r="R230" s="137">
        <f t="shared" si="102"/>
        <v>5.3</v>
      </c>
      <c r="S230" s="137">
        <v>0</v>
      </c>
      <c r="T230" s="138">
        <f t="shared" si="103"/>
        <v>0</v>
      </c>
      <c r="U230" s="27"/>
      <c r="V230" s="234"/>
      <c r="W230" s="27"/>
      <c r="X230" s="27"/>
      <c r="Y230" s="27"/>
      <c r="AL230" s="139" t="s">
        <v>183</v>
      </c>
      <c r="AN230" s="139" t="s">
        <v>119</v>
      </c>
      <c r="AO230" s="139" t="s">
        <v>73</v>
      </c>
      <c r="AS230" s="15" t="s">
        <v>116</v>
      </c>
      <c r="AY230" s="140">
        <f t="shared" si="104"/>
        <v>480000</v>
      </c>
      <c r="AZ230" s="140">
        <f t="shared" si="105"/>
        <v>0</v>
      </c>
      <c r="BA230" s="140">
        <f t="shared" si="106"/>
        <v>0</v>
      </c>
      <c r="BB230" s="140">
        <f t="shared" si="107"/>
        <v>0</v>
      </c>
      <c r="BC230" s="140">
        <f t="shared" si="108"/>
        <v>0</v>
      </c>
      <c r="BD230" s="15" t="s">
        <v>71</v>
      </c>
      <c r="BE230" s="140">
        <f t="shared" si="109"/>
        <v>480000</v>
      </c>
      <c r="BF230" s="15" t="s">
        <v>183</v>
      </c>
      <c r="BG230" s="139" t="s">
        <v>603</v>
      </c>
    </row>
    <row r="231" spans="1:59" s="2" customFormat="1" ht="16.5" customHeight="1" x14ac:dyDescent="0.2">
      <c r="A231" s="27"/>
      <c r="B231" s="128"/>
      <c r="C231" s="141" t="s">
        <v>604</v>
      </c>
      <c r="D231" s="141" t="s">
        <v>175</v>
      </c>
      <c r="E231" s="142" t="s">
        <v>605</v>
      </c>
      <c r="F231" s="143" t="s">
        <v>606</v>
      </c>
      <c r="G231" s="144" t="s">
        <v>127</v>
      </c>
      <c r="H231" s="249">
        <v>1050</v>
      </c>
      <c r="I231" s="145">
        <v>310</v>
      </c>
      <c r="J231" s="145">
        <f t="shared" si="100"/>
        <v>325500</v>
      </c>
      <c r="K231" s="146"/>
      <c r="L231" s="147"/>
      <c r="M231" s="148" t="s">
        <v>3</v>
      </c>
      <c r="N231" s="149" t="s">
        <v>34</v>
      </c>
      <c r="O231" s="137">
        <v>0</v>
      </c>
      <c r="P231" s="137">
        <f t="shared" si="101"/>
        <v>0</v>
      </c>
      <c r="Q231" s="137">
        <v>1.26E-2</v>
      </c>
      <c r="R231" s="137">
        <f t="shared" si="102"/>
        <v>13.23</v>
      </c>
      <c r="S231" s="137">
        <v>0</v>
      </c>
      <c r="T231" s="138">
        <f t="shared" si="103"/>
        <v>0</v>
      </c>
      <c r="U231" s="27"/>
      <c r="V231" s="234"/>
      <c r="W231" s="27"/>
      <c r="X231" s="27"/>
      <c r="Y231" s="27"/>
      <c r="AL231" s="139" t="s">
        <v>250</v>
      </c>
      <c r="AN231" s="139" t="s">
        <v>175</v>
      </c>
      <c r="AO231" s="139" t="s">
        <v>73</v>
      </c>
      <c r="AS231" s="15" t="s">
        <v>116</v>
      </c>
      <c r="AY231" s="140">
        <f t="shared" si="104"/>
        <v>325500</v>
      </c>
      <c r="AZ231" s="140">
        <f t="shared" si="105"/>
        <v>0</v>
      </c>
      <c r="BA231" s="140">
        <f t="shared" si="106"/>
        <v>0</v>
      </c>
      <c r="BB231" s="140">
        <f t="shared" si="107"/>
        <v>0</v>
      </c>
      <c r="BC231" s="140">
        <f t="shared" si="108"/>
        <v>0</v>
      </c>
      <c r="BD231" s="15" t="s">
        <v>71</v>
      </c>
      <c r="BE231" s="140">
        <f t="shared" si="109"/>
        <v>325500</v>
      </c>
      <c r="BF231" s="15" t="s">
        <v>183</v>
      </c>
      <c r="BG231" s="139" t="s">
        <v>607</v>
      </c>
    </row>
    <row r="232" spans="1:59" s="2" customFormat="1" ht="24" customHeight="1" x14ac:dyDescent="0.2">
      <c r="A232" s="27"/>
      <c r="B232" s="128"/>
      <c r="C232" s="129" t="s">
        <v>608</v>
      </c>
      <c r="D232" s="129" t="s">
        <v>119</v>
      </c>
      <c r="E232" s="130" t="s">
        <v>609</v>
      </c>
      <c r="F232" s="131" t="s">
        <v>610</v>
      </c>
      <c r="G232" s="132" t="s">
        <v>163</v>
      </c>
      <c r="H232" s="248">
        <v>100</v>
      </c>
      <c r="I232" s="133">
        <v>165</v>
      </c>
      <c r="J232" s="133">
        <f t="shared" si="100"/>
        <v>16500</v>
      </c>
      <c r="K232" s="134"/>
      <c r="L232" s="28"/>
      <c r="M232" s="135" t="s">
        <v>3</v>
      </c>
      <c r="N232" s="136" t="s">
        <v>34</v>
      </c>
      <c r="O232" s="137">
        <v>0</v>
      </c>
      <c r="P232" s="137">
        <f t="shared" si="101"/>
        <v>0</v>
      </c>
      <c r="Q232" s="137">
        <v>3.1E-4</v>
      </c>
      <c r="R232" s="137">
        <f t="shared" si="102"/>
        <v>3.1E-2</v>
      </c>
      <c r="S232" s="137">
        <v>0</v>
      </c>
      <c r="T232" s="138">
        <f t="shared" si="103"/>
        <v>0</v>
      </c>
      <c r="U232" s="27"/>
      <c r="V232" s="234"/>
      <c r="W232" s="27"/>
      <c r="X232" s="27"/>
      <c r="Y232" s="27"/>
      <c r="AL232" s="139" t="s">
        <v>183</v>
      </c>
      <c r="AN232" s="139" t="s">
        <v>119</v>
      </c>
      <c r="AO232" s="139" t="s">
        <v>73</v>
      </c>
      <c r="AS232" s="15" t="s">
        <v>116</v>
      </c>
      <c r="AY232" s="140">
        <f t="shared" si="104"/>
        <v>16500</v>
      </c>
      <c r="AZ232" s="140">
        <f t="shared" si="105"/>
        <v>0</v>
      </c>
      <c r="BA232" s="140">
        <f t="shared" si="106"/>
        <v>0</v>
      </c>
      <c r="BB232" s="140">
        <f t="shared" si="107"/>
        <v>0</v>
      </c>
      <c r="BC232" s="140">
        <f t="shared" si="108"/>
        <v>0</v>
      </c>
      <c r="BD232" s="15" t="s">
        <v>71</v>
      </c>
      <c r="BE232" s="140">
        <f t="shared" si="109"/>
        <v>16500</v>
      </c>
      <c r="BF232" s="15" t="s">
        <v>183</v>
      </c>
      <c r="BG232" s="139" t="s">
        <v>611</v>
      </c>
    </row>
    <row r="233" spans="1:59" s="2" customFormat="1" ht="24" customHeight="1" x14ac:dyDescent="0.2">
      <c r="A233" s="27"/>
      <c r="B233" s="128"/>
      <c r="C233" s="129" t="s">
        <v>612</v>
      </c>
      <c r="D233" s="129" t="s">
        <v>119</v>
      </c>
      <c r="E233" s="130" t="s">
        <v>613</v>
      </c>
      <c r="F233" s="131" t="s">
        <v>614</v>
      </c>
      <c r="G233" s="132" t="s">
        <v>163</v>
      </c>
      <c r="H233" s="248">
        <v>100</v>
      </c>
      <c r="I233" s="133">
        <v>120</v>
      </c>
      <c r="J233" s="133">
        <f t="shared" si="100"/>
        <v>12000</v>
      </c>
      <c r="K233" s="134"/>
      <c r="L233" s="28"/>
      <c r="M233" s="135" t="s">
        <v>3</v>
      </c>
      <c r="N233" s="136" t="s">
        <v>34</v>
      </c>
      <c r="O233" s="137">
        <v>0</v>
      </c>
      <c r="P233" s="137">
        <f t="shared" si="101"/>
        <v>0</v>
      </c>
      <c r="Q233" s="137">
        <v>2.5999999999999998E-4</v>
      </c>
      <c r="R233" s="137">
        <f t="shared" si="102"/>
        <v>2.5999999999999999E-2</v>
      </c>
      <c r="S233" s="137">
        <v>0</v>
      </c>
      <c r="T233" s="138">
        <f t="shared" si="103"/>
        <v>0</v>
      </c>
      <c r="U233" s="27"/>
      <c r="V233" s="234"/>
      <c r="W233" s="27"/>
      <c r="X233" s="27"/>
      <c r="Y233" s="27"/>
      <c r="AL233" s="139" t="s">
        <v>183</v>
      </c>
      <c r="AN233" s="139" t="s">
        <v>119</v>
      </c>
      <c r="AO233" s="139" t="s">
        <v>73</v>
      </c>
      <c r="AS233" s="15" t="s">
        <v>116</v>
      </c>
      <c r="AY233" s="140">
        <f t="shared" si="104"/>
        <v>12000</v>
      </c>
      <c r="AZ233" s="140">
        <f t="shared" si="105"/>
        <v>0</v>
      </c>
      <c r="BA233" s="140">
        <f t="shared" si="106"/>
        <v>0</v>
      </c>
      <c r="BB233" s="140">
        <f t="shared" si="107"/>
        <v>0</v>
      </c>
      <c r="BC233" s="140">
        <f t="shared" si="108"/>
        <v>0</v>
      </c>
      <c r="BD233" s="15" t="s">
        <v>71</v>
      </c>
      <c r="BE233" s="140">
        <f t="shared" si="109"/>
        <v>12000</v>
      </c>
      <c r="BF233" s="15" t="s">
        <v>183</v>
      </c>
      <c r="BG233" s="139" t="s">
        <v>615</v>
      </c>
    </row>
    <row r="234" spans="1:59" s="2" customFormat="1" ht="24" customHeight="1" x14ac:dyDescent="0.2">
      <c r="A234" s="27"/>
      <c r="B234" s="128"/>
      <c r="C234" s="129" t="s">
        <v>616</v>
      </c>
      <c r="D234" s="129" t="s">
        <v>119</v>
      </c>
      <c r="E234" s="130" t="s">
        <v>617</v>
      </c>
      <c r="F234" s="131" t="s">
        <v>618</v>
      </c>
      <c r="G234" s="132" t="s">
        <v>127</v>
      </c>
      <c r="H234" s="248">
        <v>35</v>
      </c>
      <c r="I234" s="133">
        <v>480</v>
      </c>
      <c r="J234" s="133">
        <f t="shared" si="100"/>
        <v>16800</v>
      </c>
      <c r="K234" s="134"/>
      <c r="L234" s="28"/>
      <c r="M234" s="135" t="s">
        <v>3</v>
      </c>
      <c r="N234" s="136" t="s">
        <v>34</v>
      </c>
      <c r="O234" s="137">
        <v>0</v>
      </c>
      <c r="P234" s="137">
        <f t="shared" si="101"/>
        <v>0</v>
      </c>
      <c r="Q234" s="137">
        <v>6.2985560000000001E-4</v>
      </c>
      <c r="R234" s="137">
        <f t="shared" si="102"/>
        <v>2.2044945999999999E-2</v>
      </c>
      <c r="S234" s="137">
        <v>0</v>
      </c>
      <c r="T234" s="138">
        <f t="shared" si="103"/>
        <v>0</v>
      </c>
      <c r="U234" s="27"/>
      <c r="V234" s="234"/>
      <c r="W234" s="27"/>
      <c r="X234" s="27"/>
      <c r="Y234" s="27"/>
      <c r="AL234" s="139" t="s">
        <v>183</v>
      </c>
      <c r="AN234" s="139" t="s">
        <v>119</v>
      </c>
      <c r="AO234" s="139" t="s">
        <v>73</v>
      </c>
      <c r="AS234" s="15" t="s">
        <v>116</v>
      </c>
      <c r="AY234" s="140">
        <f t="shared" si="104"/>
        <v>16800</v>
      </c>
      <c r="AZ234" s="140">
        <f t="shared" si="105"/>
        <v>0</v>
      </c>
      <c r="BA234" s="140">
        <f t="shared" si="106"/>
        <v>0</v>
      </c>
      <c r="BB234" s="140">
        <f t="shared" si="107"/>
        <v>0</v>
      </c>
      <c r="BC234" s="140">
        <f t="shared" si="108"/>
        <v>0</v>
      </c>
      <c r="BD234" s="15" t="s">
        <v>71</v>
      </c>
      <c r="BE234" s="140">
        <f t="shared" si="109"/>
        <v>16800</v>
      </c>
      <c r="BF234" s="15" t="s">
        <v>183</v>
      </c>
      <c r="BG234" s="139" t="s">
        <v>619</v>
      </c>
    </row>
    <row r="235" spans="1:59" s="2" customFormat="1" ht="16.5" customHeight="1" x14ac:dyDescent="0.2">
      <c r="A235" s="27"/>
      <c r="B235" s="128"/>
      <c r="C235" s="141" t="s">
        <v>620</v>
      </c>
      <c r="D235" s="141" t="s">
        <v>175</v>
      </c>
      <c r="E235" s="142" t="s">
        <v>621</v>
      </c>
      <c r="F235" s="143" t="s">
        <v>622</v>
      </c>
      <c r="G235" s="144" t="s">
        <v>122</v>
      </c>
      <c r="H235" s="249">
        <v>35</v>
      </c>
      <c r="I235" s="145">
        <v>500</v>
      </c>
      <c r="J235" s="145">
        <f t="shared" si="100"/>
        <v>17500</v>
      </c>
      <c r="K235" s="146"/>
      <c r="L235" s="147"/>
      <c r="M235" s="148" t="s">
        <v>3</v>
      </c>
      <c r="N235" s="149" t="s">
        <v>34</v>
      </c>
      <c r="O235" s="137">
        <v>0</v>
      </c>
      <c r="P235" s="137">
        <f t="shared" si="101"/>
        <v>0</v>
      </c>
      <c r="Q235" s="137">
        <v>7.4999999999999997E-3</v>
      </c>
      <c r="R235" s="137">
        <f t="shared" si="102"/>
        <v>0.26250000000000001</v>
      </c>
      <c r="S235" s="137">
        <v>0</v>
      </c>
      <c r="T235" s="138">
        <f t="shared" si="103"/>
        <v>0</v>
      </c>
      <c r="U235" s="27"/>
      <c r="V235" s="234"/>
      <c r="W235" s="27"/>
      <c r="X235" s="27"/>
      <c r="Y235" s="27"/>
      <c r="AL235" s="139" t="s">
        <v>250</v>
      </c>
      <c r="AN235" s="139" t="s">
        <v>175</v>
      </c>
      <c r="AO235" s="139" t="s">
        <v>73</v>
      </c>
      <c r="AS235" s="15" t="s">
        <v>116</v>
      </c>
      <c r="AY235" s="140">
        <f t="shared" si="104"/>
        <v>17500</v>
      </c>
      <c r="AZ235" s="140">
        <f t="shared" si="105"/>
        <v>0</v>
      </c>
      <c r="BA235" s="140">
        <f t="shared" si="106"/>
        <v>0</v>
      </c>
      <c r="BB235" s="140">
        <f t="shared" si="107"/>
        <v>0</v>
      </c>
      <c r="BC235" s="140">
        <f t="shared" si="108"/>
        <v>0</v>
      </c>
      <c r="BD235" s="15" t="s">
        <v>71</v>
      </c>
      <c r="BE235" s="140">
        <f t="shared" si="109"/>
        <v>17500</v>
      </c>
      <c r="BF235" s="15" t="s">
        <v>183</v>
      </c>
      <c r="BG235" s="139" t="s">
        <v>623</v>
      </c>
    </row>
    <row r="236" spans="1:59" s="2" customFormat="1" ht="48" customHeight="1" x14ac:dyDescent="0.2">
      <c r="A236" s="27"/>
      <c r="B236" s="128"/>
      <c r="C236" s="129" t="s">
        <v>624</v>
      </c>
      <c r="D236" s="129" t="s">
        <v>119</v>
      </c>
      <c r="E236" s="130" t="s">
        <v>625</v>
      </c>
      <c r="F236" s="131" t="s">
        <v>626</v>
      </c>
      <c r="G236" s="132" t="s">
        <v>240</v>
      </c>
      <c r="H236" s="248">
        <v>5</v>
      </c>
      <c r="I236" s="133">
        <v>600</v>
      </c>
      <c r="J236" s="133">
        <f t="shared" si="100"/>
        <v>3000</v>
      </c>
      <c r="K236" s="134"/>
      <c r="L236" s="28"/>
      <c r="M236" s="135" t="s">
        <v>3</v>
      </c>
      <c r="N236" s="136" t="s">
        <v>34</v>
      </c>
      <c r="O236" s="137">
        <v>0</v>
      </c>
      <c r="P236" s="137">
        <f t="shared" si="101"/>
        <v>0</v>
      </c>
      <c r="Q236" s="137">
        <v>0</v>
      </c>
      <c r="R236" s="137">
        <f t="shared" si="102"/>
        <v>0</v>
      </c>
      <c r="S236" s="137">
        <v>0</v>
      </c>
      <c r="T236" s="138">
        <f t="shared" si="103"/>
        <v>0</v>
      </c>
      <c r="U236" s="27"/>
      <c r="V236" s="234"/>
      <c r="W236" s="27"/>
      <c r="X236" s="27"/>
      <c r="Y236" s="27"/>
      <c r="AL236" s="139" t="s">
        <v>183</v>
      </c>
      <c r="AN236" s="139" t="s">
        <v>119</v>
      </c>
      <c r="AO236" s="139" t="s">
        <v>73</v>
      </c>
      <c r="AS236" s="15" t="s">
        <v>116</v>
      </c>
      <c r="AY236" s="140">
        <f t="shared" si="104"/>
        <v>3000</v>
      </c>
      <c r="AZ236" s="140">
        <f t="shared" si="105"/>
        <v>0</v>
      </c>
      <c r="BA236" s="140">
        <f t="shared" si="106"/>
        <v>0</v>
      </c>
      <c r="BB236" s="140">
        <f t="shared" si="107"/>
        <v>0</v>
      </c>
      <c r="BC236" s="140">
        <f t="shared" si="108"/>
        <v>0</v>
      </c>
      <c r="BD236" s="15" t="s">
        <v>71</v>
      </c>
      <c r="BE236" s="140">
        <f t="shared" si="109"/>
        <v>3000</v>
      </c>
      <c r="BF236" s="15" t="s">
        <v>183</v>
      </c>
      <c r="BG236" s="139" t="s">
        <v>627</v>
      </c>
    </row>
    <row r="237" spans="1:59" s="12" customFormat="1" ht="22.9" customHeight="1" x14ac:dyDescent="0.2">
      <c r="B237" s="116"/>
      <c r="D237" s="117" t="s">
        <v>62</v>
      </c>
      <c r="E237" s="126" t="s">
        <v>628</v>
      </c>
      <c r="F237" s="126" t="s">
        <v>629</v>
      </c>
      <c r="H237" s="247"/>
      <c r="J237" s="127">
        <f>BE237</f>
        <v>104100</v>
      </c>
      <c r="L237" s="116"/>
      <c r="M237" s="120"/>
      <c r="N237" s="121"/>
      <c r="O237" s="121"/>
      <c r="P237" s="122">
        <f>SUM(P238:P241)</f>
        <v>0</v>
      </c>
      <c r="Q237" s="121"/>
      <c r="R237" s="122">
        <f>SUM(R238:R241)</f>
        <v>0.28370000000000001</v>
      </c>
      <c r="S237" s="121"/>
      <c r="T237" s="123">
        <f>SUM(T238:T241)</f>
        <v>0</v>
      </c>
      <c r="V237" s="234"/>
      <c r="AL237" s="117" t="s">
        <v>73</v>
      </c>
      <c r="AN237" s="124" t="s">
        <v>62</v>
      </c>
      <c r="AO237" s="124" t="s">
        <v>71</v>
      </c>
      <c r="AS237" s="117" t="s">
        <v>116</v>
      </c>
      <c r="BE237" s="125">
        <f>SUM(BE238:BE241)</f>
        <v>104100</v>
      </c>
    </row>
    <row r="238" spans="1:59" s="2" customFormat="1" ht="24" customHeight="1" x14ac:dyDescent="0.2">
      <c r="A238" s="27"/>
      <c r="B238" s="128"/>
      <c r="C238" s="129" t="s">
        <v>630</v>
      </c>
      <c r="D238" s="129" t="s">
        <v>119</v>
      </c>
      <c r="E238" s="130" t="s">
        <v>631</v>
      </c>
      <c r="F238" s="131" t="s">
        <v>632</v>
      </c>
      <c r="G238" s="132" t="s">
        <v>127</v>
      </c>
      <c r="H238" s="248">
        <v>130</v>
      </c>
      <c r="I238" s="133">
        <v>110</v>
      </c>
      <c r="J238" s="133">
        <f>ROUND(I238*H238,2)</f>
        <v>14300</v>
      </c>
      <c r="K238" s="134"/>
      <c r="L238" s="28"/>
      <c r="M238" s="135" t="s">
        <v>3</v>
      </c>
      <c r="N238" s="136" t="s">
        <v>34</v>
      </c>
      <c r="O238" s="137">
        <v>0</v>
      </c>
      <c r="P238" s="137">
        <f>O238*H238</f>
        <v>0</v>
      </c>
      <c r="Q238" s="137">
        <v>1.7000000000000001E-4</v>
      </c>
      <c r="R238" s="137">
        <f>Q238*H238</f>
        <v>2.2100000000000002E-2</v>
      </c>
      <c r="S238" s="137">
        <v>0</v>
      </c>
      <c r="T238" s="138">
        <f>S238*H238</f>
        <v>0</v>
      </c>
      <c r="U238" s="27"/>
      <c r="V238" s="234"/>
      <c r="W238" s="27"/>
      <c r="X238" s="27"/>
      <c r="Y238" s="27"/>
      <c r="AL238" s="139" t="s">
        <v>183</v>
      </c>
      <c r="AN238" s="139" t="s">
        <v>119</v>
      </c>
      <c r="AO238" s="139" t="s">
        <v>73</v>
      </c>
      <c r="AS238" s="15" t="s">
        <v>116</v>
      </c>
      <c r="AY238" s="140">
        <f>IF(N238="základní",J238,0)</f>
        <v>14300</v>
      </c>
      <c r="AZ238" s="140">
        <f>IF(N238="snížená",J238,0)</f>
        <v>0</v>
      </c>
      <c r="BA238" s="140">
        <f>IF(N238="zákl. přenesená",J238,0)</f>
        <v>0</v>
      </c>
      <c r="BB238" s="140">
        <f>IF(N238="sníž. přenesená",J238,0)</f>
        <v>0</v>
      </c>
      <c r="BC238" s="140">
        <f>IF(N238="nulová",J238,0)</f>
        <v>0</v>
      </c>
      <c r="BD238" s="15" t="s">
        <v>71</v>
      </c>
      <c r="BE238" s="140">
        <f>ROUND(I238*H238,2)</f>
        <v>14300</v>
      </c>
      <c r="BF238" s="15" t="s">
        <v>183</v>
      </c>
      <c r="BG238" s="139" t="s">
        <v>633</v>
      </c>
    </row>
    <row r="239" spans="1:59" s="2" customFormat="1" ht="24" customHeight="1" x14ac:dyDescent="0.2">
      <c r="A239" s="27"/>
      <c r="B239" s="128"/>
      <c r="C239" s="129" t="s">
        <v>634</v>
      </c>
      <c r="D239" s="129" t="s">
        <v>119</v>
      </c>
      <c r="E239" s="130" t="s">
        <v>635</v>
      </c>
      <c r="F239" s="131" t="s">
        <v>636</v>
      </c>
      <c r="G239" s="132" t="s">
        <v>127</v>
      </c>
      <c r="H239" s="248">
        <v>130</v>
      </c>
      <c r="I239" s="133">
        <v>100</v>
      </c>
      <c r="J239" s="133">
        <f>ROUND(I239*H239,2)</f>
        <v>13000</v>
      </c>
      <c r="K239" s="134"/>
      <c r="L239" s="28"/>
      <c r="M239" s="135" t="s">
        <v>3</v>
      </c>
      <c r="N239" s="136" t="s">
        <v>34</v>
      </c>
      <c r="O239" s="137">
        <v>0</v>
      </c>
      <c r="P239" s="137">
        <f>O239*H239</f>
        <v>0</v>
      </c>
      <c r="Q239" s="137">
        <v>1.2E-4</v>
      </c>
      <c r="R239" s="137">
        <f>Q239*H239</f>
        <v>1.5600000000000001E-2</v>
      </c>
      <c r="S239" s="137">
        <v>0</v>
      </c>
      <c r="T239" s="138">
        <f>S239*H239</f>
        <v>0</v>
      </c>
      <c r="U239" s="27"/>
      <c r="V239" s="234"/>
      <c r="W239" s="27"/>
      <c r="X239" s="27"/>
      <c r="Y239" s="27"/>
      <c r="AL239" s="139" t="s">
        <v>183</v>
      </c>
      <c r="AN239" s="139" t="s">
        <v>119</v>
      </c>
      <c r="AO239" s="139" t="s">
        <v>73</v>
      </c>
      <c r="AS239" s="15" t="s">
        <v>116</v>
      </c>
      <c r="AY239" s="140">
        <f>IF(N239="základní",J239,0)</f>
        <v>13000</v>
      </c>
      <c r="AZ239" s="140">
        <f>IF(N239="snížená",J239,0)</f>
        <v>0</v>
      </c>
      <c r="BA239" s="140">
        <f>IF(N239="zákl. přenesená",J239,0)</f>
        <v>0</v>
      </c>
      <c r="BB239" s="140">
        <f>IF(N239="sníž. přenesená",J239,0)</f>
        <v>0</v>
      </c>
      <c r="BC239" s="140">
        <f>IF(N239="nulová",J239,0)</f>
        <v>0</v>
      </c>
      <c r="BD239" s="15" t="s">
        <v>71</v>
      </c>
      <c r="BE239" s="140">
        <f>ROUND(I239*H239,2)</f>
        <v>13000</v>
      </c>
      <c r="BF239" s="15" t="s">
        <v>183</v>
      </c>
      <c r="BG239" s="139" t="s">
        <v>637</v>
      </c>
    </row>
    <row r="240" spans="1:59" s="2" customFormat="1" ht="36" customHeight="1" x14ac:dyDescent="0.2">
      <c r="A240" s="27"/>
      <c r="B240" s="128"/>
      <c r="C240" s="129" t="s">
        <v>638</v>
      </c>
      <c r="D240" s="129" t="s">
        <v>119</v>
      </c>
      <c r="E240" s="130" t="s">
        <v>639</v>
      </c>
      <c r="F240" s="131" t="s">
        <v>640</v>
      </c>
      <c r="G240" s="132" t="s">
        <v>127</v>
      </c>
      <c r="H240" s="248">
        <v>600</v>
      </c>
      <c r="I240" s="133">
        <v>48</v>
      </c>
      <c r="J240" s="133">
        <f>ROUND(I240*H240,2)</f>
        <v>28800</v>
      </c>
      <c r="K240" s="134"/>
      <c r="L240" s="28"/>
      <c r="M240" s="135" t="s">
        <v>3</v>
      </c>
      <c r="N240" s="136" t="s">
        <v>34</v>
      </c>
      <c r="O240" s="137">
        <v>0</v>
      </c>
      <c r="P240" s="137">
        <f>O240*H240</f>
        <v>0</v>
      </c>
      <c r="Q240" s="137">
        <v>2.0000000000000001E-4</v>
      </c>
      <c r="R240" s="137">
        <f>Q240*H240</f>
        <v>0.12000000000000001</v>
      </c>
      <c r="S240" s="137">
        <v>0</v>
      </c>
      <c r="T240" s="138">
        <f>S240*H240</f>
        <v>0</v>
      </c>
      <c r="U240" s="27"/>
      <c r="V240" s="234"/>
      <c r="W240" s="27"/>
      <c r="X240" s="27"/>
      <c r="Y240" s="27"/>
      <c r="AL240" s="139" t="s">
        <v>183</v>
      </c>
      <c r="AN240" s="139" t="s">
        <v>119</v>
      </c>
      <c r="AO240" s="139" t="s">
        <v>73</v>
      </c>
      <c r="AS240" s="15" t="s">
        <v>116</v>
      </c>
      <c r="AY240" s="140">
        <f>IF(N240="základní",J240,0)</f>
        <v>28800</v>
      </c>
      <c r="AZ240" s="140">
        <f>IF(N240="snížená",J240,0)</f>
        <v>0</v>
      </c>
      <c r="BA240" s="140">
        <f>IF(N240="zákl. přenesená",J240,0)</f>
        <v>0</v>
      </c>
      <c r="BB240" s="140">
        <f>IF(N240="sníž. přenesená",J240,0)</f>
        <v>0</v>
      </c>
      <c r="BC240" s="140">
        <f>IF(N240="nulová",J240,0)</f>
        <v>0</v>
      </c>
      <c r="BD240" s="15" t="s">
        <v>71</v>
      </c>
      <c r="BE240" s="140">
        <f>ROUND(I240*H240,2)</f>
        <v>28800</v>
      </c>
      <c r="BF240" s="15" t="s">
        <v>183</v>
      </c>
      <c r="BG240" s="139" t="s">
        <v>641</v>
      </c>
    </row>
    <row r="241" spans="1:59" s="2" customFormat="1" ht="36" customHeight="1" x14ac:dyDescent="0.2">
      <c r="A241" s="27"/>
      <c r="B241" s="128"/>
      <c r="C241" s="129" t="s">
        <v>642</v>
      </c>
      <c r="D241" s="129" t="s">
        <v>119</v>
      </c>
      <c r="E241" s="130" t="s">
        <v>643</v>
      </c>
      <c r="F241" s="131" t="s">
        <v>644</v>
      </c>
      <c r="G241" s="132" t="s">
        <v>127</v>
      </c>
      <c r="H241" s="248">
        <v>600</v>
      </c>
      <c r="I241" s="133">
        <v>80</v>
      </c>
      <c r="J241" s="133">
        <f>ROUND(I241*H241,2)</f>
        <v>48000</v>
      </c>
      <c r="K241" s="134"/>
      <c r="L241" s="28"/>
      <c r="M241" s="135" t="s">
        <v>3</v>
      </c>
      <c r="N241" s="136" t="s">
        <v>34</v>
      </c>
      <c r="O241" s="137">
        <v>0</v>
      </c>
      <c r="P241" s="137">
        <f>O241*H241</f>
        <v>0</v>
      </c>
      <c r="Q241" s="137">
        <v>2.1000000000000001E-4</v>
      </c>
      <c r="R241" s="137">
        <f>Q241*H241</f>
        <v>0.126</v>
      </c>
      <c r="S241" s="137">
        <v>0</v>
      </c>
      <c r="T241" s="138">
        <f>S241*H241</f>
        <v>0</v>
      </c>
      <c r="U241" s="27"/>
      <c r="V241" s="234"/>
      <c r="W241" s="27"/>
      <c r="X241" s="27"/>
      <c r="Y241" s="27"/>
      <c r="AL241" s="139" t="s">
        <v>183</v>
      </c>
      <c r="AN241" s="139" t="s">
        <v>119</v>
      </c>
      <c r="AO241" s="139" t="s">
        <v>73</v>
      </c>
      <c r="AS241" s="15" t="s">
        <v>116</v>
      </c>
      <c r="AY241" s="140">
        <f>IF(N241="základní",J241,0)</f>
        <v>48000</v>
      </c>
      <c r="AZ241" s="140">
        <f>IF(N241="snížená",J241,0)</f>
        <v>0</v>
      </c>
      <c r="BA241" s="140">
        <f>IF(N241="zákl. přenesená",J241,0)</f>
        <v>0</v>
      </c>
      <c r="BB241" s="140">
        <f>IF(N241="sníž. přenesená",J241,0)</f>
        <v>0</v>
      </c>
      <c r="BC241" s="140">
        <f>IF(N241="nulová",J241,0)</f>
        <v>0</v>
      </c>
      <c r="BD241" s="15" t="s">
        <v>71</v>
      </c>
      <c r="BE241" s="140">
        <f>ROUND(I241*H241,2)</f>
        <v>48000</v>
      </c>
      <c r="BF241" s="15" t="s">
        <v>183</v>
      </c>
      <c r="BG241" s="139" t="s">
        <v>645</v>
      </c>
    </row>
    <row r="242" spans="1:59" s="12" customFormat="1" ht="22.9" customHeight="1" x14ac:dyDescent="0.2">
      <c r="B242" s="116"/>
      <c r="D242" s="117" t="s">
        <v>62</v>
      </c>
      <c r="E242" s="126" t="s">
        <v>646</v>
      </c>
      <c r="F242" s="126" t="s">
        <v>647</v>
      </c>
      <c r="H242" s="247"/>
      <c r="J242" s="127">
        <f>BE242</f>
        <v>20800000</v>
      </c>
      <c r="L242" s="116"/>
      <c r="M242" s="120"/>
      <c r="N242" s="121"/>
      <c r="O242" s="121"/>
      <c r="P242" s="122">
        <f>SUM(P243:P246)</f>
        <v>0</v>
      </c>
      <c r="Q242" s="121"/>
      <c r="R242" s="122">
        <f>SUM(R243:R246)</f>
        <v>193.6</v>
      </c>
      <c r="S242" s="121"/>
      <c r="T242" s="123">
        <f>SUM(T243:T246)</f>
        <v>31</v>
      </c>
      <c r="V242" s="234"/>
      <c r="AL242" s="117" t="s">
        <v>73</v>
      </c>
      <c r="AN242" s="124" t="s">
        <v>62</v>
      </c>
      <c r="AO242" s="124" t="s">
        <v>71</v>
      </c>
      <c r="AS242" s="117" t="s">
        <v>116</v>
      </c>
      <c r="BE242" s="125">
        <f>SUM(BE243:BE246)</f>
        <v>20800000</v>
      </c>
    </row>
    <row r="243" spans="1:59" s="2" customFormat="1" ht="16.5" customHeight="1" x14ac:dyDescent="0.2">
      <c r="A243" s="27"/>
      <c r="B243" s="128"/>
      <c r="C243" s="129" t="s">
        <v>648</v>
      </c>
      <c r="D243" s="129" t="s">
        <v>119</v>
      </c>
      <c r="E243" s="130" t="s">
        <v>649</v>
      </c>
      <c r="F243" s="131" t="s">
        <v>650</v>
      </c>
      <c r="G243" s="132" t="s">
        <v>127</v>
      </c>
      <c r="H243" s="248">
        <v>100000</v>
      </c>
      <c r="I243" s="133">
        <v>36</v>
      </c>
      <c r="J243" s="133">
        <f>ROUND(I243*H243,2)</f>
        <v>3600000</v>
      </c>
      <c r="K243" s="134"/>
      <c r="L243" s="28"/>
      <c r="M243" s="135" t="s">
        <v>3</v>
      </c>
      <c r="N243" s="136" t="s">
        <v>34</v>
      </c>
      <c r="O243" s="137">
        <v>0</v>
      </c>
      <c r="P243" s="137">
        <f>O243*H243</f>
        <v>0</v>
      </c>
      <c r="Q243" s="137">
        <v>1E-3</v>
      </c>
      <c r="R243" s="137">
        <f>Q243*H243</f>
        <v>100</v>
      </c>
      <c r="S243" s="137">
        <v>3.1E-4</v>
      </c>
      <c r="T243" s="138">
        <f>S243*H243</f>
        <v>31</v>
      </c>
      <c r="U243" s="27"/>
      <c r="V243" s="234"/>
      <c r="W243" s="27"/>
      <c r="X243" s="27"/>
      <c r="Y243" s="27"/>
      <c r="AL243" s="139" t="s">
        <v>183</v>
      </c>
      <c r="AN243" s="139" t="s">
        <v>119</v>
      </c>
      <c r="AO243" s="139" t="s">
        <v>73</v>
      </c>
      <c r="AS243" s="15" t="s">
        <v>116</v>
      </c>
      <c r="AY243" s="140">
        <f>IF(N243="základní",J243,0)</f>
        <v>3600000</v>
      </c>
      <c r="AZ243" s="140">
        <f>IF(N243="snížená",J243,0)</f>
        <v>0</v>
      </c>
      <c r="BA243" s="140">
        <f>IF(N243="zákl. přenesená",J243,0)</f>
        <v>0</v>
      </c>
      <c r="BB243" s="140">
        <f>IF(N243="sníž. přenesená",J243,0)</f>
        <v>0</v>
      </c>
      <c r="BC243" s="140">
        <f>IF(N243="nulová",J243,0)</f>
        <v>0</v>
      </c>
      <c r="BD243" s="15" t="s">
        <v>71</v>
      </c>
      <c r="BE243" s="140">
        <f>ROUND(I243*H243,2)</f>
        <v>3600000</v>
      </c>
      <c r="BF243" s="15" t="s">
        <v>183</v>
      </c>
      <c r="BG243" s="139" t="s">
        <v>651</v>
      </c>
    </row>
    <row r="244" spans="1:59" s="2" customFormat="1" ht="24" customHeight="1" x14ac:dyDescent="0.2">
      <c r="A244" s="27"/>
      <c r="B244" s="128"/>
      <c r="C244" s="129" t="s">
        <v>652</v>
      </c>
      <c r="D244" s="129" t="s">
        <v>119</v>
      </c>
      <c r="E244" s="130" t="s">
        <v>653</v>
      </c>
      <c r="F244" s="131" t="s">
        <v>654</v>
      </c>
      <c r="G244" s="132" t="s">
        <v>127</v>
      </c>
      <c r="H244" s="248">
        <v>60000</v>
      </c>
      <c r="I244" s="133">
        <v>15</v>
      </c>
      <c r="J244" s="133">
        <f>ROUND(I244*H244,2)</f>
        <v>900000</v>
      </c>
      <c r="K244" s="134"/>
      <c r="L244" s="28"/>
      <c r="M244" s="135" t="s">
        <v>3</v>
      </c>
      <c r="N244" s="136" t="s">
        <v>34</v>
      </c>
      <c r="O244" s="137">
        <v>0</v>
      </c>
      <c r="P244" s="137">
        <f>O244*H244</f>
        <v>0</v>
      </c>
      <c r="Q244" s="137">
        <v>2.1000000000000001E-4</v>
      </c>
      <c r="R244" s="137">
        <f>Q244*H244</f>
        <v>12.6</v>
      </c>
      <c r="S244" s="137">
        <v>0</v>
      </c>
      <c r="T244" s="138">
        <f>S244*H244</f>
        <v>0</v>
      </c>
      <c r="U244" s="27"/>
      <c r="V244" s="234"/>
      <c r="W244" s="27"/>
      <c r="X244" s="27"/>
      <c r="Y244" s="27"/>
      <c r="AL244" s="139" t="s">
        <v>183</v>
      </c>
      <c r="AN244" s="139" t="s">
        <v>119</v>
      </c>
      <c r="AO244" s="139" t="s">
        <v>73</v>
      </c>
      <c r="AS244" s="15" t="s">
        <v>116</v>
      </c>
      <c r="AY244" s="140">
        <f>IF(N244="základní",J244,0)</f>
        <v>900000</v>
      </c>
      <c r="AZ244" s="140">
        <f>IF(N244="snížená",J244,0)</f>
        <v>0</v>
      </c>
      <c r="BA244" s="140">
        <f>IF(N244="zákl. přenesená",J244,0)</f>
        <v>0</v>
      </c>
      <c r="BB244" s="140">
        <f>IF(N244="sníž. přenesená",J244,0)</f>
        <v>0</v>
      </c>
      <c r="BC244" s="140">
        <f>IF(N244="nulová",J244,0)</f>
        <v>0</v>
      </c>
      <c r="BD244" s="15" t="s">
        <v>71</v>
      </c>
      <c r="BE244" s="140">
        <f>ROUND(I244*H244,2)</f>
        <v>900000</v>
      </c>
      <c r="BF244" s="15" t="s">
        <v>183</v>
      </c>
      <c r="BG244" s="139" t="s">
        <v>655</v>
      </c>
    </row>
    <row r="245" spans="1:59" s="2" customFormat="1" ht="36" customHeight="1" x14ac:dyDescent="0.2">
      <c r="A245" s="27"/>
      <c r="B245" s="128"/>
      <c r="C245" s="129" t="s">
        <v>656</v>
      </c>
      <c r="D245" s="129" t="s">
        <v>119</v>
      </c>
      <c r="E245" s="130" t="s">
        <v>657</v>
      </c>
      <c r="F245" s="131" t="s">
        <v>658</v>
      </c>
      <c r="G245" s="132" t="s">
        <v>127</v>
      </c>
      <c r="H245" s="248">
        <v>250000</v>
      </c>
      <c r="I245" s="133">
        <v>58</v>
      </c>
      <c r="J245" s="133">
        <f>ROUND(I245*H245,2)</f>
        <v>14500000</v>
      </c>
      <c r="K245" s="134"/>
      <c r="L245" s="28"/>
      <c r="M245" s="135" t="s">
        <v>3</v>
      </c>
      <c r="N245" s="136" t="s">
        <v>34</v>
      </c>
      <c r="O245" s="137">
        <v>0</v>
      </c>
      <c r="P245" s="137">
        <f>O245*H245</f>
        <v>0</v>
      </c>
      <c r="Q245" s="137">
        <v>2.6600000000000001E-4</v>
      </c>
      <c r="R245" s="137">
        <f>Q245*H245</f>
        <v>66.5</v>
      </c>
      <c r="S245" s="137">
        <v>0</v>
      </c>
      <c r="T245" s="138">
        <f>S245*H245</f>
        <v>0</v>
      </c>
      <c r="U245" s="27"/>
      <c r="V245" s="234"/>
      <c r="W245" s="27"/>
      <c r="X245" s="27"/>
      <c r="Y245" s="27"/>
      <c r="AL245" s="139" t="s">
        <v>183</v>
      </c>
      <c r="AN245" s="139" t="s">
        <v>119</v>
      </c>
      <c r="AO245" s="139" t="s">
        <v>73</v>
      </c>
      <c r="AS245" s="15" t="s">
        <v>116</v>
      </c>
      <c r="AY245" s="140">
        <f>IF(N245="základní",J245,0)</f>
        <v>14500000</v>
      </c>
      <c r="AZ245" s="140">
        <f>IF(N245="snížená",J245,0)</f>
        <v>0</v>
      </c>
      <c r="BA245" s="140">
        <f>IF(N245="zákl. přenesená",J245,0)</f>
        <v>0</v>
      </c>
      <c r="BB245" s="140">
        <f>IF(N245="sníž. přenesená",J245,0)</f>
        <v>0</v>
      </c>
      <c r="BC245" s="140">
        <f>IF(N245="nulová",J245,0)</f>
        <v>0</v>
      </c>
      <c r="BD245" s="15" t="s">
        <v>71</v>
      </c>
      <c r="BE245" s="140">
        <f>ROUND(I245*H245,2)</f>
        <v>14500000</v>
      </c>
      <c r="BF245" s="15" t="s">
        <v>183</v>
      </c>
      <c r="BG245" s="139" t="s">
        <v>659</v>
      </c>
    </row>
    <row r="246" spans="1:59" s="2" customFormat="1" ht="36" customHeight="1" x14ac:dyDescent="0.2">
      <c r="A246" s="27"/>
      <c r="B246" s="128"/>
      <c r="C246" s="129" t="s">
        <v>660</v>
      </c>
      <c r="D246" s="129" t="s">
        <v>119</v>
      </c>
      <c r="E246" s="130" t="s">
        <v>661</v>
      </c>
      <c r="F246" s="131" t="s">
        <v>662</v>
      </c>
      <c r="G246" s="132" t="s">
        <v>127</v>
      </c>
      <c r="H246" s="248">
        <v>50000</v>
      </c>
      <c r="I246" s="133">
        <v>36</v>
      </c>
      <c r="J246" s="133">
        <f>ROUND(I246*H246,2)</f>
        <v>1800000</v>
      </c>
      <c r="K246" s="134"/>
      <c r="L246" s="28"/>
      <c r="M246" s="150" t="s">
        <v>3</v>
      </c>
      <c r="N246" s="151" t="s">
        <v>34</v>
      </c>
      <c r="O246" s="152">
        <v>0</v>
      </c>
      <c r="P246" s="152">
        <f>O246*H246</f>
        <v>0</v>
      </c>
      <c r="Q246" s="152">
        <v>2.9E-4</v>
      </c>
      <c r="R246" s="152">
        <f>Q246*H246</f>
        <v>14.5</v>
      </c>
      <c r="S246" s="152">
        <v>0</v>
      </c>
      <c r="T246" s="153">
        <f>S246*H246</f>
        <v>0</v>
      </c>
      <c r="U246" s="27"/>
      <c r="V246" s="234"/>
      <c r="W246" s="27"/>
      <c r="X246" s="27"/>
      <c r="Y246" s="27"/>
      <c r="AL246" s="139" t="s">
        <v>183</v>
      </c>
      <c r="AN246" s="139" t="s">
        <v>119</v>
      </c>
      <c r="AO246" s="139" t="s">
        <v>73</v>
      </c>
      <c r="AS246" s="15" t="s">
        <v>116</v>
      </c>
      <c r="AY246" s="140">
        <f>IF(N246="základní",J246,0)</f>
        <v>1800000</v>
      </c>
      <c r="AZ246" s="140">
        <f>IF(N246="snížená",J246,0)</f>
        <v>0</v>
      </c>
      <c r="BA246" s="140">
        <f>IF(N246="zákl. přenesená",J246,0)</f>
        <v>0</v>
      </c>
      <c r="BB246" s="140">
        <f>IF(N246="sníž. přenesená",J246,0)</f>
        <v>0</v>
      </c>
      <c r="BC246" s="140">
        <f>IF(N246="nulová",J246,0)</f>
        <v>0</v>
      </c>
      <c r="BD246" s="15" t="s">
        <v>71</v>
      </c>
      <c r="BE246" s="140">
        <f>ROUND(I246*H246,2)</f>
        <v>1800000</v>
      </c>
      <c r="BF246" s="15" t="s">
        <v>183</v>
      </c>
      <c r="BG246" s="139" t="s">
        <v>663</v>
      </c>
    </row>
    <row r="247" spans="1:59" s="2" customFormat="1" ht="6.95" customHeight="1" x14ac:dyDescent="0.2">
      <c r="A247" s="27"/>
      <c r="B247" s="37"/>
      <c r="C247" s="38"/>
      <c r="D247" s="38"/>
      <c r="E247" s="38"/>
      <c r="F247" s="38"/>
      <c r="G247" s="38"/>
      <c r="H247" s="241"/>
      <c r="I247" s="38"/>
      <c r="J247" s="38"/>
      <c r="K247" s="38"/>
      <c r="L247" s="28"/>
      <c r="M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</sheetData>
  <autoFilter ref="C98:K246" xr:uid="{00000000-0009-0000-0000-000001000000}"/>
  <mergeCells count="9">
    <mergeCell ref="E50:H50"/>
    <mergeCell ref="E89:H89"/>
    <mergeCell ref="E91:H91"/>
    <mergeCell ref="L2:U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54" customWidth="1"/>
    <col min="2" max="2" width="1.6640625" style="154" customWidth="1"/>
    <col min="3" max="4" width="5" style="154" customWidth="1"/>
    <col min="5" max="5" width="11.6640625" style="154" customWidth="1"/>
    <col min="6" max="6" width="9.1640625" style="154" customWidth="1"/>
    <col min="7" max="7" width="5" style="154" customWidth="1"/>
    <col min="8" max="8" width="77.83203125" style="154" customWidth="1"/>
    <col min="9" max="10" width="20" style="154" customWidth="1"/>
    <col min="11" max="11" width="1.6640625" style="154" customWidth="1"/>
  </cols>
  <sheetData>
    <row r="1" spans="2:11" s="1" customFormat="1" ht="37.5" customHeight="1" x14ac:dyDescent="0.2"/>
    <row r="2" spans="2:11" s="1" customFormat="1" ht="7.5" customHeight="1" x14ac:dyDescent="0.2">
      <c r="B2" s="155"/>
      <c r="C2" s="156"/>
      <c r="D2" s="156"/>
      <c r="E2" s="156"/>
      <c r="F2" s="156"/>
      <c r="G2" s="156"/>
      <c r="H2" s="156"/>
      <c r="I2" s="156"/>
      <c r="J2" s="156"/>
      <c r="K2" s="157"/>
    </row>
    <row r="3" spans="2:11" s="13" customFormat="1" ht="45" customHeight="1" x14ac:dyDescent="0.2">
      <c r="B3" s="158"/>
      <c r="C3" s="286" t="s">
        <v>664</v>
      </c>
      <c r="D3" s="286"/>
      <c r="E3" s="286"/>
      <c r="F3" s="286"/>
      <c r="G3" s="286"/>
      <c r="H3" s="286"/>
      <c r="I3" s="286"/>
      <c r="J3" s="286"/>
      <c r="K3" s="159"/>
    </row>
    <row r="4" spans="2:11" s="1" customFormat="1" ht="25.5" customHeight="1" x14ac:dyDescent="0.3">
      <c r="B4" s="160"/>
      <c r="C4" s="288" t="s">
        <v>665</v>
      </c>
      <c r="D4" s="288"/>
      <c r="E4" s="288"/>
      <c r="F4" s="288"/>
      <c r="G4" s="288"/>
      <c r="H4" s="288"/>
      <c r="I4" s="288"/>
      <c r="J4" s="288"/>
      <c r="K4" s="161"/>
    </row>
    <row r="5" spans="2:11" s="1" customFormat="1" ht="5.25" customHeight="1" x14ac:dyDescent="0.2">
      <c r="B5" s="160"/>
      <c r="C5" s="162"/>
      <c r="D5" s="162"/>
      <c r="E5" s="162"/>
      <c r="F5" s="162"/>
      <c r="G5" s="162"/>
      <c r="H5" s="162"/>
      <c r="I5" s="162"/>
      <c r="J5" s="162"/>
      <c r="K5" s="161"/>
    </row>
    <row r="6" spans="2:11" s="1" customFormat="1" ht="15" customHeight="1" x14ac:dyDescent="0.2">
      <c r="B6" s="160"/>
      <c r="C6" s="287" t="s">
        <v>666</v>
      </c>
      <c r="D6" s="287"/>
      <c r="E6" s="287"/>
      <c r="F6" s="287"/>
      <c r="G6" s="287"/>
      <c r="H6" s="287"/>
      <c r="I6" s="287"/>
      <c r="J6" s="287"/>
      <c r="K6" s="161"/>
    </row>
    <row r="7" spans="2:11" s="1" customFormat="1" ht="15" customHeight="1" x14ac:dyDescent="0.2">
      <c r="B7" s="164"/>
      <c r="C7" s="287" t="s">
        <v>667</v>
      </c>
      <c r="D7" s="287"/>
      <c r="E7" s="287"/>
      <c r="F7" s="287"/>
      <c r="G7" s="287"/>
      <c r="H7" s="287"/>
      <c r="I7" s="287"/>
      <c r="J7" s="287"/>
      <c r="K7" s="161"/>
    </row>
    <row r="8" spans="2:11" s="1" customFormat="1" ht="12.75" customHeight="1" x14ac:dyDescent="0.2">
      <c r="B8" s="164"/>
      <c r="C8" s="163"/>
      <c r="D8" s="163"/>
      <c r="E8" s="163"/>
      <c r="F8" s="163"/>
      <c r="G8" s="163"/>
      <c r="H8" s="163"/>
      <c r="I8" s="163"/>
      <c r="J8" s="163"/>
      <c r="K8" s="161"/>
    </row>
    <row r="9" spans="2:11" s="1" customFormat="1" ht="15" customHeight="1" x14ac:dyDescent="0.2">
      <c r="B9" s="164"/>
      <c r="C9" s="287" t="s">
        <v>668</v>
      </c>
      <c r="D9" s="287"/>
      <c r="E9" s="287"/>
      <c r="F9" s="287"/>
      <c r="G9" s="287"/>
      <c r="H9" s="287"/>
      <c r="I9" s="287"/>
      <c r="J9" s="287"/>
      <c r="K9" s="161"/>
    </row>
    <row r="10" spans="2:11" s="1" customFormat="1" ht="15" customHeight="1" x14ac:dyDescent="0.2">
      <c r="B10" s="164"/>
      <c r="C10" s="163"/>
      <c r="D10" s="287" t="s">
        <v>669</v>
      </c>
      <c r="E10" s="287"/>
      <c r="F10" s="287"/>
      <c r="G10" s="287"/>
      <c r="H10" s="287"/>
      <c r="I10" s="287"/>
      <c r="J10" s="287"/>
      <c r="K10" s="161"/>
    </row>
    <row r="11" spans="2:11" s="1" customFormat="1" ht="15" customHeight="1" x14ac:dyDescent="0.2">
      <c r="B11" s="164"/>
      <c r="C11" s="165"/>
      <c r="D11" s="287" t="s">
        <v>670</v>
      </c>
      <c r="E11" s="287"/>
      <c r="F11" s="287"/>
      <c r="G11" s="287"/>
      <c r="H11" s="287"/>
      <c r="I11" s="287"/>
      <c r="J11" s="287"/>
      <c r="K11" s="161"/>
    </row>
    <row r="12" spans="2:11" s="1" customFormat="1" ht="15" customHeight="1" x14ac:dyDescent="0.2">
      <c r="B12" s="164"/>
      <c r="C12" s="165"/>
      <c r="D12" s="163"/>
      <c r="E12" s="163"/>
      <c r="F12" s="163"/>
      <c r="G12" s="163"/>
      <c r="H12" s="163"/>
      <c r="I12" s="163"/>
      <c r="J12" s="163"/>
      <c r="K12" s="161"/>
    </row>
    <row r="13" spans="2:11" s="1" customFormat="1" ht="15" customHeight="1" x14ac:dyDescent="0.2">
      <c r="B13" s="164"/>
      <c r="C13" s="165"/>
      <c r="D13" s="166" t="s">
        <v>671</v>
      </c>
      <c r="E13" s="163"/>
      <c r="F13" s="163"/>
      <c r="G13" s="163"/>
      <c r="H13" s="163"/>
      <c r="I13" s="163"/>
      <c r="J13" s="163"/>
      <c r="K13" s="161"/>
    </row>
    <row r="14" spans="2:11" s="1" customFormat="1" ht="12.75" customHeight="1" x14ac:dyDescent="0.2">
      <c r="B14" s="164"/>
      <c r="C14" s="165"/>
      <c r="D14" s="165"/>
      <c r="E14" s="165"/>
      <c r="F14" s="165"/>
      <c r="G14" s="165"/>
      <c r="H14" s="165"/>
      <c r="I14" s="165"/>
      <c r="J14" s="165"/>
      <c r="K14" s="161"/>
    </row>
    <row r="15" spans="2:11" s="1" customFormat="1" ht="15" customHeight="1" x14ac:dyDescent="0.2">
      <c r="B15" s="164"/>
      <c r="C15" s="165"/>
      <c r="D15" s="287" t="s">
        <v>672</v>
      </c>
      <c r="E15" s="287"/>
      <c r="F15" s="287"/>
      <c r="G15" s="287"/>
      <c r="H15" s="287"/>
      <c r="I15" s="287"/>
      <c r="J15" s="287"/>
      <c r="K15" s="161"/>
    </row>
    <row r="16" spans="2:11" s="1" customFormat="1" ht="15" customHeight="1" x14ac:dyDescent="0.2">
      <c r="B16" s="164"/>
      <c r="C16" s="165"/>
      <c r="D16" s="287" t="s">
        <v>673</v>
      </c>
      <c r="E16" s="287"/>
      <c r="F16" s="287"/>
      <c r="G16" s="287"/>
      <c r="H16" s="287"/>
      <c r="I16" s="287"/>
      <c r="J16" s="287"/>
      <c r="K16" s="161"/>
    </row>
    <row r="17" spans="2:11" s="1" customFormat="1" ht="15" customHeight="1" x14ac:dyDescent="0.2">
      <c r="B17" s="164"/>
      <c r="C17" s="165"/>
      <c r="D17" s="287" t="s">
        <v>674</v>
      </c>
      <c r="E17" s="287"/>
      <c r="F17" s="287"/>
      <c r="G17" s="287"/>
      <c r="H17" s="287"/>
      <c r="I17" s="287"/>
      <c r="J17" s="287"/>
      <c r="K17" s="161"/>
    </row>
    <row r="18" spans="2:11" s="1" customFormat="1" ht="15" customHeight="1" x14ac:dyDescent="0.2">
      <c r="B18" s="164"/>
      <c r="C18" s="165"/>
      <c r="D18" s="165"/>
      <c r="E18" s="167" t="s">
        <v>70</v>
      </c>
      <c r="F18" s="287" t="s">
        <v>675</v>
      </c>
      <c r="G18" s="287"/>
      <c r="H18" s="287"/>
      <c r="I18" s="287"/>
      <c r="J18" s="287"/>
      <c r="K18" s="161"/>
    </row>
    <row r="19" spans="2:11" s="1" customFormat="1" ht="15" customHeight="1" x14ac:dyDescent="0.2">
      <c r="B19" s="164"/>
      <c r="C19" s="165"/>
      <c r="D19" s="165"/>
      <c r="E19" s="167" t="s">
        <v>676</v>
      </c>
      <c r="F19" s="287" t="s">
        <v>677</v>
      </c>
      <c r="G19" s="287"/>
      <c r="H19" s="287"/>
      <c r="I19" s="287"/>
      <c r="J19" s="287"/>
      <c r="K19" s="161"/>
    </row>
    <row r="20" spans="2:11" s="1" customFormat="1" ht="15" customHeight="1" x14ac:dyDescent="0.2">
      <c r="B20" s="164"/>
      <c r="C20" s="165"/>
      <c r="D20" s="165"/>
      <c r="E20" s="167" t="s">
        <v>678</v>
      </c>
      <c r="F20" s="287" t="s">
        <v>679</v>
      </c>
      <c r="G20" s="287"/>
      <c r="H20" s="287"/>
      <c r="I20" s="287"/>
      <c r="J20" s="287"/>
      <c r="K20" s="161"/>
    </row>
    <row r="21" spans="2:11" s="1" customFormat="1" ht="15" customHeight="1" x14ac:dyDescent="0.2">
      <c r="B21" s="164"/>
      <c r="C21" s="165"/>
      <c r="D21" s="165"/>
      <c r="E21" s="167" t="s">
        <v>680</v>
      </c>
      <c r="F21" s="287" t="s">
        <v>681</v>
      </c>
      <c r="G21" s="287"/>
      <c r="H21" s="287"/>
      <c r="I21" s="287"/>
      <c r="J21" s="287"/>
      <c r="K21" s="161"/>
    </row>
    <row r="22" spans="2:11" s="1" customFormat="1" ht="15" customHeight="1" x14ac:dyDescent="0.2">
      <c r="B22" s="164"/>
      <c r="C22" s="165"/>
      <c r="D22" s="165"/>
      <c r="E22" s="167" t="s">
        <v>682</v>
      </c>
      <c r="F22" s="287" t="s">
        <v>683</v>
      </c>
      <c r="G22" s="287"/>
      <c r="H22" s="287"/>
      <c r="I22" s="287"/>
      <c r="J22" s="287"/>
      <c r="K22" s="161"/>
    </row>
    <row r="23" spans="2:11" s="1" customFormat="1" ht="15" customHeight="1" x14ac:dyDescent="0.2">
      <c r="B23" s="164"/>
      <c r="C23" s="165"/>
      <c r="D23" s="165"/>
      <c r="E23" s="167" t="s">
        <v>684</v>
      </c>
      <c r="F23" s="287" t="s">
        <v>685</v>
      </c>
      <c r="G23" s="287"/>
      <c r="H23" s="287"/>
      <c r="I23" s="287"/>
      <c r="J23" s="287"/>
      <c r="K23" s="161"/>
    </row>
    <row r="24" spans="2:11" s="1" customFormat="1" ht="12.75" customHeight="1" x14ac:dyDescent="0.2">
      <c r="B24" s="164"/>
      <c r="C24" s="165"/>
      <c r="D24" s="165"/>
      <c r="E24" s="165"/>
      <c r="F24" s="165"/>
      <c r="G24" s="165"/>
      <c r="H24" s="165"/>
      <c r="I24" s="165"/>
      <c r="J24" s="165"/>
      <c r="K24" s="161"/>
    </row>
    <row r="25" spans="2:11" s="1" customFormat="1" ht="15" customHeight="1" x14ac:dyDescent="0.2">
      <c r="B25" s="164"/>
      <c r="C25" s="287" t="s">
        <v>686</v>
      </c>
      <c r="D25" s="287"/>
      <c r="E25" s="287"/>
      <c r="F25" s="287"/>
      <c r="G25" s="287"/>
      <c r="H25" s="287"/>
      <c r="I25" s="287"/>
      <c r="J25" s="287"/>
      <c r="K25" s="161"/>
    </row>
    <row r="26" spans="2:11" s="1" customFormat="1" ht="15" customHeight="1" x14ac:dyDescent="0.2">
      <c r="B26" s="164"/>
      <c r="C26" s="287" t="s">
        <v>687</v>
      </c>
      <c r="D26" s="287"/>
      <c r="E26" s="287"/>
      <c r="F26" s="287"/>
      <c r="G26" s="287"/>
      <c r="H26" s="287"/>
      <c r="I26" s="287"/>
      <c r="J26" s="287"/>
      <c r="K26" s="161"/>
    </row>
    <row r="27" spans="2:11" s="1" customFormat="1" ht="15" customHeight="1" x14ac:dyDescent="0.2">
      <c r="B27" s="164"/>
      <c r="C27" s="163"/>
      <c r="D27" s="287" t="s">
        <v>688</v>
      </c>
      <c r="E27" s="287"/>
      <c r="F27" s="287"/>
      <c r="G27" s="287"/>
      <c r="H27" s="287"/>
      <c r="I27" s="287"/>
      <c r="J27" s="287"/>
      <c r="K27" s="161"/>
    </row>
    <row r="28" spans="2:11" s="1" customFormat="1" ht="15" customHeight="1" x14ac:dyDescent="0.2">
      <c r="B28" s="164"/>
      <c r="C28" s="165"/>
      <c r="D28" s="287" t="s">
        <v>689</v>
      </c>
      <c r="E28" s="287"/>
      <c r="F28" s="287"/>
      <c r="G28" s="287"/>
      <c r="H28" s="287"/>
      <c r="I28" s="287"/>
      <c r="J28" s="287"/>
      <c r="K28" s="161"/>
    </row>
    <row r="29" spans="2:11" s="1" customFormat="1" ht="12.75" customHeight="1" x14ac:dyDescent="0.2">
      <c r="B29" s="164"/>
      <c r="C29" s="165"/>
      <c r="D29" s="165"/>
      <c r="E29" s="165"/>
      <c r="F29" s="165"/>
      <c r="G29" s="165"/>
      <c r="H29" s="165"/>
      <c r="I29" s="165"/>
      <c r="J29" s="165"/>
      <c r="K29" s="161"/>
    </row>
    <row r="30" spans="2:11" s="1" customFormat="1" ht="15" customHeight="1" x14ac:dyDescent="0.2">
      <c r="B30" s="164"/>
      <c r="C30" s="165"/>
      <c r="D30" s="287" t="s">
        <v>690</v>
      </c>
      <c r="E30" s="287"/>
      <c r="F30" s="287"/>
      <c r="G30" s="287"/>
      <c r="H30" s="287"/>
      <c r="I30" s="287"/>
      <c r="J30" s="287"/>
      <c r="K30" s="161"/>
    </row>
    <row r="31" spans="2:11" s="1" customFormat="1" ht="15" customHeight="1" x14ac:dyDescent="0.2">
      <c r="B31" s="164"/>
      <c r="C31" s="165"/>
      <c r="D31" s="287" t="s">
        <v>691</v>
      </c>
      <c r="E31" s="287"/>
      <c r="F31" s="287"/>
      <c r="G31" s="287"/>
      <c r="H31" s="287"/>
      <c r="I31" s="287"/>
      <c r="J31" s="287"/>
      <c r="K31" s="161"/>
    </row>
    <row r="32" spans="2:11" s="1" customFormat="1" ht="12.75" customHeight="1" x14ac:dyDescent="0.2">
      <c r="B32" s="164"/>
      <c r="C32" s="165"/>
      <c r="D32" s="165"/>
      <c r="E32" s="165"/>
      <c r="F32" s="165"/>
      <c r="G32" s="165"/>
      <c r="H32" s="165"/>
      <c r="I32" s="165"/>
      <c r="J32" s="165"/>
      <c r="K32" s="161"/>
    </row>
    <row r="33" spans="2:11" s="1" customFormat="1" ht="15" customHeight="1" x14ac:dyDescent="0.2">
      <c r="B33" s="164"/>
      <c r="C33" s="165"/>
      <c r="D33" s="287" t="s">
        <v>692</v>
      </c>
      <c r="E33" s="287"/>
      <c r="F33" s="287"/>
      <c r="G33" s="287"/>
      <c r="H33" s="287"/>
      <c r="I33" s="287"/>
      <c r="J33" s="287"/>
      <c r="K33" s="161"/>
    </row>
    <row r="34" spans="2:11" s="1" customFormat="1" ht="15" customHeight="1" x14ac:dyDescent="0.2">
      <c r="B34" s="164"/>
      <c r="C34" s="165"/>
      <c r="D34" s="287" t="s">
        <v>693</v>
      </c>
      <c r="E34" s="287"/>
      <c r="F34" s="287"/>
      <c r="G34" s="287"/>
      <c r="H34" s="287"/>
      <c r="I34" s="287"/>
      <c r="J34" s="287"/>
      <c r="K34" s="161"/>
    </row>
    <row r="35" spans="2:11" s="1" customFormat="1" ht="15" customHeight="1" x14ac:dyDescent="0.2">
      <c r="B35" s="164"/>
      <c r="C35" s="165"/>
      <c r="D35" s="287" t="s">
        <v>694</v>
      </c>
      <c r="E35" s="287"/>
      <c r="F35" s="287"/>
      <c r="G35" s="287"/>
      <c r="H35" s="287"/>
      <c r="I35" s="287"/>
      <c r="J35" s="287"/>
      <c r="K35" s="161"/>
    </row>
    <row r="36" spans="2:11" s="1" customFormat="1" ht="15" customHeight="1" x14ac:dyDescent="0.2">
      <c r="B36" s="164"/>
      <c r="C36" s="165"/>
      <c r="D36" s="163"/>
      <c r="E36" s="166" t="s">
        <v>102</v>
      </c>
      <c r="F36" s="163"/>
      <c r="G36" s="287" t="s">
        <v>695</v>
      </c>
      <c r="H36" s="287"/>
      <c r="I36" s="287"/>
      <c r="J36" s="287"/>
      <c r="K36" s="161"/>
    </row>
    <row r="37" spans="2:11" s="1" customFormat="1" ht="30.75" customHeight="1" x14ac:dyDescent="0.2">
      <c r="B37" s="164"/>
      <c r="C37" s="165"/>
      <c r="D37" s="163"/>
      <c r="E37" s="166" t="s">
        <v>696</v>
      </c>
      <c r="F37" s="163"/>
      <c r="G37" s="287" t="s">
        <v>697</v>
      </c>
      <c r="H37" s="287"/>
      <c r="I37" s="287"/>
      <c r="J37" s="287"/>
      <c r="K37" s="161"/>
    </row>
    <row r="38" spans="2:11" s="1" customFormat="1" ht="15" customHeight="1" x14ac:dyDescent="0.2">
      <c r="B38" s="164"/>
      <c r="C38" s="165"/>
      <c r="D38" s="163"/>
      <c r="E38" s="166" t="s">
        <v>44</v>
      </c>
      <c r="F38" s="163"/>
      <c r="G38" s="287" t="s">
        <v>698</v>
      </c>
      <c r="H38" s="287"/>
      <c r="I38" s="287"/>
      <c r="J38" s="287"/>
      <c r="K38" s="161"/>
    </row>
    <row r="39" spans="2:11" s="1" customFormat="1" ht="15" customHeight="1" x14ac:dyDescent="0.2">
      <c r="B39" s="164"/>
      <c r="C39" s="165"/>
      <c r="D39" s="163"/>
      <c r="E39" s="166" t="s">
        <v>45</v>
      </c>
      <c r="F39" s="163"/>
      <c r="G39" s="287" t="s">
        <v>699</v>
      </c>
      <c r="H39" s="287"/>
      <c r="I39" s="287"/>
      <c r="J39" s="287"/>
      <c r="K39" s="161"/>
    </row>
    <row r="40" spans="2:11" s="1" customFormat="1" ht="15" customHeight="1" x14ac:dyDescent="0.2">
      <c r="B40" s="164"/>
      <c r="C40" s="165"/>
      <c r="D40" s="163"/>
      <c r="E40" s="166" t="s">
        <v>103</v>
      </c>
      <c r="F40" s="163"/>
      <c r="G40" s="287" t="s">
        <v>700</v>
      </c>
      <c r="H40" s="287"/>
      <c r="I40" s="287"/>
      <c r="J40" s="287"/>
      <c r="K40" s="161"/>
    </row>
    <row r="41" spans="2:11" s="1" customFormat="1" ht="15" customHeight="1" x14ac:dyDescent="0.2">
      <c r="B41" s="164"/>
      <c r="C41" s="165"/>
      <c r="D41" s="163"/>
      <c r="E41" s="166" t="s">
        <v>104</v>
      </c>
      <c r="F41" s="163"/>
      <c r="G41" s="287" t="s">
        <v>701</v>
      </c>
      <c r="H41" s="287"/>
      <c r="I41" s="287"/>
      <c r="J41" s="287"/>
      <c r="K41" s="161"/>
    </row>
    <row r="42" spans="2:11" s="1" customFormat="1" ht="15" customHeight="1" x14ac:dyDescent="0.2">
      <c r="B42" s="164"/>
      <c r="C42" s="165"/>
      <c r="D42" s="163"/>
      <c r="E42" s="166" t="s">
        <v>702</v>
      </c>
      <c r="F42" s="163"/>
      <c r="G42" s="287" t="s">
        <v>703</v>
      </c>
      <c r="H42" s="287"/>
      <c r="I42" s="287"/>
      <c r="J42" s="287"/>
      <c r="K42" s="161"/>
    </row>
    <row r="43" spans="2:11" s="1" customFormat="1" ht="15" customHeight="1" x14ac:dyDescent="0.2">
      <c r="B43" s="164"/>
      <c r="C43" s="165"/>
      <c r="D43" s="163"/>
      <c r="E43" s="166"/>
      <c r="F43" s="163"/>
      <c r="G43" s="287" t="s">
        <v>704</v>
      </c>
      <c r="H43" s="287"/>
      <c r="I43" s="287"/>
      <c r="J43" s="287"/>
      <c r="K43" s="161"/>
    </row>
    <row r="44" spans="2:11" s="1" customFormat="1" ht="15" customHeight="1" x14ac:dyDescent="0.2">
      <c r="B44" s="164"/>
      <c r="C44" s="165"/>
      <c r="D44" s="163"/>
      <c r="E44" s="166" t="s">
        <v>705</v>
      </c>
      <c r="F44" s="163"/>
      <c r="G44" s="287" t="s">
        <v>706</v>
      </c>
      <c r="H44" s="287"/>
      <c r="I44" s="287"/>
      <c r="J44" s="287"/>
      <c r="K44" s="161"/>
    </row>
    <row r="45" spans="2:11" s="1" customFormat="1" ht="15" customHeight="1" x14ac:dyDescent="0.2">
      <c r="B45" s="164"/>
      <c r="C45" s="165"/>
      <c r="D45" s="163"/>
      <c r="E45" s="166" t="s">
        <v>106</v>
      </c>
      <c r="F45" s="163"/>
      <c r="G45" s="287" t="s">
        <v>707</v>
      </c>
      <c r="H45" s="287"/>
      <c r="I45" s="287"/>
      <c r="J45" s="287"/>
      <c r="K45" s="161"/>
    </row>
    <row r="46" spans="2:11" s="1" customFormat="1" ht="12.75" customHeight="1" x14ac:dyDescent="0.2">
      <c r="B46" s="164"/>
      <c r="C46" s="165"/>
      <c r="D46" s="163"/>
      <c r="E46" s="163"/>
      <c r="F46" s="163"/>
      <c r="G46" s="163"/>
      <c r="H46" s="163"/>
      <c r="I46" s="163"/>
      <c r="J46" s="163"/>
      <c r="K46" s="161"/>
    </row>
    <row r="47" spans="2:11" s="1" customFormat="1" ht="15" customHeight="1" x14ac:dyDescent="0.2">
      <c r="B47" s="164"/>
      <c r="C47" s="165"/>
      <c r="D47" s="287" t="s">
        <v>708</v>
      </c>
      <c r="E47" s="287"/>
      <c r="F47" s="287"/>
      <c r="G47" s="287"/>
      <c r="H47" s="287"/>
      <c r="I47" s="287"/>
      <c r="J47" s="287"/>
      <c r="K47" s="161"/>
    </row>
    <row r="48" spans="2:11" s="1" customFormat="1" ht="15" customHeight="1" x14ac:dyDescent="0.2">
      <c r="B48" s="164"/>
      <c r="C48" s="165"/>
      <c r="D48" s="165"/>
      <c r="E48" s="287" t="s">
        <v>709</v>
      </c>
      <c r="F48" s="287"/>
      <c r="G48" s="287"/>
      <c r="H48" s="287"/>
      <c r="I48" s="287"/>
      <c r="J48" s="287"/>
      <c r="K48" s="161"/>
    </row>
    <row r="49" spans="2:11" s="1" customFormat="1" ht="15" customHeight="1" x14ac:dyDescent="0.2">
      <c r="B49" s="164"/>
      <c r="C49" s="165"/>
      <c r="D49" s="165"/>
      <c r="E49" s="287" t="s">
        <v>710</v>
      </c>
      <c r="F49" s="287"/>
      <c r="G49" s="287"/>
      <c r="H49" s="287"/>
      <c r="I49" s="287"/>
      <c r="J49" s="287"/>
      <c r="K49" s="161"/>
    </row>
    <row r="50" spans="2:11" s="1" customFormat="1" ht="15" customHeight="1" x14ac:dyDescent="0.2">
      <c r="B50" s="164"/>
      <c r="C50" s="165"/>
      <c r="D50" s="165"/>
      <c r="E50" s="287" t="s">
        <v>711</v>
      </c>
      <c r="F50" s="287"/>
      <c r="G50" s="287"/>
      <c r="H50" s="287"/>
      <c r="I50" s="287"/>
      <c r="J50" s="287"/>
      <c r="K50" s="161"/>
    </row>
    <row r="51" spans="2:11" s="1" customFormat="1" ht="15" customHeight="1" x14ac:dyDescent="0.2">
      <c r="B51" s="164"/>
      <c r="C51" s="165"/>
      <c r="D51" s="287" t="s">
        <v>712</v>
      </c>
      <c r="E51" s="287"/>
      <c r="F51" s="287"/>
      <c r="G51" s="287"/>
      <c r="H51" s="287"/>
      <c r="I51" s="287"/>
      <c r="J51" s="287"/>
      <c r="K51" s="161"/>
    </row>
    <row r="52" spans="2:11" s="1" customFormat="1" ht="25.5" customHeight="1" x14ac:dyDescent="0.3">
      <c r="B52" s="160"/>
      <c r="C52" s="288" t="s">
        <v>713</v>
      </c>
      <c r="D52" s="288"/>
      <c r="E52" s="288"/>
      <c r="F52" s="288"/>
      <c r="G52" s="288"/>
      <c r="H52" s="288"/>
      <c r="I52" s="288"/>
      <c r="J52" s="288"/>
      <c r="K52" s="161"/>
    </row>
    <row r="53" spans="2:11" s="1" customFormat="1" ht="5.25" customHeight="1" x14ac:dyDescent="0.2">
      <c r="B53" s="160"/>
      <c r="C53" s="162"/>
      <c r="D53" s="162"/>
      <c r="E53" s="162"/>
      <c r="F53" s="162"/>
      <c r="G53" s="162"/>
      <c r="H53" s="162"/>
      <c r="I53" s="162"/>
      <c r="J53" s="162"/>
      <c r="K53" s="161"/>
    </row>
    <row r="54" spans="2:11" s="1" customFormat="1" ht="15" customHeight="1" x14ac:dyDescent="0.2">
      <c r="B54" s="160"/>
      <c r="C54" s="287" t="s">
        <v>714</v>
      </c>
      <c r="D54" s="287"/>
      <c r="E54" s="287"/>
      <c r="F54" s="287"/>
      <c r="G54" s="287"/>
      <c r="H54" s="287"/>
      <c r="I54" s="287"/>
      <c r="J54" s="287"/>
      <c r="K54" s="161"/>
    </row>
    <row r="55" spans="2:11" s="1" customFormat="1" ht="15" customHeight="1" x14ac:dyDescent="0.2">
      <c r="B55" s="160"/>
      <c r="C55" s="287" t="s">
        <v>715</v>
      </c>
      <c r="D55" s="287"/>
      <c r="E55" s="287"/>
      <c r="F55" s="287"/>
      <c r="G55" s="287"/>
      <c r="H55" s="287"/>
      <c r="I55" s="287"/>
      <c r="J55" s="287"/>
      <c r="K55" s="161"/>
    </row>
    <row r="56" spans="2:11" s="1" customFormat="1" ht="12.75" customHeight="1" x14ac:dyDescent="0.2">
      <c r="B56" s="160"/>
      <c r="C56" s="163"/>
      <c r="D56" s="163"/>
      <c r="E56" s="163"/>
      <c r="F56" s="163"/>
      <c r="G56" s="163"/>
      <c r="H56" s="163"/>
      <c r="I56" s="163"/>
      <c r="J56" s="163"/>
      <c r="K56" s="161"/>
    </row>
    <row r="57" spans="2:11" s="1" customFormat="1" ht="15" customHeight="1" x14ac:dyDescent="0.2">
      <c r="B57" s="160"/>
      <c r="C57" s="287" t="s">
        <v>716</v>
      </c>
      <c r="D57" s="287"/>
      <c r="E57" s="287"/>
      <c r="F57" s="287"/>
      <c r="G57" s="287"/>
      <c r="H57" s="287"/>
      <c r="I57" s="287"/>
      <c r="J57" s="287"/>
      <c r="K57" s="161"/>
    </row>
    <row r="58" spans="2:11" s="1" customFormat="1" ht="15" customHeight="1" x14ac:dyDescent="0.2">
      <c r="B58" s="160"/>
      <c r="C58" s="165"/>
      <c r="D58" s="287" t="s">
        <v>717</v>
      </c>
      <c r="E58" s="287"/>
      <c r="F58" s="287"/>
      <c r="G58" s="287"/>
      <c r="H58" s="287"/>
      <c r="I58" s="287"/>
      <c r="J58" s="287"/>
      <c r="K58" s="161"/>
    </row>
    <row r="59" spans="2:11" s="1" customFormat="1" ht="15" customHeight="1" x14ac:dyDescent="0.2">
      <c r="B59" s="160"/>
      <c r="C59" s="165"/>
      <c r="D59" s="287" t="s">
        <v>718</v>
      </c>
      <c r="E59" s="287"/>
      <c r="F59" s="287"/>
      <c r="G59" s="287"/>
      <c r="H59" s="287"/>
      <c r="I59" s="287"/>
      <c r="J59" s="287"/>
      <c r="K59" s="161"/>
    </row>
    <row r="60" spans="2:11" s="1" customFormat="1" ht="15" customHeight="1" x14ac:dyDescent="0.2">
      <c r="B60" s="160"/>
      <c r="C60" s="165"/>
      <c r="D60" s="287" t="s">
        <v>719</v>
      </c>
      <c r="E60" s="287"/>
      <c r="F60" s="287"/>
      <c r="G60" s="287"/>
      <c r="H60" s="287"/>
      <c r="I60" s="287"/>
      <c r="J60" s="287"/>
      <c r="K60" s="161"/>
    </row>
    <row r="61" spans="2:11" s="1" customFormat="1" ht="15" customHeight="1" x14ac:dyDescent="0.2">
      <c r="B61" s="160"/>
      <c r="C61" s="165"/>
      <c r="D61" s="287" t="s">
        <v>720</v>
      </c>
      <c r="E61" s="287"/>
      <c r="F61" s="287"/>
      <c r="G61" s="287"/>
      <c r="H61" s="287"/>
      <c r="I61" s="287"/>
      <c r="J61" s="287"/>
      <c r="K61" s="161"/>
    </row>
    <row r="62" spans="2:11" s="1" customFormat="1" ht="15" customHeight="1" x14ac:dyDescent="0.2">
      <c r="B62" s="160"/>
      <c r="C62" s="165"/>
      <c r="D62" s="289" t="s">
        <v>721</v>
      </c>
      <c r="E62" s="289"/>
      <c r="F62" s="289"/>
      <c r="G62" s="289"/>
      <c r="H62" s="289"/>
      <c r="I62" s="289"/>
      <c r="J62" s="289"/>
      <c r="K62" s="161"/>
    </row>
    <row r="63" spans="2:11" s="1" customFormat="1" ht="15" customHeight="1" x14ac:dyDescent="0.2">
      <c r="B63" s="160"/>
      <c r="C63" s="165"/>
      <c r="D63" s="287" t="s">
        <v>722</v>
      </c>
      <c r="E63" s="287"/>
      <c r="F63" s="287"/>
      <c r="G63" s="287"/>
      <c r="H63" s="287"/>
      <c r="I63" s="287"/>
      <c r="J63" s="287"/>
      <c r="K63" s="161"/>
    </row>
    <row r="64" spans="2:11" s="1" customFormat="1" ht="12.75" customHeight="1" x14ac:dyDescent="0.2">
      <c r="B64" s="160"/>
      <c r="C64" s="165"/>
      <c r="D64" s="165"/>
      <c r="E64" s="168"/>
      <c r="F64" s="165"/>
      <c r="G64" s="165"/>
      <c r="H64" s="165"/>
      <c r="I64" s="165"/>
      <c r="J64" s="165"/>
      <c r="K64" s="161"/>
    </row>
    <row r="65" spans="2:11" s="1" customFormat="1" ht="15" customHeight="1" x14ac:dyDescent="0.2">
      <c r="B65" s="160"/>
      <c r="C65" s="165"/>
      <c r="D65" s="287" t="s">
        <v>723</v>
      </c>
      <c r="E65" s="287"/>
      <c r="F65" s="287"/>
      <c r="G65" s="287"/>
      <c r="H65" s="287"/>
      <c r="I65" s="287"/>
      <c r="J65" s="287"/>
      <c r="K65" s="161"/>
    </row>
    <row r="66" spans="2:11" s="1" customFormat="1" ht="15" customHeight="1" x14ac:dyDescent="0.2">
      <c r="B66" s="160"/>
      <c r="C66" s="165"/>
      <c r="D66" s="289" t="s">
        <v>724</v>
      </c>
      <c r="E66" s="289"/>
      <c r="F66" s="289"/>
      <c r="G66" s="289"/>
      <c r="H66" s="289"/>
      <c r="I66" s="289"/>
      <c r="J66" s="289"/>
      <c r="K66" s="161"/>
    </row>
    <row r="67" spans="2:11" s="1" customFormat="1" ht="15" customHeight="1" x14ac:dyDescent="0.2">
      <c r="B67" s="160"/>
      <c r="C67" s="165"/>
      <c r="D67" s="287" t="s">
        <v>725</v>
      </c>
      <c r="E67" s="287"/>
      <c r="F67" s="287"/>
      <c r="G67" s="287"/>
      <c r="H67" s="287"/>
      <c r="I67" s="287"/>
      <c r="J67" s="287"/>
      <c r="K67" s="161"/>
    </row>
    <row r="68" spans="2:11" s="1" customFormat="1" ht="15" customHeight="1" x14ac:dyDescent="0.2">
      <c r="B68" s="160"/>
      <c r="C68" s="165"/>
      <c r="D68" s="287" t="s">
        <v>726</v>
      </c>
      <c r="E68" s="287"/>
      <c r="F68" s="287"/>
      <c r="G68" s="287"/>
      <c r="H68" s="287"/>
      <c r="I68" s="287"/>
      <c r="J68" s="287"/>
      <c r="K68" s="161"/>
    </row>
    <row r="69" spans="2:11" s="1" customFormat="1" ht="15" customHeight="1" x14ac:dyDescent="0.2">
      <c r="B69" s="160"/>
      <c r="C69" s="165"/>
      <c r="D69" s="287" t="s">
        <v>727</v>
      </c>
      <c r="E69" s="287"/>
      <c r="F69" s="287"/>
      <c r="G69" s="287"/>
      <c r="H69" s="287"/>
      <c r="I69" s="287"/>
      <c r="J69" s="287"/>
      <c r="K69" s="161"/>
    </row>
    <row r="70" spans="2:11" s="1" customFormat="1" ht="15" customHeight="1" x14ac:dyDescent="0.2">
      <c r="B70" s="160"/>
      <c r="C70" s="165"/>
      <c r="D70" s="287" t="s">
        <v>728</v>
      </c>
      <c r="E70" s="287"/>
      <c r="F70" s="287"/>
      <c r="G70" s="287"/>
      <c r="H70" s="287"/>
      <c r="I70" s="287"/>
      <c r="J70" s="287"/>
      <c r="K70" s="161"/>
    </row>
    <row r="71" spans="2:11" s="1" customFormat="1" ht="12.75" customHeight="1" x14ac:dyDescent="0.2">
      <c r="B71" s="169"/>
      <c r="C71" s="170"/>
      <c r="D71" s="170"/>
      <c r="E71" s="170"/>
      <c r="F71" s="170"/>
      <c r="G71" s="170"/>
      <c r="H71" s="170"/>
      <c r="I71" s="170"/>
      <c r="J71" s="170"/>
      <c r="K71" s="171"/>
    </row>
    <row r="72" spans="2:11" s="1" customFormat="1" ht="18.75" customHeight="1" x14ac:dyDescent="0.2">
      <c r="B72" s="172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2:11" s="1" customFormat="1" ht="18.75" customHeight="1" x14ac:dyDescent="0.2">
      <c r="B73" s="173"/>
      <c r="C73" s="173"/>
      <c r="D73" s="173"/>
      <c r="E73" s="173"/>
      <c r="F73" s="173"/>
      <c r="G73" s="173"/>
      <c r="H73" s="173"/>
      <c r="I73" s="173"/>
      <c r="J73" s="173"/>
      <c r="K73" s="173"/>
    </row>
    <row r="74" spans="2:11" s="1" customFormat="1" ht="7.5" customHeight="1" x14ac:dyDescent="0.2">
      <c r="B74" s="174"/>
      <c r="C74" s="175"/>
      <c r="D74" s="175"/>
      <c r="E74" s="175"/>
      <c r="F74" s="175"/>
      <c r="G74" s="175"/>
      <c r="H74" s="175"/>
      <c r="I74" s="175"/>
      <c r="J74" s="175"/>
      <c r="K74" s="176"/>
    </row>
    <row r="75" spans="2:11" s="1" customFormat="1" ht="45" customHeight="1" x14ac:dyDescent="0.2">
      <c r="B75" s="177"/>
      <c r="C75" s="290" t="s">
        <v>729</v>
      </c>
      <c r="D75" s="290"/>
      <c r="E75" s="290"/>
      <c r="F75" s="290"/>
      <c r="G75" s="290"/>
      <c r="H75" s="290"/>
      <c r="I75" s="290"/>
      <c r="J75" s="290"/>
      <c r="K75" s="178"/>
    </row>
    <row r="76" spans="2:11" s="1" customFormat="1" ht="17.25" customHeight="1" x14ac:dyDescent="0.2">
      <c r="B76" s="177"/>
      <c r="C76" s="179" t="s">
        <v>730</v>
      </c>
      <c r="D76" s="179"/>
      <c r="E76" s="179"/>
      <c r="F76" s="179" t="s">
        <v>731</v>
      </c>
      <c r="G76" s="180"/>
      <c r="H76" s="179" t="s">
        <v>45</v>
      </c>
      <c r="I76" s="179" t="s">
        <v>48</v>
      </c>
      <c r="J76" s="179" t="s">
        <v>732</v>
      </c>
      <c r="K76" s="178"/>
    </row>
    <row r="77" spans="2:11" s="1" customFormat="1" ht="17.25" customHeight="1" x14ac:dyDescent="0.2">
      <c r="B77" s="177"/>
      <c r="C77" s="181" t="s">
        <v>733</v>
      </c>
      <c r="D77" s="181"/>
      <c r="E77" s="181"/>
      <c r="F77" s="182" t="s">
        <v>734</v>
      </c>
      <c r="G77" s="183"/>
      <c r="H77" s="181"/>
      <c r="I77" s="181"/>
      <c r="J77" s="181" t="s">
        <v>735</v>
      </c>
      <c r="K77" s="178"/>
    </row>
    <row r="78" spans="2:11" s="1" customFormat="1" ht="5.25" customHeight="1" x14ac:dyDescent="0.2">
      <c r="B78" s="177"/>
      <c r="C78" s="184"/>
      <c r="D78" s="184"/>
      <c r="E78" s="184"/>
      <c r="F78" s="184"/>
      <c r="G78" s="185"/>
      <c r="H78" s="184"/>
      <c r="I78" s="184"/>
      <c r="J78" s="184"/>
      <c r="K78" s="178"/>
    </row>
    <row r="79" spans="2:11" s="1" customFormat="1" ht="15" customHeight="1" x14ac:dyDescent="0.2">
      <c r="B79" s="177"/>
      <c r="C79" s="166" t="s">
        <v>44</v>
      </c>
      <c r="D79" s="184"/>
      <c r="E79" s="184"/>
      <c r="F79" s="186" t="s">
        <v>736</v>
      </c>
      <c r="G79" s="185"/>
      <c r="H79" s="166" t="s">
        <v>737</v>
      </c>
      <c r="I79" s="166" t="s">
        <v>738</v>
      </c>
      <c r="J79" s="166">
        <v>20</v>
      </c>
      <c r="K79" s="178"/>
    </row>
    <row r="80" spans="2:11" s="1" customFormat="1" ht="15" customHeight="1" x14ac:dyDescent="0.2">
      <c r="B80" s="177"/>
      <c r="C80" s="166" t="s">
        <v>739</v>
      </c>
      <c r="D80" s="166"/>
      <c r="E80" s="166"/>
      <c r="F80" s="186" t="s">
        <v>736</v>
      </c>
      <c r="G80" s="185"/>
      <c r="H80" s="166" t="s">
        <v>740</v>
      </c>
      <c r="I80" s="166" t="s">
        <v>738</v>
      </c>
      <c r="J80" s="166">
        <v>120</v>
      </c>
      <c r="K80" s="178"/>
    </row>
    <row r="81" spans="2:11" s="1" customFormat="1" ht="15" customHeight="1" x14ac:dyDescent="0.2">
      <c r="B81" s="187"/>
      <c r="C81" s="166" t="s">
        <v>741</v>
      </c>
      <c r="D81" s="166"/>
      <c r="E81" s="166"/>
      <c r="F81" s="186" t="s">
        <v>742</v>
      </c>
      <c r="G81" s="185"/>
      <c r="H81" s="166" t="s">
        <v>743</v>
      </c>
      <c r="I81" s="166" t="s">
        <v>738</v>
      </c>
      <c r="J81" s="166">
        <v>50</v>
      </c>
      <c r="K81" s="178"/>
    </row>
    <row r="82" spans="2:11" s="1" customFormat="1" ht="15" customHeight="1" x14ac:dyDescent="0.2">
      <c r="B82" s="187"/>
      <c r="C82" s="166" t="s">
        <v>744</v>
      </c>
      <c r="D82" s="166"/>
      <c r="E82" s="166"/>
      <c r="F82" s="186" t="s">
        <v>736</v>
      </c>
      <c r="G82" s="185"/>
      <c r="H82" s="166" t="s">
        <v>745</v>
      </c>
      <c r="I82" s="166" t="s">
        <v>746</v>
      </c>
      <c r="J82" s="166"/>
      <c r="K82" s="178"/>
    </row>
    <row r="83" spans="2:11" s="1" customFormat="1" ht="15" customHeight="1" x14ac:dyDescent="0.2">
      <c r="B83" s="187"/>
      <c r="C83" s="188" t="s">
        <v>747</v>
      </c>
      <c r="D83" s="188"/>
      <c r="E83" s="188"/>
      <c r="F83" s="189" t="s">
        <v>742</v>
      </c>
      <c r="G83" s="188"/>
      <c r="H83" s="188" t="s">
        <v>748</v>
      </c>
      <c r="I83" s="188" t="s">
        <v>738</v>
      </c>
      <c r="J83" s="188">
        <v>15</v>
      </c>
      <c r="K83" s="178"/>
    </row>
    <row r="84" spans="2:11" s="1" customFormat="1" ht="15" customHeight="1" x14ac:dyDescent="0.2">
      <c r="B84" s="187"/>
      <c r="C84" s="188" t="s">
        <v>749</v>
      </c>
      <c r="D84" s="188"/>
      <c r="E84" s="188"/>
      <c r="F84" s="189" t="s">
        <v>742</v>
      </c>
      <c r="G84" s="188"/>
      <c r="H84" s="188" t="s">
        <v>750</v>
      </c>
      <c r="I84" s="188" t="s">
        <v>738</v>
      </c>
      <c r="J84" s="188">
        <v>15</v>
      </c>
      <c r="K84" s="178"/>
    </row>
    <row r="85" spans="2:11" s="1" customFormat="1" ht="15" customHeight="1" x14ac:dyDescent="0.2">
      <c r="B85" s="187"/>
      <c r="C85" s="188" t="s">
        <v>751</v>
      </c>
      <c r="D85" s="188"/>
      <c r="E85" s="188"/>
      <c r="F85" s="189" t="s">
        <v>742</v>
      </c>
      <c r="G85" s="188"/>
      <c r="H85" s="188" t="s">
        <v>752</v>
      </c>
      <c r="I85" s="188" t="s">
        <v>738</v>
      </c>
      <c r="J85" s="188">
        <v>20</v>
      </c>
      <c r="K85" s="178"/>
    </row>
    <row r="86" spans="2:11" s="1" customFormat="1" ht="15" customHeight="1" x14ac:dyDescent="0.2">
      <c r="B86" s="187"/>
      <c r="C86" s="188" t="s">
        <v>753</v>
      </c>
      <c r="D86" s="188"/>
      <c r="E86" s="188"/>
      <c r="F86" s="189" t="s">
        <v>742</v>
      </c>
      <c r="G86" s="188"/>
      <c r="H86" s="188" t="s">
        <v>754</v>
      </c>
      <c r="I86" s="188" t="s">
        <v>738</v>
      </c>
      <c r="J86" s="188">
        <v>20</v>
      </c>
      <c r="K86" s="178"/>
    </row>
    <row r="87" spans="2:11" s="1" customFormat="1" ht="15" customHeight="1" x14ac:dyDescent="0.2">
      <c r="B87" s="187"/>
      <c r="C87" s="166" t="s">
        <v>755</v>
      </c>
      <c r="D87" s="166"/>
      <c r="E87" s="166"/>
      <c r="F87" s="186" t="s">
        <v>742</v>
      </c>
      <c r="G87" s="185"/>
      <c r="H87" s="166" t="s">
        <v>756</v>
      </c>
      <c r="I87" s="166" t="s">
        <v>738</v>
      </c>
      <c r="J87" s="166">
        <v>50</v>
      </c>
      <c r="K87" s="178"/>
    </row>
    <row r="88" spans="2:11" s="1" customFormat="1" ht="15" customHeight="1" x14ac:dyDescent="0.2">
      <c r="B88" s="187"/>
      <c r="C88" s="166" t="s">
        <v>757</v>
      </c>
      <c r="D88" s="166"/>
      <c r="E88" s="166"/>
      <c r="F88" s="186" t="s">
        <v>742</v>
      </c>
      <c r="G88" s="185"/>
      <c r="H88" s="166" t="s">
        <v>758</v>
      </c>
      <c r="I88" s="166" t="s">
        <v>738</v>
      </c>
      <c r="J88" s="166">
        <v>20</v>
      </c>
      <c r="K88" s="178"/>
    </row>
    <row r="89" spans="2:11" s="1" customFormat="1" ht="15" customHeight="1" x14ac:dyDescent="0.2">
      <c r="B89" s="187"/>
      <c r="C89" s="166" t="s">
        <v>759</v>
      </c>
      <c r="D89" s="166"/>
      <c r="E89" s="166"/>
      <c r="F89" s="186" t="s">
        <v>742</v>
      </c>
      <c r="G89" s="185"/>
      <c r="H89" s="166" t="s">
        <v>760</v>
      </c>
      <c r="I89" s="166" t="s">
        <v>738</v>
      </c>
      <c r="J89" s="166">
        <v>20</v>
      </c>
      <c r="K89" s="178"/>
    </row>
    <row r="90" spans="2:11" s="1" customFormat="1" ht="15" customHeight="1" x14ac:dyDescent="0.2">
      <c r="B90" s="187"/>
      <c r="C90" s="166" t="s">
        <v>761</v>
      </c>
      <c r="D90" s="166"/>
      <c r="E90" s="166"/>
      <c r="F90" s="186" t="s">
        <v>742</v>
      </c>
      <c r="G90" s="185"/>
      <c r="H90" s="166" t="s">
        <v>762</v>
      </c>
      <c r="I90" s="166" t="s">
        <v>738</v>
      </c>
      <c r="J90" s="166">
        <v>50</v>
      </c>
      <c r="K90" s="178"/>
    </row>
    <row r="91" spans="2:11" s="1" customFormat="1" ht="15" customHeight="1" x14ac:dyDescent="0.2">
      <c r="B91" s="187"/>
      <c r="C91" s="166" t="s">
        <v>763</v>
      </c>
      <c r="D91" s="166"/>
      <c r="E91" s="166"/>
      <c r="F91" s="186" t="s">
        <v>742</v>
      </c>
      <c r="G91" s="185"/>
      <c r="H91" s="166" t="s">
        <v>763</v>
      </c>
      <c r="I91" s="166" t="s">
        <v>738</v>
      </c>
      <c r="J91" s="166">
        <v>50</v>
      </c>
      <c r="K91" s="178"/>
    </row>
    <row r="92" spans="2:11" s="1" customFormat="1" ht="15" customHeight="1" x14ac:dyDescent="0.2">
      <c r="B92" s="187"/>
      <c r="C92" s="166" t="s">
        <v>764</v>
      </c>
      <c r="D92" s="166"/>
      <c r="E92" s="166"/>
      <c r="F92" s="186" t="s">
        <v>742</v>
      </c>
      <c r="G92" s="185"/>
      <c r="H92" s="166" t="s">
        <v>765</v>
      </c>
      <c r="I92" s="166" t="s">
        <v>738</v>
      </c>
      <c r="J92" s="166">
        <v>255</v>
      </c>
      <c r="K92" s="178"/>
    </row>
    <row r="93" spans="2:11" s="1" customFormat="1" ht="15" customHeight="1" x14ac:dyDescent="0.2">
      <c r="B93" s="187"/>
      <c r="C93" s="166" t="s">
        <v>766</v>
      </c>
      <c r="D93" s="166"/>
      <c r="E93" s="166"/>
      <c r="F93" s="186" t="s">
        <v>736</v>
      </c>
      <c r="G93" s="185"/>
      <c r="H93" s="166" t="s">
        <v>767</v>
      </c>
      <c r="I93" s="166" t="s">
        <v>768</v>
      </c>
      <c r="J93" s="166"/>
      <c r="K93" s="178"/>
    </row>
    <row r="94" spans="2:11" s="1" customFormat="1" ht="15" customHeight="1" x14ac:dyDescent="0.2">
      <c r="B94" s="187"/>
      <c r="C94" s="166" t="s">
        <v>769</v>
      </c>
      <c r="D94" s="166"/>
      <c r="E94" s="166"/>
      <c r="F94" s="186" t="s">
        <v>736</v>
      </c>
      <c r="G94" s="185"/>
      <c r="H94" s="166" t="s">
        <v>770</v>
      </c>
      <c r="I94" s="166" t="s">
        <v>771</v>
      </c>
      <c r="J94" s="166"/>
      <c r="K94" s="178"/>
    </row>
    <row r="95" spans="2:11" s="1" customFormat="1" ht="15" customHeight="1" x14ac:dyDescent="0.2">
      <c r="B95" s="187"/>
      <c r="C95" s="166" t="s">
        <v>772</v>
      </c>
      <c r="D95" s="166"/>
      <c r="E95" s="166"/>
      <c r="F95" s="186" t="s">
        <v>736</v>
      </c>
      <c r="G95" s="185"/>
      <c r="H95" s="166" t="s">
        <v>772</v>
      </c>
      <c r="I95" s="166" t="s">
        <v>771</v>
      </c>
      <c r="J95" s="166"/>
      <c r="K95" s="178"/>
    </row>
    <row r="96" spans="2:11" s="1" customFormat="1" ht="15" customHeight="1" x14ac:dyDescent="0.2">
      <c r="B96" s="187"/>
      <c r="C96" s="166" t="s">
        <v>29</v>
      </c>
      <c r="D96" s="166"/>
      <c r="E96" s="166"/>
      <c r="F96" s="186" t="s">
        <v>736</v>
      </c>
      <c r="G96" s="185"/>
      <c r="H96" s="166" t="s">
        <v>773</v>
      </c>
      <c r="I96" s="166" t="s">
        <v>771</v>
      </c>
      <c r="J96" s="166"/>
      <c r="K96" s="178"/>
    </row>
    <row r="97" spans="2:11" s="1" customFormat="1" ht="15" customHeight="1" x14ac:dyDescent="0.2">
      <c r="B97" s="187"/>
      <c r="C97" s="166" t="s">
        <v>39</v>
      </c>
      <c r="D97" s="166"/>
      <c r="E97" s="166"/>
      <c r="F97" s="186" t="s">
        <v>736</v>
      </c>
      <c r="G97" s="185"/>
      <c r="H97" s="166" t="s">
        <v>774</v>
      </c>
      <c r="I97" s="166" t="s">
        <v>771</v>
      </c>
      <c r="J97" s="166"/>
      <c r="K97" s="178"/>
    </row>
    <row r="98" spans="2:11" s="1" customFormat="1" ht="15" customHeight="1" x14ac:dyDescent="0.2">
      <c r="B98" s="190"/>
      <c r="C98" s="191"/>
      <c r="D98" s="191"/>
      <c r="E98" s="191"/>
      <c r="F98" s="191"/>
      <c r="G98" s="191"/>
      <c r="H98" s="191"/>
      <c r="I98" s="191"/>
      <c r="J98" s="191"/>
      <c r="K98" s="192"/>
    </row>
    <row r="99" spans="2:11" s="1" customFormat="1" ht="18.75" customHeight="1" x14ac:dyDescent="0.2">
      <c r="B99" s="193"/>
      <c r="C99" s="194"/>
      <c r="D99" s="194"/>
      <c r="E99" s="194"/>
      <c r="F99" s="194"/>
      <c r="G99" s="194"/>
      <c r="H99" s="194"/>
      <c r="I99" s="194"/>
      <c r="J99" s="194"/>
      <c r="K99" s="193"/>
    </row>
    <row r="100" spans="2:11" s="1" customFormat="1" ht="18.75" customHeight="1" x14ac:dyDescent="0.2"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</row>
    <row r="101" spans="2:11" s="1" customFormat="1" ht="7.5" customHeight="1" x14ac:dyDescent="0.2">
      <c r="B101" s="174"/>
      <c r="C101" s="175"/>
      <c r="D101" s="175"/>
      <c r="E101" s="175"/>
      <c r="F101" s="175"/>
      <c r="G101" s="175"/>
      <c r="H101" s="175"/>
      <c r="I101" s="175"/>
      <c r="J101" s="175"/>
      <c r="K101" s="176"/>
    </row>
    <row r="102" spans="2:11" s="1" customFormat="1" ht="45" customHeight="1" x14ac:dyDescent="0.2">
      <c r="B102" s="177"/>
      <c r="C102" s="290" t="s">
        <v>775</v>
      </c>
      <c r="D102" s="290"/>
      <c r="E102" s="290"/>
      <c r="F102" s="290"/>
      <c r="G102" s="290"/>
      <c r="H102" s="290"/>
      <c r="I102" s="290"/>
      <c r="J102" s="290"/>
      <c r="K102" s="178"/>
    </row>
    <row r="103" spans="2:11" s="1" customFormat="1" ht="17.25" customHeight="1" x14ac:dyDescent="0.2">
      <c r="B103" s="177"/>
      <c r="C103" s="179" t="s">
        <v>730</v>
      </c>
      <c r="D103" s="179"/>
      <c r="E103" s="179"/>
      <c r="F103" s="179" t="s">
        <v>731</v>
      </c>
      <c r="G103" s="180"/>
      <c r="H103" s="179" t="s">
        <v>45</v>
      </c>
      <c r="I103" s="179" t="s">
        <v>48</v>
      </c>
      <c r="J103" s="179" t="s">
        <v>732</v>
      </c>
      <c r="K103" s="178"/>
    </row>
    <row r="104" spans="2:11" s="1" customFormat="1" ht="17.25" customHeight="1" x14ac:dyDescent="0.2">
      <c r="B104" s="177"/>
      <c r="C104" s="181" t="s">
        <v>733</v>
      </c>
      <c r="D104" s="181"/>
      <c r="E104" s="181"/>
      <c r="F104" s="182" t="s">
        <v>734</v>
      </c>
      <c r="G104" s="183"/>
      <c r="H104" s="181"/>
      <c r="I104" s="181"/>
      <c r="J104" s="181" t="s">
        <v>735</v>
      </c>
      <c r="K104" s="178"/>
    </row>
    <row r="105" spans="2:11" s="1" customFormat="1" ht="5.25" customHeight="1" x14ac:dyDescent="0.2">
      <c r="B105" s="177"/>
      <c r="C105" s="179"/>
      <c r="D105" s="179"/>
      <c r="E105" s="179"/>
      <c r="F105" s="179"/>
      <c r="G105" s="195"/>
      <c r="H105" s="179"/>
      <c r="I105" s="179"/>
      <c r="J105" s="179"/>
      <c r="K105" s="178"/>
    </row>
    <row r="106" spans="2:11" s="1" customFormat="1" ht="15" customHeight="1" x14ac:dyDescent="0.2">
      <c r="B106" s="177"/>
      <c r="C106" s="166" t="s">
        <v>44</v>
      </c>
      <c r="D106" s="184"/>
      <c r="E106" s="184"/>
      <c r="F106" s="186" t="s">
        <v>736</v>
      </c>
      <c r="G106" s="195"/>
      <c r="H106" s="166" t="s">
        <v>776</v>
      </c>
      <c r="I106" s="166" t="s">
        <v>738</v>
      </c>
      <c r="J106" s="166">
        <v>20</v>
      </c>
      <c r="K106" s="178"/>
    </row>
    <row r="107" spans="2:11" s="1" customFormat="1" ht="15" customHeight="1" x14ac:dyDescent="0.2">
      <c r="B107" s="177"/>
      <c r="C107" s="166" t="s">
        <v>739</v>
      </c>
      <c r="D107" s="166"/>
      <c r="E107" s="166"/>
      <c r="F107" s="186" t="s">
        <v>736</v>
      </c>
      <c r="G107" s="166"/>
      <c r="H107" s="166" t="s">
        <v>776</v>
      </c>
      <c r="I107" s="166" t="s">
        <v>738</v>
      </c>
      <c r="J107" s="166">
        <v>120</v>
      </c>
      <c r="K107" s="178"/>
    </row>
    <row r="108" spans="2:11" s="1" customFormat="1" ht="15" customHeight="1" x14ac:dyDescent="0.2">
      <c r="B108" s="187"/>
      <c r="C108" s="166" t="s">
        <v>741</v>
      </c>
      <c r="D108" s="166"/>
      <c r="E108" s="166"/>
      <c r="F108" s="186" t="s">
        <v>742</v>
      </c>
      <c r="G108" s="166"/>
      <c r="H108" s="166" t="s">
        <v>776</v>
      </c>
      <c r="I108" s="166" t="s">
        <v>738</v>
      </c>
      <c r="J108" s="166">
        <v>50</v>
      </c>
      <c r="K108" s="178"/>
    </row>
    <row r="109" spans="2:11" s="1" customFormat="1" ht="15" customHeight="1" x14ac:dyDescent="0.2">
      <c r="B109" s="187"/>
      <c r="C109" s="166" t="s">
        <v>744</v>
      </c>
      <c r="D109" s="166"/>
      <c r="E109" s="166"/>
      <c r="F109" s="186" t="s">
        <v>736</v>
      </c>
      <c r="G109" s="166"/>
      <c r="H109" s="166" t="s">
        <v>776</v>
      </c>
      <c r="I109" s="166" t="s">
        <v>746</v>
      </c>
      <c r="J109" s="166"/>
      <c r="K109" s="178"/>
    </row>
    <row r="110" spans="2:11" s="1" customFormat="1" ht="15" customHeight="1" x14ac:dyDescent="0.2">
      <c r="B110" s="187"/>
      <c r="C110" s="166" t="s">
        <v>755</v>
      </c>
      <c r="D110" s="166"/>
      <c r="E110" s="166"/>
      <c r="F110" s="186" t="s">
        <v>742</v>
      </c>
      <c r="G110" s="166"/>
      <c r="H110" s="166" t="s">
        <v>776</v>
      </c>
      <c r="I110" s="166" t="s">
        <v>738</v>
      </c>
      <c r="J110" s="166">
        <v>50</v>
      </c>
      <c r="K110" s="178"/>
    </row>
    <row r="111" spans="2:11" s="1" customFormat="1" ht="15" customHeight="1" x14ac:dyDescent="0.2">
      <c r="B111" s="187"/>
      <c r="C111" s="166" t="s">
        <v>763</v>
      </c>
      <c r="D111" s="166"/>
      <c r="E111" s="166"/>
      <c r="F111" s="186" t="s">
        <v>742</v>
      </c>
      <c r="G111" s="166"/>
      <c r="H111" s="166" t="s">
        <v>776</v>
      </c>
      <c r="I111" s="166" t="s">
        <v>738</v>
      </c>
      <c r="J111" s="166">
        <v>50</v>
      </c>
      <c r="K111" s="178"/>
    </row>
    <row r="112" spans="2:11" s="1" customFormat="1" ht="15" customHeight="1" x14ac:dyDescent="0.2">
      <c r="B112" s="187"/>
      <c r="C112" s="166" t="s">
        <v>761</v>
      </c>
      <c r="D112" s="166"/>
      <c r="E112" s="166"/>
      <c r="F112" s="186" t="s">
        <v>742</v>
      </c>
      <c r="G112" s="166"/>
      <c r="H112" s="166" t="s">
        <v>776</v>
      </c>
      <c r="I112" s="166" t="s">
        <v>738</v>
      </c>
      <c r="J112" s="166">
        <v>50</v>
      </c>
      <c r="K112" s="178"/>
    </row>
    <row r="113" spans="2:11" s="1" customFormat="1" ht="15" customHeight="1" x14ac:dyDescent="0.2">
      <c r="B113" s="187"/>
      <c r="C113" s="166" t="s">
        <v>44</v>
      </c>
      <c r="D113" s="166"/>
      <c r="E113" s="166"/>
      <c r="F113" s="186" t="s">
        <v>736</v>
      </c>
      <c r="G113" s="166"/>
      <c r="H113" s="166" t="s">
        <v>777</v>
      </c>
      <c r="I113" s="166" t="s">
        <v>738</v>
      </c>
      <c r="J113" s="166">
        <v>20</v>
      </c>
      <c r="K113" s="178"/>
    </row>
    <row r="114" spans="2:11" s="1" customFormat="1" ht="15" customHeight="1" x14ac:dyDescent="0.2">
      <c r="B114" s="187"/>
      <c r="C114" s="166" t="s">
        <v>778</v>
      </c>
      <c r="D114" s="166"/>
      <c r="E114" s="166"/>
      <c r="F114" s="186" t="s">
        <v>736</v>
      </c>
      <c r="G114" s="166"/>
      <c r="H114" s="166" t="s">
        <v>779</v>
      </c>
      <c r="I114" s="166" t="s">
        <v>738</v>
      </c>
      <c r="J114" s="166">
        <v>120</v>
      </c>
      <c r="K114" s="178"/>
    </row>
    <row r="115" spans="2:11" s="1" customFormat="1" ht="15" customHeight="1" x14ac:dyDescent="0.2">
      <c r="B115" s="187"/>
      <c r="C115" s="166" t="s">
        <v>29</v>
      </c>
      <c r="D115" s="166"/>
      <c r="E115" s="166"/>
      <c r="F115" s="186" t="s">
        <v>736</v>
      </c>
      <c r="G115" s="166"/>
      <c r="H115" s="166" t="s">
        <v>780</v>
      </c>
      <c r="I115" s="166" t="s">
        <v>771</v>
      </c>
      <c r="J115" s="166"/>
      <c r="K115" s="178"/>
    </row>
    <row r="116" spans="2:11" s="1" customFormat="1" ht="15" customHeight="1" x14ac:dyDescent="0.2">
      <c r="B116" s="187"/>
      <c r="C116" s="166" t="s">
        <v>39</v>
      </c>
      <c r="D116" s="166"/>
      <c r="E116" s="166"/>
      <c r="F116" s="186" t="s">
        <v>736</v>
      </c>
      <c r="G116" s="166"/>
      <c r="H116" s="166" t="s">
        <v>781</v>
      </c>
      <c r="I116" s="166" t="s">
        <v>771</v>
      </c>
      <c r="J116" s="166"/>
      <c r="K116" s="178"/>
    </row>
    <row r="117" spans="2:11" s="1" customFormat="1" ht="15" customHeight="1" x14ac:dyDescent="0.2">
      <c r="B117" s="187"/>
      <c r="C117" s="166" t="s">
        <v>48</v>
      </c>
      <c r="D117" s="166"/>
      <c r="E117" s="166"/>
      <c r="F117" s="186" t="s">
        <v>736</v>
      </c>
      <c r="G117" s="166"/>
      <c r="H117" s="166" t="s">
        <v>782</v>
      </c>
      <c r="I117" s="166" t="s">
        <v>783</v>
      </c>
      <c r="J117" s="166"/>
      <c r="K117" s="178"/>
    </row>
    <row r="118" spans="2:11" s="1" customFormat="1" ht="15" customHeight="1" x14ac:dyDescent="0.2">
      <c r="B118" s="190"/>
      <c r="C118" s="196"/>
      <c r="D118" s="196"/>
      <c r="E118" s="196"/>
      <c r="F118" s="196"/>
      <c r="G118" s="196"/>
      <c r="H118" s="196"/>
      <c r="I118" s="196"/>
      <c r="J118" s="196"/>
      <c r="K118" s="192"/>
    </row>
    <row r="119" spans="2:11" s="1" customFormat="1" ht="18.75" customHeight="1" x14ac:dyDescent="0.2">
      <c r="B119" s="197"/>
      <c r="C119" s="163"/>
      <c r="D119" s="163"/>
      <c r="E119" s="163"/>
      <c r="F119" s="198"/>
      <c r="G119" s="163"/>
      <c r="H119" s="163"/>
      <c r="I119" s="163"/>
      <c r="J119" s="163"/>
      <c r="K119" s="197"/>
    </row>
    <row r="120" spans="2:11" s="1" customFormat="1" ht="18.75" customHeight="1" x14ac:dyDescent="0.2"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</row>
    <row r="121" spans="2:11" s="1" customFormat="1" ht="7.5" customHeight="1" x14ac:dyDescent="0.2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s="1" customFormat="1" ht="45" customHeight="1" x14ac:dyDescent="0.2">
      <c r="B122" s="202"/>
      <c r="C122" s="286" t="s">
        <v>784</v>
      </c>
      <c r="D122" s="286"/>
      <c r="E122" s="286"/>
      <c r="F122" s="286"/>
      <c r="G122" s="286"/>
      <c r="H122" s="286"/>
      <c r="I122" s="286"/>
      <c r="J122" s="286"/>
      <c r="K122" s="203"/>
    </row>
    <row r="123" spans="2:11" s="1" customFormat="1" ht="17.25" customHeight="1" x14ac:dyDescent="0.2">
      <c r="B123" s="204"/>
      <c r="C123" s="179" t="s">
        <v>730</v>
      </c>
      <c r="D123" s="179"/>
      <c r="E123" s="179"/>
      <c r="F123" s="179" t="s">
        <v>731</v>
      </c>
      <c r="G123" s="180"/>
      <c r="H123" s="179" t="s">
        <v>45</v>
      </c>
      <c r="I123" s="179" t="s">
        <v>48</v>
      </c>
      <c r="J123" s="179" t="s">
        <v>732</v>
      </c>
      <c r="K123" s="205"/>
    </row>
    <row r="124" spans="2:11" s="1" customFormat="1" ht="17.25" customHeight="1" x14ac:dyDescent="0.2">
      <c r="B124" s="204"/>
      <c r="C124" s="181" t="s">
        <v>733</v>
      </c>
      <c r="D124" s="181"/>
      <c r="E124" s="181"/>
      <c r="F124" s="182" t="s">
        <v>734</v>
      </c>
      <c r="G124" s="183"/>
      <c r="H124" s="181"/>
      <c r="I124" s="181"/>
      <c r="J124" s="181" t="s">
        <v>735</v>
      </c>
      <c r="K124" s="205"/>
    </row>
    <row r="125" spans="2:11" s="1" customFormat="1" ht="5.25" customHeight="1" x14ac:dyDescent="0.2">
      <c r="B125" s="206"/>
      <c r="C125" s="184"/>
      <c r="D125" s="184"/>
      <c r="E125" s="184"/>
      <c r="F125" s="184"/>
      <c r="G125" s="166"/>
      <c r="H125" s="184"/>
      <c r="I125" s="184"/>
      <c r="J125" s="184"/>
      <c r="K125" s="207"/>
    </row>
    <row r="126" spans="2:11" s="1" customFormat="1" ht="15" customHeight="1" x14ac:dyDescent="0.2">
      <c r="B126" s="206"/>
      <c r="C126" s="166" t="s">
        <v>739</v>
      </c>
      <c r="D126" s="184"/>
      <c r="E126" s="184"/>
      <c r="F126" s="186" t="s">
        <v>736</v>
      </c>
      <c r="G126" s="166"/>
      <c r="H126" s="166" t="s">
        <v>776</v>
      </c>
      <c r="I126" s="166" t="s">
        <v>738</v>
      </c>
      <c r="J126" s="166">
        <v>120</v>
      </c>
      <c r="K126" s="208"/>
    </row>
    <row r="127" spans="2:11" s="1" customFormat="1" ht="15" customHeight="1" x14ac:dyDescent="0.2">
      <c r="B127" s="206"/>
      <c r="C127" s="166" t="s">
        <v>785</v>
      </c>
      <c r="D127" s="166"/>
      <c r="E127" s="166"/>
      <c r="F127" s="186" t="s">
        <v>736</v>
      </c>
      <c r="G127" s="166"/>
      <c r="H127" s="166" t="s">
        <v>786</v>
      </c>
      <c r="I127" s="166" t="s">
        <v>738</v>
      </c>
      <c r="J127" s="166" t="s">
        <v>787</v>
      </c>
      <c r="K127" s="208"/>
    </row>
    <row r="128" spans="2:11" s="1" customFormat="1" ht="15" customHeight="1" x14ac:dyDescent="0.2">
      <c r="B128" s="206"/>
      <c r="C128" s="166" t="s">
        <v>684</v>
      </c>
      <c r="D128" s="166"/>
      <c r="E128" s="166"/>
      <c r="F128" s="186" t="s">
        <v>736</v>
      </c>
      <c r="G128" s="166"/>
      <c r="H128" s="166" t="s">
        <v>788</v>
      </c>
      <c r="I128" s="166" t="s">
        <v>738</v>
      </c>
      <c r="J128" s="166" t="s">
        <v>787</v>
      </c>
      <c r="K128" s="208"/>
    </row>
    <row r="129" spans="2:11" s="1" customFormat="1" ht="15" customHeight="1" x14ac:dyDescent="0.2">
      <c r="B129" s="206"/>
      <c r="C129" s="166" t="s">
        <v>747</v>
      </c>
      <c r="D129" s="166"/>
      <c r="E129" s="166"/>
      <c r="F129" s="186" t="s">
        <v>742</v>
      </c>
      <c r="G129" s="166"/>
      <c r="H129" s="166" t="s">
        <v>748</v>
      </c>
      <c r="I129" s="166" t="s">
        <v>738</v>
      </c>
      <c r="J129" s="166">
        <v>15</v>
      </c>
      <c r="K129" s="208"/>
    </row>
    <row r="130" spans="2:11" s="1" customFormat="1" ht="15" customHeight="1" x14ac:dyDescent="0.2">
      <c r="B130" s="206"/>
      <c r="C130" s="188" t="s">
        <v>749</v>
      </c>
      <c r="D130" s="188"/>
      <c r="E130" s="188"/>
      <c r="F130" s="189" t="s">
        <v>742</v>
      </c>
      <c r="G130" s="188"/>
      <c r="H130" s="188" t="s">
        <v>750</v>
      </c>
      <c r="I130" s="188" t="s">
        <v>738</v>
      </c>
      <c r="J130" s="188">
        <v>15</v>
      </c>
      <c r="K130" s="208"/>
    </row>
    <row r="131" spans="2:11" s="1" customFormat="1" ht="15" customHeight="1" x14ac:dyDescent="0.2">
      <c r="B131" s="206"/>
      <c r="C131" s="188" t="s">
        <v>751</v>
      </c>
      <c r="D131" s="188"/>
      <c r="E131" s="188"/>
      <c r="F131" s="189" t="s">
        <v>742</v>
      </c>
      <c r="G131" s="188"/>
      <c r="H131" s="188" t="s">
        <v>752</v>
      </c>
      <c r="I131" s="188" t="s">
        <v>738</v>
      </c>
      <c r="J131" s="188">
        <v>20</v>
      </c>
      <c r="K131" s="208"/>
    </row>
    <row r="132" spans="2:11" s="1" customFormat="1" ht="15" customHeight="1" x14ac:dyDescent="0.2">
      <c r="B132" s="206"/>
      <c r="C132" s="188" t="s">
        <v>753</v>
      </c>
      <c r="D132" s="188"/>
      <c r="E132" s="188"/>
      <c r="F132" s="189" t="s">
        <v>742</v>
      </c>
      <c r="G132" s="188"/>
      <c r="H132" s="188" t="s">
        <v>754</v>
      </c>
      <c r="I132" s="188" t="s">
        <v>738</v>
      </c>
      <c r="J132" s="188">
        <v>20</v>
      </c>
      <c r="K132" s="208"/>
    </row>
    <row r="133" spans="2:11" s="1" customFormat="1" ht="15" customHeight="1" x14ac:dyDescent="0.2">
      <c r="B133" s="206"/>
      <c r="C133" s="166" t="s">
        <v>741</v>
      </c>
      <c r="D133" s="166"/>
      <c r="E133" s="166"/>
      <c r="F133" s="186" t="s">
        <v>742</v>
      </c>
      <c r="G133" s="166"/>
      <c r="H133" s="166" t="s">
        <v>776</v>
      </c>
      <c r="I133" s="166" t="s">
        <v>738</v>
      </c>
      <c r="J133" s="166">
        <v>50</v>
      </c>
      <c r="K133" s="208"/>
    </row>
    <row r="134" spans="2:11" s="1" customFormat="1" ht="15" customHeight="1" x14ac:dyDescent="0.2">
      <c r="B134" s="206"/>
      <c r="C134" s="166" t="s">
        <v>755</v>
      </c>
      <c r="D134" s="166"/>
      <c r="E134" s="166"/>
      <c r="F134" s="186" t="s">
        <v>742</v>
      </c>
      <c r="G134" s="166"/>
      <c r="H134" s="166" t="s">
        <v>776</v>
      </c>
      <c r="I134" s="166" t="s">
        <v>738</v>
      </c>
      <c r="J134" s="166">
        <v>50</v>
      </c>
      <c r="K134" s="208"/>
    </row>
    <row r="135" spans="2:11" s="1" customFormat="1" ht="15" customHeight="1" x14ac:dyDescent="0.2">
      <c r="B135" s="206"/>
      <c r="C135" s="166" t="s">
        <v>761</v>
      </c>
      <c r="D135" s="166"/>
      <c r="E135" s="166"/>
      <c r="F135" s="186" t="s">
        <v>742</v>
      </c>
      <c r="G135" s="166"/>
      <c r="H135" s="166" t="s">
        <v>776</v>
      </c>
      <c r="I135" s="166" t="s">
        <v>738</v>
      </c>
      <c r="J135" s="166">
        <v>50</v>
      </c>
      <c r="K135" s="208"/>
    </row>
    <row r="136" spans="2:11" s="1" customFormat="1" ht="15" customHeight="1" x14ac:dyDescent="0.2">
      <c r="B136" s="206"/>
      <c r="C136" s="166" t="s">
        <v>763</v>
      </c>
      <c r="D136" s="166"/>
      <c r="E136" s="166"/>
      <c r="F136" s="186" t="s">
        <v>742</v>
      </c>
      <c r="G136" s="166"/>
      <c r="H136" s="166" t="s">
        <v>776</v>
      </c>
      <c r="I136" s="166" t="s">
        <v>738</v>
      </c>
      <c r="J136" s="166">
        <v>50</v>
      </c>
      <c r="K136" s="208"/>
    </row>
    <row r="137" spans="2:11" s="1" customFormat="1" ht="15" customHeight="1" x14ac:dyDescent="0.2">
      <c r="B137" s="206"/>
      <c r="C137" s="166" t="s">
        <v>764</v>
      </c>
      <c r="D137" s="166"/>
      <c r="E137" s="166"/>
      <c r="F137" s="186" t="s">
        <v>742</v>
      </c>
      <c r="G137" s="166"/>
      <c r="H137" s="166" t="s">
        <v>789</v>
      </c>
      <c r="I137" s="166" t="s">
        <v>738</v>
      </c>
      <c r="J137" s="166">
        <v>255</v>
      </c>
      <c r="K137" s="208"/>
    </row>
    <row r="138" spans="2:11" s="1" customFormat="1" ht="15" customHeight="1" x14ac:dyDescent="0.2">
      <c r="B138" s="206"/>
      <c r="C138" s="166" t="s">
        <v>766</v>
      </c>
      <c r="D138" s="166"/>
      <c r="E138" s="166"/>
      <c r="F138" s="186" t="s">
        <v>736</v>
      </c>
      <c r="G138" s="166"/>
      <c r="H138" s="166" t="s">
        <v>790</v>
      </c>
      <c r="I138" s="166" t="s">
        <v>768</v>
      </c>
      <c r="J138" s="166"/>
      <c r="K138" s="208"/>
    </row>
    <row r="139" spans="2:11" s="1" customFormat="1" ht="15" customHeight="1" x14ac:dyDescent="0.2">
      <c r="B139" s="206"/>
      <c r="C139" s="166" t="s">
        <v>769</v>
      </c>
      <c r="D139" s="166"/>
      <c r="E139" s="166"/>
      <c r="F139" s="186" t="s">
        <v>736</v>
      </c>
      <c r="G139" s="166"/>
      <c r="H139" s="166" t="s">
        <v>791</v>
      </c>
      <c r="I139" s="166" t="s">
        <v>771</v>
      </c>
      <c r="J139" s="166"/>
      <c r="K139" s="208"/>
    </row>
    <row r="140" spans="2:11" s="1" customFormat="1" ht="15" customHeight="1" x14ac:dyDescent="0.2">
      <c r="B140" s="206"/>
      <c r="C140" s="166" t="s">
        <v>772</v>
      </c>
      <c r="D140" s="166"/>
      <c r="E140" s="166"/>
      <c r="F140" s="186" t="s">
        <v>736</v>
      </c>
      <c r="G140" s="166"/>
      <c r="H140" s="166" t="s">
        <v>772</v>
      </c>
      <c r="I140" s="166" t="s">
        <v>771</v>
      </c>
      <c r="J140" s="166"/>
      <c r="K140" s="208"/>
    </row>
    <row r="141" spans="2:11" s="1" customFormat="1" ht="15" customHeight="1" x14ac:dyDescent="0.2">
      <c r="B141" s="206"/>
      <c r="C141" s="166" t="s">
        <v>29</v>
      </c>
      <c r="D141" s="166"/>
      <c r="E141" s="166"/>
      <c r="F141" s="186" t="s">
        <v>736</v>
      </c>
      <c r="G141" s="166"/>
      <c r="H141" s="166" t="s">
        <v>792</v>
      </c>
      <c r="I141" s="166" t="s">
        <v>771</v>
      </c>
      <c r="J141" s="166"/>
      <c r="K141" s="208"/>
    </row>
    <row r="142" spans="2:11" s="1" customFormat="1" ht="15" customHeight="1" x14ac:dyDescent="0.2">
      <c r="B142" s="206"/>
      <c r="C142" s="166" t="s">
        <v>793</v>
      </c>
      <c r="D142" s="166"/>
      <c r="E142" s="166"/>
      <c r="F142" s="186" t="s">
        <v>736</v>
      </c>
      <c r="G142" s="166"/>
      <c r="H142" s="166" t="s">
        <v>794</v>
      </c>
      <c r="I142" s="166" t="s">
        <v>771</v>
      </c>
      <c r="J142" s="166"/>
      <c r="K142" s="208"/>
    </row>
    <row r="143" spans="2:11" s="1" customFormat="1" ht="15" customHeight="1" x14ac:dyDescent="0.2">
      <c r="B143" s="209"/>
      <c r="C143" s="210"/>
      <c r="D143" s="210"/>
      <c r="E143" s="210"/>
      <c r="F143" s="210"/>
      <c r="G143" s="210"/>
      <c r="H143" s="210"/>
      <c r="I143" s="210"/>
      <c r="J143" s="210"/>
      <c r="K143" s="211"/>
    </row>
    <row r="144" spans="2:11" s="1" customFormat="1" ht="18.75" customHeight="1" x14ac:dyDescent="0.2">
      <c r="B144" s="163"/>
      <c r="C144" s="163"/>
      <c r="D144" s="163"/>
      <c r="E144" s="163"/>
      <c r="F144" s="198"/>
      <c r="G144" s="163"/>
      <c r="H144" s="163"/>
      <c r="I144" s="163"/>
      <c r="J144" s="163"/>
      <c r="K144" s="163"/>
    </row>
    <row r="145" spans="2:11" s="1" customFormat="1" ht="18.75" customHeight="1" x14ac:dyDescent="0.2"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</row>
    <row r="146" spans="2:11" s="1" customFormat="1" ht="7.5" customHeight="1" x14ac:dyDescent="0.2">
      <c r="B146" s="174"/>
      <c r="C146" s="175"/>
      <c r="D146" s="175"/>
      <c r="E146" s="175"/>
      <c r="F146" s="175"/>
      <c r="G146" s="175"/>
      <c r="H146" s="175"/>
      <c r="I146" s="175"/>
      <c r="J146" s="175"/>
      <c r="K146" s="176"/>
    </row>
    <row r="147" spans="2:11" s="1" customFormat="1" ht="45" customHeight="1" x14ac:dyDescent="0.2">
      <c r="B147" s="177"/>
      <c r="C147" s="290" t="s">
        <v>795</v>
      </c>
      <c r="D147" s="290"/>
      <c r="E147" s="290"/>
      <c r="F147" s="290"/>
      <c r="G147" s="290"/>
      <c r="H147" s="290"/>
      <c r="I147" s="290"/>
      <c r="J147" s="290"/>
      <c r="K147" s="178"/>
    </row>
    <row r="148" spans="2:11" s="1" customFormat="1" ht="17.25" customHeight="1" x14ac:dyDescent="0.2">
      <c r="B148" s="177"/>
      <c r="C148" s="179" t="s">
        <v>730</v>
      </c>
      <c r="D148" s="179"/>
      <c r="E148" s="179"/>
      <c r="F148" s="179" t="s">
        <v>731</v>
      </c>
      <c r="G148" s="180"/>
      <c r="H148" s="179" t="s">
        <v>45</v>
      </c>
      <c r="I148" s="179" t="s">
        <v>48</v>
      </c>
      <c r="J148" s="179" t="s">
        <v>732</v>
      </c>
      <c r="K148" s="178"/>
    </row>
    <row r="149" spans="2:11" s="1" customFormat="1" ht="17.25" customHeight="1" x14ac:dyDescent="0.2">
      <c r="B149" s="177"/>
      <c r="C149" s="181" t="s">
        <v>733</v>
      </c>
      <c r="D149" s="181"/>
      <c r="E149" s="181"/>
      <c r="F149" s="182" t="s">
        <v>734</v>
      </c>
      <c r="G149" s="183"/>
      <c r="H149" s="181"/>
      <c r="I149" s="181"/>
      <c r="J149" s="181" t="s">
        <v>735</v>
      </c>
      <c r="K149" s="178"/>
    </row>
    <row r="150" spans="2:11" s="1" customFormat="1" ht="5.25" customHeight="1" x14ac:dyDescent="0.2">
      <c r="B150" s="187"/>
      <c r="C150" s="184"/>
      <c r="D150" s="184"/>
      <c r="E150" s="184"/>
      <c r="F150" s="184"/>
      <c r="G150" s="185"/>
      <c r="H150" s="184"/>
      <c r="I150" s="184"/>
      <c r="J150" s="184"/>
      <c r="K150" s="208"/>
    </row>
    <row r="151" spans="2:11" s="1" customFormat="1" ht="15" customHeight="1" x14ac:dyDescent="0.2">
      <c r="B151" s="187"/>
      <c r="C151" s="212" t="s">
        <v>739</v>
      </c>
      <c r="D151" s="166"/>
      <c r="E151" s="166"/>
      <c r="F151" s="213" t="s">
        <v>736</v>
      </c>
      <c r="G151" s="166"/>
      <c r="H151" s="212" t="s">
        <v>776</v>
      </c>
      <c r="I151" s="212" t="s">
        <v>738</v>
      </c>
      <c r="J151" s="212">
        <v>120</v>
      </c>
      <c r="K151" s="208"/>
    </row>
    <row r="152" spans="2:11" s="1" customFormat="1" ht="15" customHeight="1" x14ac:dyDescent="0.2">
      <c r="B152" s="187"/>
      <c r="C152" s="212" t="s">
        <v>785</v>
      </c>
      <c r="D152" s="166"/>
      <c r="E152" s="166"/>
      <c r="F152" s="213" t="s">
        <v>736</v>
      </c>
      <c r="G152" s="166"/>
      <c r="H152" s="212" t="s">
        <v>796</v>
      </c>
      <c r="I152" s="212" t="s">
        <v>738</v>
      </c>
      <c r="J152" s="212" t="s">
        <v>787</v>
      </c>
      <c r="K152" s="208"/>
    </row>
    <row r="153" spans="2:11" s="1" customFormat="1" ht="15" customHeight="1" x14ac:dyDescent="0.2">
      <c r="B153" s="187"/>
      <c r="C153" s="212" t="s">
        <v>684</v>
      </c>
      <c r="D153" s="166"/>
      <c r="E153" s="166"/>
      <c r="F153" s="213" t="s">
        <v>736</v>
      </c>
      <c r="G153" s="166"/>
      <c r="H153" s="212" t="s">
        <v>797</v>
      </c>
      <c r="I153" s="212" t="s">
        <v>738</v>
      </c>
      <c r="J153" s="212" t="s">
        <v>787</v>
      </c>
      <c r="K153" s="208"/>
    </row>
    <row r="154" spans="2:11" s="1" customFormat="1" ht="15" customHeight="1" x14ac:dyDescent="0.2">
      <c r="B154" s="187"/>
      <c r="C154" s="212" t="s">
        <v>741</v>
      </c>
      <c r="D154" s="166"/>
      <c r="E154" s="166"/>
      <c r="F154" s="213" t="s">
        <v>742</v>
      </c>
      <c r="G154" s="166"/>
      <c r="H154" s="212" t="s">
        <v>776</v>
      </c>
      <c r="I154" s="212" t="s">
        <v>738</v>
      </c>
      <c r="J154" s="212">
        <v>50</v>
      </c>
      <c r="K154" s="208"/>
    </row>
    <row r="155" spans="2:11" s="1" customFormat="1" ht="15" customHeight="1" x14ac:dyDescent="0.2">
      <c r="B155" s="187"/>
      <c r="C155" s="212" t="s">
        <v>744</v>
      </c>
      <c r="D155" s="166"/>
      <c r="E155" s="166"/>
      <c r="F155" s="213" t="s">
        <v>736</v>
      </c>
      <c r="G155" s="166"/>
      <c r="H155" s="212" t="s">
        <v>776</v>
      </c>
      <c r="I155" s="212" t="s">
        <v>746</v>
      </c>
      <c r="J155" s="212"/>
      <c r="K155" s="208"/>
    </row>
    <row r="156" spans="2:11" s="1" customFormat="1" ht="15" customHeight="1" x14ac:dyDescent="0.2">
      <c r="B156" s="187"/>
      <c r="C156" s="212" t="s">
        <v>755</v>
      </c>
      <c r="D156" s="166"/>
      <c r="E156" s="166"/>
      <c r="F156" s="213" t="s">
        <v>742</v>
      </c>
      <c r="G156" s="166"/>
      <c r="H156" s="212" t="s">
        <v>776</v>
      </c>
      <c r="I156" s="212" t="s">
        <v>738</v>
      </c>
      <c r="J156" s="212">
        <v>50</v>
      </c>
      <c r="K156" s="208"/>
    </row>
    <row r="157" spans="2:11" s="1" customFormat="1" ht="15" customHeight="1" x14ac:dyDescent="0.2">
      <c r="B157" s="187"/>
      <c r="C157" s="212" t="s">
        <v>763</v>
      </c>
      <c r="D157" s="166"/>
      <c r="E157" s="166"/>
      <c r="F157" s="213" t="s">
        <v>742</v>
      </c>
      <c r="G157" s="166"/>
      <c r="H157" s="212" t="s">
        <v>776</v>
      </c>
      <c r="I157" s="212" t="s">
        <v>738</v>
      </c>
      <c r="J157" s="212">
        <v>50</v>
      </c>
      <c r="K157" s="208"/>
    </row>
    <row r="158" spans="2:11" s="1" customFormat="1" ht="15" customHeight="1" x14ac:dyDescent="0.2">
      <c r="B158" s="187"/>
      <c r="C158" s="212" t="s">
        <v>761</v>
      </c>
      <c r="D158" s="166"/>
      <c r="E158" s="166"/>
      <c r="F158" s="213" t="s">
        <v>742</v>
      </c>
      <c r="G158" s="166"/>
      <c r="H158" s="212" t="s">
        <v>776</v>
      </c>
      <c r="I158" s="212" t="s">
        <v>738</v>
      </c>
      <c r="J158" s="212">
        <v>50</v>
      </c>
      <c r="K158" s="208"/>
    </row>
    <row r="159" spans="2:11" s="1" customFormat="1" ht="15" customHeight="1" x14ac:dyDescent="0.2">
      <c r="B159" s="187"/>
      <c r="C159" s="212" t="s">
        <v>78</v>
      </c>
      <c r="D159" s="166"/>
      <c r="E159" s="166"/>
      <c r="F159" s="213" t="s">
        <v>736</v>
      </c>
      <c r="G159" s="166"/>
      <c r="H159" s="212" t="s">
        <v>798</v>
      </c>
      <c r="I159" s="212" t="s">
        <v>738</v>
      </c>
      <c r="J159" s="212" t="s">
        <v>799</v>
      </c>
      <c r="K159" s="208"/>
    </row>
    <row r="160" spans="2:11" s="1" customFormat="1" ht="15" customHeight="1" x14ac:dyDescent="0.2">
      <c r="B160" s="187"/>
      <c r="C160" s="212" t="s">
        <v>800</v>
      </c>
      <c r="D160" s="166"/>
      <c r="E160" s="166"/>
      <c r="F160" s="213" t="s">
        <v>736</v>
      </c>
      <c r="G160" s="166"/>
      <c r="H160" s="212" t="s">
        <v>801</v>
      </c>
      <c r="I160" s="212" t="s">
        <v>771</v>
      </c>
      <c r="J160" s="212"/>
      <c r="K160" s="208"/>
    </row>
    <row r="161" spans="2:11" s="1" customFormat="1" ht="15" customHeight="1" x14ac:dyDescent="0.2">
      <c r="B161" s="214"/>
      <c r="C161" s="196"/>
      <c r="D161" s="196"/>
      <c r="E161" s="196"/>
      <c r="F161" s="196"/>
      <c r="G161" s="196"/>
      <c r="H161" s="196"/>
      <c r="I161" s="196"/>
      <c r="J161" s="196"/>
      <c r="K161" s="215"/>
    </row>
    <row r="162" spans="2:11" s="1" customFormat="1" ht="18.75" customHeight="1" x14ac:dyDescent="0.2">
      <c r="B162" s="163"/>
      <c r="C162" s="166"/>
      <c r="D162" s="166"/>
      <c r="E162" s="166"/>
      <c r="F162" s="186"/>
      <c r="G162" s="166"/>
      <c r="H162" s="166"/>
      <c r="I162" s="166"/>
      <c r="J162" s="166"/>
      <c r="K162" s="163"/>
    </row>
    <row r="163" spans="2:11" s="1" customFormat="1" ht="18.75" customHeight="1" x14ac:dyDescent="0.2"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</row>
    <row r="164" spans="2:11" s="1" customFormat="1" ht="7.5" customHeight="1" x14ac:dyDescent="0.2">
      <c r="B164" s="155"/>
      <c r="C164" s="156"/>
      <c r="D164" s="156"/>
      <c r="E164" s="156"/>
      <c r="F164" s="156"/>
      <c r="G164" s="156"/>
      <c r="H164" s="156"/>
      <c r="I164" s="156"/>
      <c r="J164" s="156"/>
      <c r="K164" s="157"/>
    </row>
    <row r="165" spans="2:11" s="1" customFormat="1" ht="45" customHeight="1" x14ac:dyDescent="0.2">
      <c r="B165" s="158"/>
      <c r="C165" s="286" t="s">
        <v>802</v>
      </c>
      <c r="D165" s="286"/>
      <c r="E165" s="286"/>
      <c r="F165" s="286"/>
      <c r="G165" s="286"/>
      <c r="H165" s="286"/>
      <c r="I165" s="286"/>
      <c r="J165" s="286"/>
      <c r="K165" s="159"/>
    </row>
    <row r="166" spans="2:11" s="1" customFormat="1" ht="17.25" customHeight="1" x14ac:dyDescent="0.2">
      <c r="B166" s="158"/>
      <c r="C166" s="179" t="s">
        <v>730</v>
      </c>
      <c r="D166" s="179"/>
      <c r="E166" s="179"/>
      <c r="F166" s="179" t="s">
        <v>731</v>
      </c>
      <c r="G166" s="216"/>
      <c r="H166" s="217" t="s">
        <v>45</v>
      </c>
      <c r="I166" s="217" t="s">
        <v>48</v>
      </c>
      <c r="J166" s="179" t="s">
        <v>732</v>
      </c>
      <c r="K166" s="159"/>
    </row>
    <row r="167" spans="2:11" s="1" customFormat="1" ht="17.25" customHeight="1" x14ac:dyDescent="0.2">
      <c r="B167" s="160"/>
      <c r="C167" s="181" t="s">
        <v>733</v>
      </c>
      <c r="D167" s="181"/>
      <c r="E167" s="181"/>
      <c r="F167" s="182" t="s">
        <v>734</v>
      </c>
      <c r="G167" s="218"/>
      <c r="H167" s="219"/>
      <c r="I167" s="219"/>
      <c r="J167" s="181" t="s">
        <v>735</v>
      </c>
      <c r="K167" s="161"/>
    </row>
    <row r="168" spans="2:11" s="1" customFormat="1" ht="5.25" customHeight="1" x14ac:dyDescent="0.2">
      <c r="B168" s="187"/>
      <c r="C168" s="184"/>
      <c r="D168" s="184"/>
      <c r="E168" s="184"/>
      <c r="F168" s="184"/>
      <c r="G168" s="185"/>
      <c r="H168" s="184"/>
      <c r="I168" s="184"/>
      <c r="J168" s="184"/>
      <c r="K168" s="208"/>
    </row>
    <row r="169" spans="2:11" s="1" customFormat="1" ht="15" customHeight="1" x14ac:dyDescent="0.2">
      <c r="B169" s="187"/>
      <c r="C169" s="166" t="s">
        <v>739</v>
      </c>
      <c r="D169" s="166"/>
      <c r="E169" s="166"/>
      <c r="F169" s="186" t="s">
        <v>736</v>
      </c>
      <c r="G169" s="166"/>
      <c r="H169" s="166" t="s">
        <v>776</v>
      </c>
      <c r="I169" s="166" t="s">
        <v>738</v>
      </c>
      <c r="J169" s="166">
        <v>120</v>
      </c>
      <c r="K169" s="208"/>
    </row>
    <row r="170" spans="2:11" s="1" customFormat="1" ht="15" customHeight="1" x14ac:dyDescent="0.2">
      <c r="B170" s="187"/>
      <c r="C170" s="166" t="s">
        <v>785</v>
      </c>
      <c r="D170" s="166"/>
      <c r="E170" s="166"/>
      <c r="F170" s="186" t="s">
        <v>736</v>
      </c>
      <c r="G170" s="166"/>
      <c r="H170" s="166" t="s">
        <v>786</v>
      </c>
      <c r="I170" s="166" t="s">
        <v>738</v>
      </c>
      <c r="J170" s="166" t="s">
        <v>787</v>
      </c>
      <c r="K170" s="208"/>
    </row>
    <row r="171" spans="2:11" s="1" customFormat="1" ht="15" customHeight="1" x14ac:dyDescent="0.2">
      <c r="B171" s="187"/>
      <c r="C171" s="166" t="s">
        <v>684</v>
      </c>
      <c r="D171" s="166"/>
      <c r="E171" s="166"/>
      <c r="F171" s="186" t="s">
        <v>736</v>
      </c>
      <c r="G171" s="166"/>
      <c r="H171" s="166" t="s">
        <v>803</v>
      </c>
      <c r="I171" s="166" t="s">
        <v>738</v>
      </c>
      <c r="J171" s="166" t="s">
        <v>787</v>
      </c>
      <c r="K171" s="208"/>
    </row>
    <row r="172" spans="2:11" s="1" customFormat="1" ht="15" customHeight="1" x14ac:dyDescent="0.2">
      <c r="B172" s="187"/>
      <c r="C172" s="166" t="s">
        <v>741</v>
      </c>
      <c r="D172" s="166"/>
      <c r="E172" s="166"/>
      <c r="F172" s="186" t="s">
        <v>742</v>
      </c>
      <c r="G172" s="166"/>
      <c r="H172" s="166" t="s">
        <v>803</v>
      </c>
      <c r="I172" s="166" t="s">
        <v>738</v>
      </c>
      <c r="J172" s="166">
        <v>50</v>
      </c>
      <c r="K172" s="208"/>
    </row>
    <row r="173" spans="2:11" s="1" customFormat="1" ht="15" customHeight="1" x14ac:dyDescent="0.2">
      <c r="B173" s="187"/>
      <c r="C173" s="166" t="s">
        <v>744</v>
      </c>
      <c r="D173" s="166"/>
      <c r="E173" s="166"/>
      <c r="F173" s="186" t="s">
        <v>736</v>
      </c>
      <c r="G173" s="166"/>
      <c r="H173" s="166" t="s">
        <v>803</v>
      </c>
      <c r="I173" s="166" t="s">
        <v>746</v>
      </c>
      <c r="J173" s="166"/>
      <c r="K173" s="208"/>
    </row>
    <row r="174" spans="2:11" s="1" customFormat="1" ht="15" customHeight="1" x14ac:dyDescent="0.2">
      <c r="B174" s="187"/>
      <c r="C174" s="166" t="s">
        <v>755</v>
      </c>
      <c r="D174" s="166"/>
      <c r="E174" s="166"/>
      <c r="F174" s="186" t="s">
        <v>742</v>
      </c>
      <c r="G174" s="166"/>
      <c r="H174" s="166" t="s">
        <v>803</v>
      </c>
      <c r="I174" s="166" t="s">
        <v>738</v>
      </c>
      <c r="J174" s="166">
        <v>50</v>
      </c>
      <c r="K174" s="208"/>
    </row>
    <row r="175" spans="2:11" s="1" customFormat="1" ht="15" customHeight="1" x14ac:dyDescent="0.2">
      <c r="B175" s="187"/>
      <c r="C175" s="166" t="s">
        <v>763</v>
      </c>
      <c r="D175" s="166"/>
      <c r="E175" s="166"/>
      <c r="F175" s="186" t="s">
        <v>742</v>
      </c>
      <c r="G175" s="166"/>
      <c r="H175" s="166" t="s">
        <v>803</v>
      </c>
      <c r="I175" s="166" t="s">
        <v>738</v>
      </c>
      <c r="J175" s="166">
        <v>50</v>
      </c>
      <c r="K175" s="208"/>
    </row>
    <row r="176" spans="2:11" s="1" customFormat="1" ht="15" customHeight="1" x14ac:dyDescent="0.2">
      <c r="B176" s="187"/>
      <c r="C176" s="166" t="s">
        <v>761</v>
      </c>
      <c r="D176" s="166"/>
      <c r="E176" s="166"/>
      <c r="F176" s="186" t="s">
        <v>742</v>
      </c>
      <c r="G176" s="166"/>
      <c r="H176" s="166" t="s">
        <v>803</v>
      </c>
      <c r="I176" s="166" t="s">
        <v>738</v>
      </c>
      <c r="J176" s="166">
        <v>50</v>
      </c>
      <c r="K176" s="208"/>
    </row>
    <row r="177" spans="2:11" s="1" customFormat="1" ht="15" customHeight="1" x14ac:dyDescent="0.2">
      <c r="B177" s="187"/>
      <c r="C177" s="166" t="s">
        <v>102</v>
      </c>
      <c r="D177" s="166"/>
      <c r="E177" s="166"/>
      <c r="F177" s="186" t="s">
        <v>736</v>
      </c>
      <c r="G177" s="166"/>
      <c r="H177" s="166" t="s">
        <v>804</v>
      </c>
      <c r="I177" s="166" t="s">
        <v>805</v>
      </c>
      <c r="J177" s="166"/>
      <c r="K177" s="208"/>
    </row>
    <row r="178" spans="2:11" s="1" customFormat="1" ht="15" customHeight="1" x14ac:dyDescent="0.2">
      <c r="B178" s="187"/>
      <c r="C178" s="166" t="s">
        <v>48</v>
      </c>
      <c r="D178" s="166"/>
      <c r="E178" s="166"/>
      <c r="F178" s="186" t="s">
        <v>736</v>
      </c>
      <c r="G178" s="166"/>
      <c r="H178" s="166" t="s">
        <v>806</v>
      </c>
      <c r="I178" s="166" t="s">
        <v>807</v>
      </c>
      <c r="J178" s="166">
        <v>1</v>
      </c>
      <c r="K178" s="208"/>
    </row>
    <row r="179" spans="2:11" s="1" customFormat="1" ht="15" customHeight="1" x14ac:dyDescent="0.2">
      <c r="B179" s="187"/>
      <c r="C179" s="166" t="s">
        <v>44</v>
      </c>
      <c r="D179" s="166"/>
      <c r="E179" s="166"/>
      <c r="F179" s="186" t="s">
        <v>736</v>
      </c>
      <c r="G179" s="166"/>
      <c r="H179" s="166" t="s">
        <v>808</v>
      </c>
      <c r="I179" s="166" t="s">
        <v>738</v>
      </c>
      <c r="J179" s="166">
        <v>20</v>
      </c>
      <c r="K179" s="208"/>
    </row>
    <row r="180" spans="2:11" s="1" customFormat="1" ht="15" customHeight="1" x14ac:dyDescent="0.2">
      <c r="B180" s="187"/>
      <c r="C180" s="166" t="s">
        <v>45</v>
      </c>
      <c r="D180" s="166"/>
      <c r="E180" s="166"/>
      <c r="F180" s="186" t="s">
        <v>736</v>
      </c>
      <c r="G180" s="166"/>
      <c r="H180" s="166" t="s">
        <v>809</v>
      </c>
      <c r="I180" s="166" t="s">
        <v>738</v>
      </c>
      <c r="J180" s="166">
        <v>255</v>
      </c>
      <c r="K180" s="208"/>
    </row>
    <row r="181" spans="2:11" s="1" customFormat="1" ht="15" customHeight="1" x14ac:dyDescent="0.2">
      <c r="B181" s="187"/>
      <c r="C181" s="166" t="s">
        <v>103</v>
      </c>
      <c r="D181" s="166"/>
      <c r="E181" s="166"/>
      <c r="F181" s="186" t="s">
        <v>736</v>
      </c>
      <c r="G181" s="166"/>
      <c r="H181" s="166" t="s">
        <v>700</v>
      </c>
      <c r="I181" s="166" t="s">
        <v>738</v>
      </c>
      <c r="J181" s="166">
        <v>10</v>
      </c>
      <c r="K181" s="208"/>
    </row>
    <row r="182" spans="2:11" s="1" customFormat="1" ht="15" customHeight="1" x14ac:dyDescent="0.2">
      <c r="B182" s="187"/>
      <c r="C182" s="166" t="s">
        <v>104</v>
      </c>
      <c r="D182" s="166"/>
      <c r="E182" s="166"/>
      <c r="F182" s="186" t="s">
        <v>736</v>
      </c>
      <c r="G182" s="166"/>
      <c r="H182" s="166" t="s">
        <v>810</v>
      </c>
      <c r="I182" s="166" t="s">
        <v>771</v>
      </c>
      <c r="J182" s="166"/>
      <c r="K182" s="208"/>
    </row>
    <row r="183" spans="2:11" s="1" customFormat="1" ht="15" customHeight="1" x14ac:dyDescent="0.2">
      <c r="B183" s="187"/>
      <c r="C183" s="166" t="s">
        <v>811</v>
      </c>
      <c r="D183" s="166"/>
      <c r="E183" s="166"/>
      <c r="F183" s="186" t="s">
        <v>736</v>
      </c>
      <c r="G183" s="166"/>
      <c r="H183" s="166" t="s">
        <v>812</v>
      </c>
      <c r="I183" s="166" t="s">
        <v>771</v>
      </c>
      <c r="J183" s="166"/>
      <c r="K183" s="208"/>
    </row>
    <row r="184" spans="2:11" s="1" customFormat="1" ht="15" customHeight="1" x14ac:dyDescent="0.2">
      <c r="B184" s="187"/>
      <c r="C184" s="166" t="s">
        <v>800</v>
      </c>
      <c r="D184" s="166"/>
      <c r="E184" s="166"/>
      <c r="F184" s="186" t="s">
        <v>736</v>
      </c>
      <c r="G184" s="166"/>
      <c r="H184" s="166" t="s">
        <v>813</v>
      </c>
      <c r="I184" s="166" t="s">
        <v>771</v>
      </c>
      <c r="J184" s="166"/>
      <c r="K184" s="208"/>
    </row>
    <row r="185" spans="2:11" s="1" customFormat="1" ht="15" customHeight="1" x14ac:dyDescent="0.2">
      <c r="B185" s="187"/>
      <c r="C185" s="166" t="s">
        <v>106</v>
      </c>
      <c r="D185" s="166"/>
      <c r="E185" s="166"/>
      <c r="F185" s="186" t="s">
        <v>742</v>
      </c>
      <c r="G185" s="166"/>
      <c r="H185" s="166" t="s">
        <v>814</v>
      </c>
      <c r="I185" s="166" t="s">
        <v>738</v>
      </c>
      <c r="J185" s="166">
        <v>50</v>
      </c>
      <c r="K185" s="208"/>
    </row>
    <row r="186" spans="2:11" s="1" customFormat="1" ht="15" customHeight="1" x14ac:dyDescent="0.2">
      <c r="B186" s="187"/>
      <c r="C186" s="166" t="s">
        <v>815</v>
      </c>
      <c r="D186" s="166"/>
      <c r="E186" s="166"/>
      <c r="F186" s="186" t="s">
        <v>742</v>
      </c>
      <c r="G186" s="166"/>
      <c r="H186" s="166" t="s">
        <v>816</v>
      </c>
      <c r="I186" s="166" t="s">
        <v>817</v>
      </c>
      <c r="J186" s="166"/>
      <c r="K186" s="208"/>
    </row>
    <row r="187" spans="2:11" s="1" customFormat="1" ht="15" customHeight="1" x14ac:dyDescent="0.2">
      <c r="B187" s="187"/>
      <c r="C187" s="166" t="s">
        <v>818</v>
      </c>
      <c r="D187" s="166"/>
      <c r="E187" s="166"/>
      <c r="F187" s="186" t="s">
        <v>742</v>
      </c>
      <c r="G187" s="166"/>
      <c r="H187" s="166" t="s">
        <v>819</v>
      </c>
      <c r="I187" s="166" t="s">
        <v>817</v>
      </c>
      <c r="J187" s="166"/>
      <c r="K187" s="208"/>
    </row>
    <row r="188" spans="2:11" s="1" customFormat="1" ht="15" customHeight="1" x14ac:dyDescent="0.2">
      <c r="B188" s="187"/>
      <c r="C188" s="166" t="s">
        <v>820</v>
      </c>
      <c r="D188" s="166"/>
      <c r="E188" s="166"/>
      <c r="F188" s="186" t="s">
        <v>742</v>
      </c>
      <c r="G188" s="166"/>
      <c r="H188" s="166" t="s">
        <v>821</v>
      </c>
      <c r="I188" s="166" t="s">
        <v>817</v>
      </c>
      <c r="J188" s="166"/>
      <c r="K188" s="208"/>
    </row>
    <row r="189" spans="2:11" s="1" customFormat="1" ht="15" customHeight="1" x14ac:dyDescent="0.2">
      <c r="B189" s="187"/>
      <c r="C189" s="220" t="s">
        <v>822</v>
      </c>
      <c r="D189" s="166"/>
      <c r="E189" s="166"/>
      <c r="F189" s="186" t="s">
        <v>742</v>
      </c>
      <c r="G189" s="166"/>
      <c r="H189" s="166" t="s">
        <v>823</v>
      </c>
      <c r="I189" s="166" t="s">
        <v>824</v>
      </c>
      <c r="J189" s="221" t="s">
        <v>825</v>
      </c>
      <c r="K189" s="208"/>
    </row>
    <row r="190" spans="2:11" s="1" customFormat="1" ht="15" customHeight="1" x14ac:dyDescent="0.2">
      <c r="B190" s="187"/>
      <c r="C190" s="172" t="s">
        <v>33</v>
      </c>
      <c r="D190" s="166"/>
      <c r="E190" s="166"/>
      <c r="F190" s="186" t="s">
        <v>736</v>
      </c>
      <c r="G190" s="166"/>
      <c r="H190" s="163" t="s">
        <v>826</v>
      </c>
      <c r="I190" s="166" t="s">
        <v>827</v>
      </c>
      <c r="J190" s="166"/>
      <c r="K190" s="208"/>
    </row>
    <row r="191" spans="2:11" s="1" customFormat="1" ht="15" customHeight="1" x14ac:dyDescent="0.2">
      <c r="B191" s="187"/>
      <c r="C191" s="172" t="s">
        <v>828</v>
      </c>
      <c r="D191" s="166"/>
      <c r="E191" s="166"/>
      <c r="F191" s="186" t="s">
        <v>736</v>
      </c>
      <c r="G191" s="166"/>
      <c r="H191" s="166" t="s">
        <v>829</v>
      </c>
      <c r="I191" s="166" t="s">
        <v>771</v>
      </c>
      <c r="J191" s="166"/>
      <c r="K191" s="208"/>
    </row>
    <row r="192" spans="2:11" s="1" customFormat="1" ht="15" customHeight="1" x14ac:dyDescent="0.2">
      <c r="B192" s="187"/>
      <c r="C192" s="172" t="s">
        <v>830</v>
      </c>
      <c r="D192" s="166"/>
      <c r="E192" s="166"/>
      <c r="F192" s="186" t="s">
        <v>736</v>
      </c>
      <c r="G192" s="166"/>
      <c r="H192" s="166" t="s">
        <v>831</v>
      </c>
      <c r="I192" s="166" t="s">
        <v>771</v>
      </c>
      <c r="J192" s="166"/>
      <c r="K192" s="208"/>
    </row>
    <row r="193" spans="2:11" s="1" customFormat="1" ht="15" customHeight="1" x14ac:dyDescent="0.2">
      <c r="B193" s="187"/>
      <c r="C193" s="172" t="s">
        <v>832</v>
      </c>
      <c r="D193" s="166"/>
      <c r="E193" s="166"/>
      <c r="F193" s="186" t="s">
        <v>742</v>
      </c>
      <c r="G193" s="166"/>
      <c r="H193" s="166" t="s">
        <v>833</v>
      </c>
      <c r="I193" s="166" t="s">
        <v>771</v>
      </c>
      <c r="J193" s="166"/>
      <c r="K193" s="208"/>
    </row>
    <row r="194" spans="2:11" s="1" customFormat="1" ht="15" customHeight="1" x14ac:dyDescent="0.2">
      <c r="B194" s="214"/>
      <c r="C194" s="222"/>
      <c r="D194" s="196"/>
      <c r="E194" s="196"/>
      <c r="F194" s="196"/>
      <c r="G194" s="196"/>
      <c r="H194" s="196"/>
      <c r="I194" s="196"/>
      <c r="J194" s="196"/>
      <c r="K194" s="215"/>
    </row>
    <row r="195" spans="2:11" s="1" customFormat="1" ht="18.75" customHeight="1" x14ac:dyDescent="0.2">
      <c r="B195" s="163"/>
      <c r="C195" s="166"/>
      <c r="D195" s="166"/>
      <c r="E195" s="166"/>
      <c r="F195" s="186"/>
      <c r="G195" s="166"/>
      <c r="H195" s="166"/>
      <c r="I195" s="166"/>
      <c r="J195" s="166"/>
      <c r="K195" s="163"/>
    </row>
    <row r="196" spans="2:11" s="1" customFormat="1" ht="18.75" customHeight="1" x14ac:dyDescent="0.2">
      <c r="B196" s="163"/>
      <c r="C196" s="166"/>
      <c r="D196" s="166"/>
      <c r="E196" s="166"/>
      <c r="F196" s="186"/>
      <c r="G196" s="166"/>
      <c r="H196" s="166"/>
      <c r="I196" s="166"/>
      <c r="J196" s="166"/>
      <c r="K196" s="163"/>
    </row>
    <row r="197" spans="2:11" s="1" customFormat="1" ht="18.75" customHeight="1" x14ac:dyDescent="0.2"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</row>
    <row r="198" spans="2:11" s="1" customFormat="1" ht="13.5" x14ac:dyDescent="0.2">
      <c r="B198" s="155"/>
      <c r="C198" s="156"/>
      <c r="D198" s="156"/>
      <c r="E198" s="156"/>
      <c r="F198" s="156"/>
      <c r="G198" s="156"/>
      <c r="H198" s="156"/>
      <c r="I198" s="156"/>
      <c r="J198" s="156"/>
      <c r="K198" s="157"/>
    </row>
    <row r="199" spans="2:11" s="1" customFormat="1" ht="21" x14ac:dyDescent="0.2">
      <c r="B199" s="158"/>
      <c r="C199" s="286" t="s">
        <v>834</v>
      </c>
      <c r="D199" s="286"/>
      <c r="E199" s="286"/>
      <c r="F199" s="286"/>
      <c r="G199" s="286"/>
      <c r="H199" s="286"/>
      <c r="I199" s="286"/>
      <c r="J199" s="286"/>
      <c r="K199" s="159"/>
    </row>
    <row r="200" spans="2:11" s="1" customFormat="1" ht="25.5" customHeight="1" x14ac:dyDescent="0.3">
      <c r="B200" s="158"/>
      <c r="C200" s="223" t="s">
        <v>835</v>
      </c>
      <c r="D200" s="223"/>
      <c r="E200" s="223"/>
      <c r="F200" s="223" t="s">
        <v>836</v>
      </c>
      <c r="G200" s="224"/>
      <c r="H200" s="291" t="s">
        <v>837</v>
      </c>
      <c r="I200" s="291"/>
      <c r="J200" s="291"/>
      <c r="K200" s="159"/>
    </row>
    <row r="201" spans="2:11" s="1" customFormat="1" ht="5.25" customHeight="1" x14ac:dyDescent="0.2">
      <c r="B201" s="187"/>
      <c r="C201" s="184"/>
      <c r="D201" s="184"/>
      <c r="E201" s="184"/>
      <c r="F201" s="184"/>
      <c r="G201" s="166"/>
      <c r="H201" s="184"/>
      <c r="I201" s="184"/>
      <c r="J201" s="184"/>
      <c r="K201" s="208"/>
    </row>
    <row r="202" spans="2:11" s="1" customFormat="1" ht="15" customHeight="1" x14ac:dyDescent="0.2">
      <c r="B202" s="187"/>
      <c r="C202" s="166" t="s">
        <v>827</v>
      </c>
      <c r="D202" s="166"/>
      <c r="E202" s="166"/>
      <c r="F202" s="186" t="s">
        <v>34</v>
      </c>
      <c r="G202" s="166"/>
      <c r="H202" s="292" t="s">
        <v>838</v>
      </c>
      <c r="I202" s="292"/>
      <c r="J202" s="292"/>
      <c r="K202" s="208"/>
    </row>
    <row r="203" spans="2:11" s="1" customFormat="1" ht="15" customHeight="1" x14ac:dyDescent="0.2">
      <c r="B203" s="187"/>
      <c r="C203" s="193"/>
      <c r="D203" s="166"/>
      <c r="E203" s="166"/>
      <c r="F203" s="186" t="s">
        <v>35</v>
      </c>
      <c r="G203" s="166"/>
      <c r="H203" s="292" t="s">
        <v>839</v>
      </c>
      <c r="I203" s="292"/>
      <c r="J203" s="292"/>
      <c r="K203" s="208"/>
    </row>
    <row r="204" spans="2:11" s="1" customFormat="1" ht="15" customHeight="1" x14ac:dyDescent="0.2">
      <c r="B204" s="187"/>
      <c r="C204" s="193"/>
      <c r="D204" s="166"/>
      <c r="E204" s="166"/>
      <c r="F204" s="186" t="s">
        <v>38</v>
      </c>
      <c r="G204" s="166"/>
      <c r="H204" s="292" t="s">
        <v>840</v>
      </c>
      <c r="I204" s="292"/>
      <c r="J204" s="292"/>
      <c r="K204" s="208"/>
    </row>
    <row r="205" spans="2:11" s="1" customFormat="1" ht="15" customHeight="1" x14ac:dyDescent="0.2">
      <c r="B205" s="187"/>
      <c r="C205" s="166"/>
      <c r="D205" s="166"/>
      <c r="E205" s="166"/>
      <c r="F205" s="186" t="s">
        <v>36</v>
      </c>
      <c r="G205" s="166"/>
      <c r="H205" s="292" t="s">
        <v>841</v>
      </c>
      <c r="I205" s="292"/>
      <c r="J205" s="292"/>
      <c r="K205" s="208"/>
    </row>
    <row r="206" spans="2:11" s="1" customFormat="1" ht="15" customHeight="1" x14ac:dyDescent="0.2">
      <c r="B206" s="187"/>
      <c r="C206" s="166"/>
      <c r="D206" s="166"/>
      <c r="E206" s="166"/>
      <c r="F206" s="186" t="s">
        <v>37</v>
      </c>
      <c r="G206" s="166"/>
      <c r="H206" s="292" t="s">
        <v>842</v>
      </c>
      <c r="I206" s="292"/>
      <c r="J206" s="292"/>
      <c r="K206" s="208"/>
    </row>
    <row r="207" spans="2:11" s="1" customFormat="1" ht="15" customHeight="1" x14ac:dyDescent="0.2">
      <c r="B207" s="187"/>
      <c r="C207" s="166"/>
      <c r="D207" s="166"/>
      <c r="E207" s="166"/>
      <c r="F207" s="186"/>
      <c r="G207" s="166"/>
      <c r="H207" s="166"/>
      <c r="I207" s="166"/>
      <c r="J207" s="166"/>
      <c r="K207" s="208"/>
    </row>
    <row r="208" spans="2:11" s="1" customFormat="1" ht="15" customHeight="1" x14ac:dyDescent="0.2">
      <c r="B208" s="187"/>
      <c r="C208" s="166" t="s">
        <v>783</v>
      </c>
      <c r="D208" s="166"/>
      <c r="E208" s="166"/>
      <c r="F208" s="186" t="s">
        <v>70</v>
      </c>
      <c r="G208" s="166"/>
      <c r="H208" s="292" t="s">
        <v>843</v>
      </c>
      <c r="I208" s="292"/>
      <c r="J208" s="292"/>
      <c r="K208" s="208"/>
    </row>
    <row r="209" spans="2:11" s="1" customFormat="1" ht="15" customHeight="1" x14ac:dyDescent="0.2">
      <c r="B209" s="187"/>
      <c r="C209" s="193"/>
      <c r="D209" s="166"/>
      <c r="E209" s="166"/>
      <c r="F209" s="186" t="s">
        <v>678</v>
      </c>
      <c r="G209" s="166"/>
      <c r="H209" s="292" t="s">
        <v>679</v>
      </c>
      <c r="I209" s="292"/>
      <c r="J209" s="292"/>
      <c r="K209" s="208"/>
    </row>
    <row r="210" spans="2:11" s="1" customFormat="1" ht="15" customHeight="1" x14ac:dyDescent="0.2">
      <c r="B210" s="187"/>
      <c r="C210" s="166"/>
      <c r="D210" s="166"/>
      <c r="E210" s="166"/>
      <c r="F210" s="186" t="s">
        <v>676</v>
      </c>
      <c r="G210" s="166"/>
      <c r="H210" s="292" t="s">
        <v>844</v>
      </c>
      <c r="I210" s="292"/>
      <c r="J210" s="292"/>
      <c r="K210" s="208"/>
    </row>
    <row r="211" spans="2:11" s="1" customFormat="1" ht="15" customHeight="1" x14ac:dyDescent="0.2">
      <c r="B211" s="225"/>
      <c r="C211" s="193"/>
      <c r="D211" s="193"/>
      <c r="E211" s="193"/>
      <c r="F211" s="186" t="s">
        <v>680</v>
      </c>
      <c r="G211" s="172"/>
      <c r="H211" s="293" t="s">
        <v>681</v>
      </c>
      <c r="I211" s="293"/>
      <c r="J211" s="293"/>
      <c r="K211" s="226"/>
    </row>
    <row r="212" spans="2:11" s="1" customFormat="1" ht="15" customHeight="1" x14ac:dyDescent="0.2">
      <c r="B212" s="225"/>
      <c r="C212" s="193"/>
      <c r="D212" s="193"/>
      <c r="E212" s="193"/>
      <c r="F212" s="186" t="s">
        <v>682</v>
      </c>
      <c r="G212" s="172"/>
      <c r="H212" s="293" t="s">
        <v>845</v>
      </c>
      <c r="I212" s="293"/>
      <c r="J212" s="293"/>
      <c r="K212" s="226"/>
    </row>
    <row r="213" spans="2:11" s="1" customFormat="1" ht="15" customHeight="1" x14ac:dyDescent="0.2">
      <c r="B213" s="225"/>
      <c r="C213" s="193"/>
      <c r="D213" s="193"/>
      <c r="E213" s="193"/>
      <c r="F213" s="227"/>
      <c r="G213" s="172"/>
      <c r="H213" s="228"/>
      <c r="I213" s="228"/>
      <c r="J213" s="228"/>
      <c r="K213" s="226"/>
    </row>
    <row r="214" spans="2:11" s="1" customFormat="1" ht="15" customHeight="1" x14ac:dyDescent="0.2">
      <c r="B214" s="225"/>
      <c r="C214" s="166" t="s">
        <v>807</v>
      </c>
      <c r="D214" s="193"/>
      <c r="E214" s="193"/>
      <c r="F214" s="186">
        <v>1</v>
      </c>
      <c r="G214" s="172"/>
      <c r="H214" s="293" t="s">
        <v>846</v>
      </c>
      <c r="I214" s="293"/>
      <c r="J214" s="293"/>
      <c r="K214" s="226"/>
    </row>
    <row r="215" spans="2:11" s="1" customFormat="1" ht="15" customHeight="1" x14ac:dyDescent="0.2">
      <c r="B215" s="225"/>
      <c r="C215" s="193"/>
      <c r="D215" s="193"/>
      <c r="E215" s="193"/>
      <c r="F215" s="186">
        <v>2</v>
      </c>
      <c r="G215" s="172"/>
      <c r="H215" s="293" t="s">
        <v>847</v>
      </c>
      <c r="I215" s="293"/>
      <c r="J215" s="293"/>
      <c r="K215" s="226"/>
    </row>
    <row r="216" spans="2:11" s="1" customFormat="1" ht="15" customHeight="1" x14ac:dyDescent="0.2">
      <c r="B216" s="225"/>
      <c r="C216" s="193"/>
      <c r="D216" s="193"/>
      <c r="E216" s="193"/>
      <c r="F216" s="186">
        <v>3</v>
      </c>
      <c r="G216" s="172"/>
      <c r="H216" s="293" t="s">
        <v>848</v>
      </c>
      <c r="I216" s="293"/>
      <c r="J216" s="293"/>
      <c r="K216" s="226"/>
    </row>
    <row r="217" spans="2:11" s="1" customFormat="1" ht="15" customHeight="1" x14ac:dyDescent="0.2">
      <c r="B217" s="225"/>
      <c r="C217" s="193"/>
      <c r="D217" s="193"/>
      <c r="E217" s="193"/>
      <c r="F217" s="186">
        <v>4</v>
      </c>
      <c r="G217" s="172"/>
      <c r="H217" s="293" t="s">
        <v>849</v>
      </c>
      <c r="I217" s="293"/>
      <c r="J217" s="293"/>
      <c r="K217" s="226"/>
    </row>
    <row r="218" spans="2:11" s="1" customFormat="1" ht="12.75" customHeight="1" x14ac:dyDescent="0.2">
      <c r="B218" s="229"/>
      <c r="C218" s="230"/>
      <c r="D218" s="230"/>
      <c r="E218" s="230"/>
      <c r="F218" s="230"/>
      <c r="G218" s="230"/>
      <c r="H218" s="230"/>
      <c r="I218" s="230"/>
      <c r="J218" s="230"/>
      <c r="K218" s="2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Výčet nejpravděpodob...</vt:lpstr>
      <vt:lpstr>Pokyny pro vyplnění</vt:lpstr>
      <vt:lpstr>'01 - Výčet nejpravděpodob...'!Názvy_tisku</vt:lpstr>
      <vt:lpstr>'Rekapitulace stavby'!Názvy_tisku</vt:lpstr>
      <vt:lpstr>'01 - Výčet nejpravděpodob...'!Oblast_tisku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Martinek Petr, Ing.</cp:lastModifiedBy>
  <dcterms:created xsi:type="dcterms:W3CDTF">2019-10-07T10:23:14Z</dcterms:created>
  <dcterms:modified xsi:type="dcterms:W3CDTF">2022-08-05T07:43:26Z</dcterms:modified>
</cp:coreProperties>
</file>