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divcova\Desktop\"/>
    </mc:Choice>
  </mc:AlternateContent>
  <bookViews>
    <workbookView xWindow="0" yWindow="0" windowWidth="20430" windowHeight="10125" firstSheet="1" activeTab="1"/>
  </bookViews>
  <sheets>
    <sheet name="Rekapitulace stavby" sheetId="1" r:id="rId1"/>
    <sheet name="SO 101 - Most" sheetId="2" r:id="rId2"/>
    <sheet name="SO 102 - Železniční svršek" sheetId="3" r:id="rId3"/>
    <sheet name="103 - VRN" sheetId="4" r:id="rId4"/>
    <sheet name="104 - Materiál zadavatele..." sheetId="5" r:id="rId5"/>
  </sheets>
  <definedNames>
    <definedName name="_xlnm._FilterDatabase" localSheetId="3" hidden="1">'103 - VRN'!$C$122:$K$152</definedName>
    <definedName name="_xlnm._FilterDatabase" localSheetId="4" hidden="1">'104 - Materiál zadavatele...'!$C$117:$K$125</definedName>
    <definedName name="_xlnm._FilterDatabase" localSheetId="1" hidden="1">'SO 101 - Most'!$C$131:$K$459</definedName>
    <definedName name="_xlnm._FilterDatabase" localSheetId="2" hidden="1">'SO 102 - Železniční svršek'!$C$124:$K$190</definedName>
    <definedName name="_xlnm.Print_Titles" localSheetId="3">'103 - VRN'!$122:$122</definedName>
    <definedName name="_xlnm.Print_Titles" localSheetId="4">'104 - Materiál zadavatele...'!$117:$117</definedName>
    <definedName name="_xlnm.Print_Titles" localSheetId="0">'Rekapitulace stavby'!$92:$92</definedName>
    <definedName name="_xlnm.Print_Titles" localSheetId="1">'SO 101 - Most'!$131:$131</definedName>
    <definedName name="_xlnm.Print_Titles" localSheetId="2">'SO 102 - Železniční svršek'!$124:$124</definedName>
    <definedName name="_xlnm.Print_Area" localSheetId="3">'103 - VRN'!$C$4:$J$76,'103 - VRN'!$C$82:$J$104,'103 - VRN'!$C$110:$J$152</definedName>
    <definedName name="_xlnm.Print_Area" localSheetId="4">'104 - Materiál zadavatele...'!$C$4:$J$76,'104 - Materiál zadavatele...'!$C$82:$J$99,'104 - Materiál zadavatele...'!$C$105:$J$125</definedName>
    <definedName name="_xlnm.Print_Area" localSheetId="0">'Rekapitulace stavby'!$D$4:$AO$76,'Rekapitulace stavby'!$C$82:$AQ$99</definedName>
    <definedName name="_xlnm.Print_Area" localSheetId="1">'SO 101 - Most'!$C$4:$J$76,'SO 101 - Most'!$C$82:$J$113,'SO 101 - Most'!$C$119:$J$459</definedName>
    <definedName name="_xlnm.Print_Area" localSheetId="2">'SO 102 - Železniční svršek'!$C$4:$J$76,'SO 102 - Železniční svršek'!$C$82:$J$106,'SO 102 - Železniční svršek'!$C$112:$J$190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3" i="5"/>
  <c r="BH123" i="5"/>
  <c r="BG123" i="5"/>
  <c r="BF123" i="5"/>
  <c r="T123" i="5"/>
  <c r="T122" i="5" s="1"/>
  <c r="T121" i="5" s="1"/>
  <c r="T118" i="5" s="1"/>
  <c r="R123" i="5"/>
  <c r="R122" i="5"/>
  <c r="R121" i="5"/>
  <c r="P123" i="5"/>
  <c r="P122" i="5" s="1"/>
  <c r="P121" i="5" s="1"/>
  <c r="P118" i="5" s="1"/>
  <c r="AU98" i="1" s="1"/>
  <c r="BI119" i="5"/>
  <c r="BH119" i="5"/>
  <c r="BG119" i="5"/>
  <c r="BF119" i="5"/>
  <c r="T119" i="5"/>
  <c r="R119" i="5"/>
  <c r="R118" i="5" s="1"/>
  <c r="P119" i="5"/>
  <c r="F112" i="5"/>
  <c r="E110" i="5"/>
  <c r="F89" i="5"/>
  <c r="E87" i="5"/>
  <c r="J24" i="5"/>
  <c r="E24" i="5"/>
  <c r="J92" i="5" s="1"/>
  <c r="J23" i="5"/>
  <c r="J21" i="5"/>
  <c r="E21" i="5"/>
  <c r="J114" i="5" s="1"/>
  <c r="J20" i="5"/>
  <c r="J18" i="5"/>
  <c r="E18" i="5"/>
  <c r="F115" i="5" s="1"/>
  <c r="J17" i="5"/>
  <c r="J15" i="5"/>
  <c r="E15" i="5"/>
  <c r="F114" i="5" s="1"/>
  <c r="J14" i="5"/>
  <c r="J12" i="5"/>
  <c r="J89" i="5"/>
  <c r="E7" i="5"/>
  <c r="E108" i="5"/>
  <c r="J37" i="4"/>
  <c r="J36" i="4"/>
  <c r="AY97" i="1" s="1"/>
  <c r="J35" i="4"/>
  <c r="AX97" i="1" s="1"/>
  <c r="BI152" i="4"/>
  <c r="BH152" i="4"/>
  <c r="BG152" i="4"/>
  <c r="BF152" i="4"/>
  <c r="T152" i="4"/>
  <c r="T151" i="4" s="1"/>
  <c r="R152" i="4"/>
  <c r="R151" i="4" s="1"/>
  <c r="P152" i="4"/>
  <c r="P151" i="4" s="1"/>
  <c r="BI150" i="4"/>
  <c r="BH150" i="4"/>
  <c r="BG150" i="4"/>
  <c r="BF150" i="4"/>
  <c r="T150" i="4"/>
  <c r="T149" i="4" s="1"/>
  <c r="R150" i="4"/>
  <c r="R149" i="4" s="1"/>
  <c r="P150" i="4"/>
  <c r="P149" i="4" s="1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120" i="4" s="1"/>
  <c r="J17" i="4"/>
  <c r="J15" i="4"/>
  <c r="E15" i="4"/>
  <c r="F119" i="4" s="1"/>
  <c r="J14" i="4"/>
  <c r="J12" i="4"/>
  <c r="J89" i="4"/>
  <c r="E7" i="4"/>
  <c r="E85" i="4"/>
  <c r="J37" i="3"/>
  <c r="J36" i="3"/>
  <c r="AY96" i="1" s="1"/>
  <c r="J35" i="3"/>
  <c r="AX96" i="1" s="1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122" i="3" s="1"/>
  <c r="J23" i="3"/>
  <c r="J21" i="3"/>
  <c r="E21" i="3"/>
  <c r="J121" i="3" s="1"/>
  <c r="J20" i="3"/>
  <c r="J18" i="3"/>
  <c r="E18" i="3"/>
  <c r="F122" i="3" s="1"/>
  <c r="J17" i="3"/>
  <c r="J15" i="3"/>
  <c r="E15" i="3"/>
  <c r="F121" i="3" s="1"/>
  <c r="J14" i="3"/>
  <c r="J12" i="3"/>
  <c r="J119" i="3"/>
  <c r="E7" i="3"/>
  <c r="E115" i="3"/>
  <c r="J37" i="2"/>
  <c r="J36" i="2"/>
  <c r="AY95" i="1" s="1"/>
  <c r="J35" i="2"/>
  <c r="AX95" i="1" s="1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T454" i="2"/>
  <c r="R455" i="2"/>
  <c r="R454" i="2"/>
  <c r="P455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T401" i="2" s="1"/>
  <c r="R402" i="2"/>
  <c r="R401" i="2" s="1"/>
  <c r="P402" i="2"/>
  <c r="P401" i="2" s="1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6" i="2"/>
  <c r="E124" i="2"/>
  <c r="F89" i="2"/>
  <c r="E87" i="2"/>
  <c r="J24" i="2"/>
  <c r="E24" i="2"/>
  <c r="J129" i="2" s="1"/>
  <c r="J23" i="2"/>
  <c r="J21" i="2"/>
  <c r="E21" i="2"/>
  <c r="J128" i="2" s="1"/>
  <c r="J20" i="2"/>
  <c r="J18" i="2"/>
  <c r="E18" i="2"/>
  <c r="F92" i="2" s="1"/>
  <c r="J17" i="2"/>
  <c r="J15" i="2"/>
  <c r="E15" i="2"/>
  <c r="F128" i="2" s="1"/>
  <c r="J14" i="2"/>
  <c r="J12" i="2"/>
  <c r="J89" i="2"/>
  <c r="E7" i="2"/>
  <c r="E122" i="2"/>
  <c r="L90" i="1"/>
  <c r="AM90" i="1"/>
  <c r="AM89" i="1"/>
  <c r="L89" i="1"/>
  <c r="AM87" i="1"/>
  <c r="L87" i="1"/>
  <c r="L85" i="1"/>
  <c r="L84" i="1"/>
  <c r="J449" i="2"/>
  <c r="BK441" i="2"/>
  <c r="J405" i="2"/>
  <c r="J387" i="2"/>
  <c r="J372" i="2"/>
  <c r="J359" i="2"/>
  <c r="BK334" i="2"/>
  <c r="BK321" i="2"/>
  <c r="BK288" i="2"/>
  <c r="BK268" i="2"/>
  <c r="J258" i="2"/>
  <c r="J226" i="2"/>
  <c r="J215" i="2"/>
  <c r="J180" i="2"/>
  <c r="J154" i="2"/>
  <c r="J141" i="2"/>
  <c r="BK424" i="2"/>
  <c r="J415" i="2"/>
  <c r="BK405" i="2"/>
  <c r="BK391" i="2"/>
  <c r="J377" i="2"/>
  <c r="J345" i="2"/>
  <c r="J328" i="2"/>
  <c r="BK303" i="2"/>
  <c r="J279" i="2"/>
  <c r="BK258" i="2"/>
  <c r="BK226" i="2"/>
  <c r="J210" i="2"/>
  <c r="J195" i="2"/>
  <c r="BK157" i="2"/>
  <c r="J135" i="2"/>
  <c r="J458" i="2"/>
  <c r="BK434" i="2"/>
  <c r="BK387" i="2"/>
  <c r="BK339" i="2"/>
  <c r="J325" i="2"/>
  <c r="J288" i="2"/>
  <c r="BK270" i="2"/>
  <c r="J245" i="2"/>
  <c r="J207" i="2"/>
  <c r="BK200" i="2"/>
  <c r="J188" i="2"/>
  <c r="BK180" i="2"/>
  <c r="J162" i="2"/>
  <c r="J148" i="2"/>
  <c r="J451" i="2"/>
  <c r="BK437" i="2"/>
  <c r="J392" i="2"/>
  <c r="BK372" i="2"/>
  <c r="BK362" i="2"/>
  <c r="BK348" i="2"/>
  <c r="J332" i="2"/>
  <c r="J313" i="2"/>
  <c r="J303" i="2"/>
  <c r="J284" i="2"/>
  <c r="J239" i="2"/>
  <c r="BK231" i="2"/>
  <c r="J199" i="2"/>
  <c r="BK169" i="2"/>
  <c r="BK154" i="2"/>
  <c r="BK181" i="3"/>
  <c r="J166" i="3"/>
  <c r="BK157" i="3"/>
  <c r="J138" i="3"/>
  <c r="J180" i="3"/>
  <c r="BK176" i="3"/>
  <c r="BK163" i="3"/>
  <c r="J153" i="3"/>
  <c r="J134" i="3"/>
  <c r="J128" i="3"/>
  <c r="J179" i="3"/>
  <c r="BK172" i="3"/>
  <c r="J164" i="3"/>
  <c r="J143" i="3"/>
  <c r="BK189" i="3"/>
  <c r="J172" i="3"/>
  <c r="BK165" i="3"/>
  <c r="BK156" i="3"/>
  <c r="J139" i="3"/>
  <c r="BK152" i="4"/>
  <c r="J142" i="4"/>
  <c r="J150" i="4"/>
  <c r="J146" i="4"/>
  <c r="J128" i="4"/>
  <c r="J129" i="4"/>
  <c r="J138" i="4"/>
  <c r="J126" i="4"/>
  <c r="BK119" i="5"/>
  <c r="BK446" i="2"/>
  <c r="J444" i="2"/>
  <c r="J408" i="2"/>
  <c r="BK377" i="2"/>
  <c r="J365" i="2"/>
  <c r="J339" i="2"/>
  <c r="BK325" i="2"/>
  <c r="BK318" i="2"/>
  <c r="BK279" i="2"/>
  <c r="BK276" i="2"/>
  <c r="J235" i="2"/>
  <c r="J224" i="2"/>
  <c r="J211" i="2"/>
  <c r="BK172" i="2"/>
  <c r="BK162" i="2"/>
  <c r="BK151" i="2"/>
  <c r="BK144" i="2"/>
  <c r="BK428" i="2"/>
  <c r="BK419" i="2"/>
  <c r="BK412" i="2"/>
  <c r="J402" i="2"/>
  <c r="J388" i="2"/>
  <c r="BK352" i="2"/>
  <c r="J331" i="2"/>
  <c r="BK306" i="2"/>
  <c r="J281" i="2"/>
  <c r="BK267" i="2"/>
  <c r="J231" i="2"/>
  <c r="J218" i="2"/>
  <c r="BK199" i="2"/>
  <c r="J160" i="2"/>
  <c r="BK136" i="2"/>
  <c r="J459" i="2"/>
  <c r="BK455" i="2"/>
  <c r="BK398" i="2"/>
  <c r="BK371" i="2"/>
  <c r="BK331" i="2"/>
  <c r="J318" i="2"/>
  <c r="J291" i="2"/>
  <c r="BK273" i="2"/>
  <c r="BK253" i="2"/>
  <c r="J227" i="2"/>
  <c r="BK210" i="2"/>
  <c r="J192" i="2"/>
  <c r="J182" i="2"/>
  <c r="BK175" i="2"/>
  <c r="J151" i="2"/>
  <c r="AS94" i="1"/>
  <c r="BK359" i="2"/>
  <c r="J334" i="2"/>
  <c r="J321" i="2"/>
  <c r="J306" i="2"/>
  <c r="J295" i="2"/>
  <c r="BK278" i="2"/>
  <c r="J273" i="2"/>
  <c r="J269" i="2"/>
  <c r="J253" i="2"/>
  <c r="J252" i="2"/>
  <c r="BK188" i="2"/>
  <c r="BK182" i="2"/>
  <c r="J189" i="3"/>
  <c r="BK180" i="3"/>
  <c r="J177" i="3"/>
  <c r="J161" i="3"/>
  <c r="BK185" i="3"/>
  <c r="BK177" i="3"/>
  <c r="J168" i="3"/>
  <c r="J157" i="3"/>
  <c r="BK144" i="3"/>
  <c r="BK143" i="3"/>
  <c r="J185" i="3"/>
  <c r="J176" i="3"/>
  <c r="BK166" i="3"/>
  <c r="J163" i="3"/>
  <c r="BK139" i="3"/>
  <c r="J184" i="3"/>
  <c r="J174" i="3"/>
  <c r="BK161" i="3"/>
  <c r="J148" i="3"/>
  <c r="BK147" i="4"/>
  <c r="BK141" i="4"/>
  <c r="J136" i="4"/>
  <c r="BK126" i="4"/>
  <c r="J141" i="4"/>
  <c r="J135" i="4"/>
  <c r="BK128" i="4"/>
  <c r="BK130" i="4"/>
  <c r="BK123" i="5"/>
  <c r="BK459" i="2"/>
  <c r="J446" i="2"/>
  <c r="BK438" i="2"/>
  <c r="BK388" i="2"/>
  <c r="J375" i="2"/>
  <c r="BK368" i="2"/>
  <c r="BK342" i="2"/>
  <c r="J333" i="2"/>
  <c r="BK316" i="2"/>
  <c r="J278" i="2"/>
  <c r="J267" i="2"/>
  <c r="BK227" i="2"/>
  <c r="J221" i="2"/>
  <c r="BK192" i="2"/>
  <c r="BK166" i="2"/>
  <c r="BK161" i="2"/>
  <c r="BK148" i="2"/>
  <c r="BK449" i="2"/>
  <c r="J428" i="2"/>
  <c r="J419" i="2"/>
  <c r="J412" i="2"/>
  <c r="J398" i="2"/>
  <c r="J383" i="2"/>
  <c r="BK375" i="2"/>
  <c r="BK333" i="2"/>
  <c r="J317" i="2"/>
  <c r="BK291" i="2"/>
  <c r="BK277" i="2"/>
  <c r="BK238" i="2"/>
  <c r="BK215" i="2"/>
  <c r="BK204" i="2"/>
  <c r="BK176" i="2"/>
  <c r="J144" i="2"/>
  <c r="BK458" i="2"/>
  <c r="J457" i="2"/>
  <c r="BK395" i="2"/>
  <c r="BK380" i="2"/>
  <c r="BK335" i="2"/>
  <c r="BK317" i="2"/>
  <c r="BK284" i="2"/>
  <c r="J257" i="2"/>
  <c r="BK249" i="2"/>
  <c r="BK224" i="2"/>
  <c r="BK195" i="2"/>
  <c r="BK185" i="2"/>
  <c r="J179" i="2"/>
  <c r="J172" i="2"/>
  <c r="J157" i="2"/>
  <c r="BK135" i="2"/>
  <c r="J441" i="2"/>
  <c r="BK431" i="2"/>
  <c r="J391" i="2"/>
  <c r="J368" i="2"/>
  <c r="J355" i="2"/>
  <c r="BK345" i="2"/>
  <c r="J316" i="2"/>
  <c r="BK299" i="2"/>
  <c r="BK281" i="2"/>
  <c r="J276" i="2"/>
  <c r="J270" i="2"/>
  <c r="BK261" i="2"/>
  <c r="BK235" i="2"/>
  <c r="BK207" i="2"/>
  <c r="BK179" i="2"/>
  <c r="J136" i="2"/>
  <c r="J182" i="3"/>
  <c r="BK179" i="3"/>
  <c r="BK171" i="3"/>
  <c r="J156" i="3"/>
  <c r="BK133" i="3"/>
  <c r="BK178" i="3"/>
  <c r="BK174" i="3"/>
  <c r="J167" i="3"/>
  <c r="BK148" i="3"/>
  <c r="J133" i="3"/>
  <c r="J190" i="3"/>
  <c r="J178" i="3"/>
  <c r="BK170" i="3"/>
  <c r="BK162" i="3"/>
  <c r="BK134" i="3"/>
  <c r="BK168" i="3"/>
  <c r="J162" i="3"/>
  <c r="BK152" i="3"/>
  <c r="BK128" i="3"/>
  <c r="J143" i="4"/>
  <c r="BK138" i="4"/>
  <c r="BK135" i="4"/>
  <c r="BK143" i="4"/>
  <c r="J133" i="4"/>
  <c r="BK133" i="4"/>
  <c r="F36" i="5"/>
  <c r="J455" i="2"/>
  <c r="BK444" i="2"/>
  <c r="BK402" i="2"/>
  <c r="BK383" i="2"/>
  <c r="J362" i="2"/>
  <c r="J335" i="2"/>
  <c r="BK324" i="2"/>
  <c r="J299" i="2"/>
  <c r="J277" i="2"/>
  <c r="J261" i="2"/>
  <c r="BK257" i="2"/>
  <c r="BK218" i="2"/>
  <c r="BK189" i="2"/>
  <c r="J169" i="2"/>
  <c r="BK160" i="2"/>
  <c r="J147" i="2"/>
  <c r="J431" i="2"/>
  <c r="J424" i="2"/>
  <c r="BK415" i="2"/>
  <c r="BK408" i="2"/>
  <c r="J395" i="2"/>
  <c r="J380" i="2"/>
  <c r="BK355" i="2"/>
  <c r="BK332" i="2"/>
  <c r="J307" i="2"/>
  <c r="BK295" i="2"/>
  <c r="J268" i="2"/>
  <c r="BK252" i="2"/>
  <c r="BK221" i="2"/>
  <c r="BK211" i="2"/>
  <c r="J200" i="2"/>
  <c r="J175" i="2"/>
  <c r="BK141" i="2"/>
  <c r="BK457" i="2"/>
  <c r="J437" i="2"/>
  <c r="BK392" i="2"/>
  <c r="J348" i="2"/>
  <c r="BK328" i="2"/>
  <c r="BK313" i="2"/>
  <c r="BK269" i="2"/>
  <c r="BK239" i="2"/>
  <c r="J212" i="2"/>
  <c r="J204" i="2"/>
  <c r="J189" i="2"/>
  <c r="J176" i="2"/>
  <c r="J166" i="2"/>
  <c r="BK147" i="2"/>
  <c r="BK451" i="2"/>
  <c r="J438" i="2"/>
  <c r="J434" i="2"/>
  <c r="J371" i="2"/>
  <c r="BK365" i="2"/>
  <c r="J352" i="2"/>
  <c r="J342" i="2"/>
  <c r="J324" i="2"/>
  <c r="BK307" i="2"/>
  <c r="J249" i="2"/>
  <c r="BK245" i="2"/>
  <c r="J238" i="2"/>
  <c r="BK212" i="2"/>
  <c r="J185" i="2"/>
  <c r="J161" i="2"/>
  <c r="BK190" i="3"/>
  <c r="BK167" i="3"/>
  <c r="BK158" i="3"/>
  <c r="J144" i="3"/>
  <c r="BK184" i="3"/>
  <c r="J170" i="3"/>
  <c r="J158" i="3"/>
  <c r="BK138" i="3"/>
  <c r="J129" i="3"/>
  <c r="BK182" i="3"/>
  <c r="BK173" i="3"/>
  <c r="J165" i="3"/>
  <c r="J152" i="3"/>
  <c r="J181" i="3"/>
  <c r="J173" i="3"/>
  <c r="J171" i="3"/>
  <c r="BK164" i="3"/>
  <c r="BK153" i="3"/>
  <c r="BK129" i="3"/>
  <c r="BK150" i="4"/>
  <c r="BK129" i="4"/>
  <c r="J152" i="4"/>
  <c r="J147" i="4"/>
  <c r="BK142" i="4"/>
  <c r="BK136" i="4"/>
  <c r="J130" i="4"/>
  <c r="BK146" i="4"/>
  <c r="J119" i="5"/>
  <c r="J123" i="5"/>
  <c r="P134" i="2" l="1"/>
  <c r="R165" i="2"/>
  <c r="R181" i="2"/>
  <c r="T206" i="2"/>
  <c r="T266" i="2"/>
  <c r="BK280" i="2"/>
  <c r="J280" i="2" s="1"/>
  <c r="J103" i="2" s="1"/>
  <c r="BK302" i="2"/>
  <c r="J302" i="2" s="1"/>
  <c r="J104" i="2" s="1"/>
  <c r="R382" i="2"/>
  <c r="BK404" i="2"/>
  <c r="J404" i="2" s="1"/>
  <c r="J108" i="2" s="1"/>
  <c r="BK445" i="2"/>
  <c r="J445" i="2" s="1"/>
  <c r="J109" i="2" s="1"/>
  <c r="T456" i="2"/>
  <c r="T453" i="2"/>
  <c r="R127" i="3"/>
  <c r="P132" i="3"/>
  <c r="P137" i="3"/>
  <c r="T151" i="3"/>
  <c r="R169" i="3"/>
  <c r="R175" i="3"/>
  <c r="BK183" i="3"/>
  <c r="J183" i="3"/>
  <c r="J104" i="3" s="1"/>
  <c r="BK188" i="3"/>
  <c r="J188" i="3" s="1"/>
  <c r="J105" i="3" s="1"/>
  <c r="P125" i="4"/>
  <c r="BK132" i="4"/>
  <c r="J132" i="4" s="1"/>
  <c r="J99" i="4" s="1"/>
  <c r="BK140" i="4"/>
  <c r="J140" i="4" s="1"/>
  <c r="J100" i="4" s="1"/>
  <c r="R145" i="4"/>
  <c r="BK134" i="2"/>
  <c r="J134" i="2" s="1"/>
  <c r="J98" i="2" s="1"/>
  <c r="T165" i="2"/>
  <c r="P181" i="2"/>
  <c r="P206" i="2"/>
  <c r="BK266" i="2"/>
  <c r="J266" i="2"/>
  <c r="J102" i="2"/>
  <c r="P280" i="2"/>
  <c r="R302" i="2"/>
  <c r="BK382" i="2"/>
  <c r="J382" i="2"/>
  <c r="J105" i="2" s="1"/>
  <c r="P404" i="2"/>
  <c r="R445" i="2"/>
  <c r="BK456" i="2"/>
  <c r="J456" i="2" s="1"/>
  <c r="J112" i="2" s="1"/>
  <c r="BK127" i="3"/>
  <c r="J127" i="3"/>
  <c r="J98" i="3" s="1"/>
  <c r="BK132" i="3"/>
  <c r="J132" i="3"/>
  <c r="J99" i="3"/>
  <c r="R137" i="3"/>
  <c r="R151" i="3"/>
  <c r="BK169" i="3"/>
  <c r="J169" i="3"/>
  <c r="J102" i="3" s="1"/>
  <c r="P175" i="3"/>
  <c r="P183" i="3"/>
  <c r="P188" i="3"/>
  <c r="R125" i="4"/>
  <c r="P132" i="4"/>
  <c r="P140" i="4"/>
  <c r="BK145" i="4"/>
  <c r="J145" i="4" s="1"/>
  <c r="J101" i="4" s="1"/>
  <c r="T134" i="2"/>
  <c r="P165" i="2"/>
  <c r="T181" i="2"/>
  <c r="BK206" i="2"/>
  <c r="J206" i="2" s="1"/>
  <c r="J101" i="2" s="1"/>
  <c r="R266" i="2"/>
  <c r="T280" i="2"/>
  <c r="P302" i="2"/>
  <c r="P382" i="2"/>
  <c r="T404" i="2"/>
  <c r="T445" i="2"/>
  <c r="T403" i="2" s="1"/>
  <c r="R456" i="2"/>
  <c r="R453" i="2"/>
  <c r="T127" i="3"/>
  <c r="T132" i="3"/>
  <c r="T137" i="3"/>
  <c r="BK151" i="3"/>
  <c r="J151" i="3"/>
  <c r="J101" i="3" s="1"/>
  <c r="P169" i="3"/>
  <c r="BK175" i="3"/>
  <c r="J175" i="3"/>
  <c r="J103" i="3" s="1"/>
  <c r="T183" i="3"/>
  <c r="T188" i="3"/>
  <c r="BK125" i="4"/>
  <c r="J125" i="4" s="1"/>
  <c r="J98" i="4" s="1"/>
  <c r="R132" i="4"/>
  <c r="R140" i="4"/>
  <c r="T145" i="4"/>
  <c r="R134" i="2"/>
  <c r="BK165" i="2"/>
  <c r="J165" i="2"/>
  <c r="J99" i="2" s="1"/>
  <c r="BK181" i="2"/>
  <c r="J181" i="2"/>
  <c r="J100" i="2"/>
  <c r="R206" i="2"/>
  <c r="P266" i="2"/>
  <c r="R280" i="2"/>
  <c r="T302" i="2"/>
  <c r="T382" i="2"/>
  <c r="R404" i="2"/>
  <c r="R403" i="2"/>
  <c r="P445" i="2"/>
  <c r="P456" i="2"/>
  <c r="P453" i="2" s="1"/>
  <c r="P127" i="3"/>
  <c r="R132" i="3"/>
  <c r="BK137" i="3"/>
  <c r="J137" i="3" s="1"/>
  <c r="J100" i="3" s="1"/>
  <c r="P151" i="3"/>
  <c r="T169" i="3"/>
  <c r="T175" i="3"/>
  <c r="R183" i="3"/>
  <c r="R188" i="3"/>
  <c r="T125" i="4"/>
  <c r="T124" i="4" s="1"/>
  <c r="T123" i="4" s="1"/>
  <c r="T132" i="4"/>
  <c r="T140" i="4"/>
  <c r="P145" i="4"/>
  <c r="BK149" i="4"/>
  <c r="J149" i="4"/>
  <c r="J102" i="4" s="1"/>
  <c r="BK401" i="2"/>
  <c r="J401" i="2"/>
  <c r="J106" i="2"/>
  <c r="BK122" i="5"/>
  <c r="J122" i="5" s="1"/>
  <c r="J98" i="5" s="1"/>
  <c r="BK454" i="2"/>
  <c r="J454" i="2" s="1"/>
  <c r="J111" i="2" s="1"/>
  <c r="BK151" i="4"/>
  <c r="J151" i="4"/>
  <c r="J103" i="4" s="1"/>
  <c r="E85" i="5"/>
  <c r="J91" i="5"/>
  <c r="J112" i="5"/>
  <c r="J115" i="5"/>
  <c r="F91" i="5"/>
  <c r="F92" i="5"/>
  <c r="BE119" i="5"/>
  <c r="BE123" i="5"/>
  <c r="BC98" i="1"/>
  <c r="E113" i="4"/>
  <c r="BE128" i="4"/>
  <c r="BE141" i="4"/>
  <c r="BE147" i="4"/>
  <c r="BE150" i="4"/>
  <c r="BK126" i="3"/>
  <c r="J126" i="3" s="1"/>
  <c r="J97" i="3" s="1"/>
  <c r="F92" i="4"/>
  <c r="J119" i="4"/>
  <c r="BE138" i="4"/>
  <c r="BE142" i="4"/>
  <c r="F91" i="4"/>
  <c r="J117" i="4"/>
  <c r="BE126" i="4"/>
  <c r="BE129" i="4"/>
  <c r="BE130" i="4"/>
  <c r="BE133" i="4"/>
  <c r="BE135" i="4"/>
  <c r="BE136" i="4"/>
  <c r="J92" i="4"/>
  <c r="BE143" i="4"/>
  <c r="BE146" i="4"/>
  <c r="BE152" i="4"/>
  <c r="BK403" i="2"/>
  <c r="J403" i="2"/>
  <c r="J107" i="2" s="1"/>
  <c r="J91" i="3"/>
  <c r="BE133" i="3"/>
  <c r="BE134" i="3"/>
  <c r="BE143" i="3"/>
  <c r="BE166" i="3"/>
  <c r="BE185" i="3"/>
  <c r="BE190" i="3"/>
  <c r="E85" i="3"/>
  <c r="F91" i="3"/>
  <c r="BE128" i="3"/>
  <c r="BE148" i="3"/>
  <c r="BE152" i="3"/>
  <c r="BE156" i="3"/>
  <c r="BE157" i="3"/>
  <c r="BE167" i="3"/>
  <c r="BE168" i="3"/>
  <c r="BE176" i="3"/>
  <c r="BE178" i="3"/>
  <c r="BE180" i="3"/>
  <c r="BE189" i="3"/>
  <c r="J89" i="3"/>
  <c r="F92" i="3"/>
  <c r="BE158" i="3"/>
  <c r="BE170" i="3"/>
  <c r="BE171" i="3"/>
  <c r="BE173" i="3"/>
  <c r="BE179" i="3"/>
  <c r="BE181" i="3"/>
  <c r="J92" i="3"/>
  <c r="BE129" i="3"/>
  <c r="BE138" i="3"/>
  <c r="BE139" i="3"/>
  <c r="BE144" i="3"/>
  <c r="BE153" i="3"/>
  <c r="BE161" i="3"/>
  <c r="BE162" i="3"/>
  <c r="BE163" i="3"/>
  <c r="BE164" i="3"/>
  <c r="BE165" i="3"/>
  <c r="BE172" i="3"/>
  <c r="BE174" i="3"/>
  <c r="BE177" i="3"/>
  <c r="BE182" i="3"/>
  <c r="BE184" i="3"/>
  <c r="E85" i="2"/>
  <c r="J126" i="2"/>
  <c r="BE135" i="2"/>
  <c r="BE136" i="2"/>
  <c r="BE144" i="2"/>
  <c r="BE148" i="2"/>
  <c r="BE157" i="2"/>
  <c r="BE172" i="2"/>
  <c r="BE189" i="2"/>
  <c r="BE192" i="2"/>
  <c r="BE200" i="2"/>
  <c r="BE210" i="2"/>
  <c r="BE215" i="2"/>
  <c r="BE221" i="2"/>
  <c r="BE224" i="2"/>
  <c r="BE239" i="2"/>
  <c r="BE257" i="2"/>
  <c r="BE279" i="2"/>
  <c r="BE288" i="2"/>
  <c r="BE324" i="2"/>
  <c r="BE325" i="2"/>
  <c r="BE328" i="2"/>
  <c r="BE335" i="2"/>
  <c r="BE375" i="2"/>
  <c r="BE380" i="2"/>
  <c r="BE383" i="2"/>
  <c r="BE387" i="2"/>
  <c r="BE428" i="2"/>
  <c r="BE431" i="2"/>
  <c r="BE438" i="2"/>
  <c r="BE455" i="2"/>
  <c r="J91" i="2"/>
  <c r="F129" i="2"/>
  <c r="BE141" i="2"/>
  <c r="BE160" i="2"/>
  <c r="BE166" i="2"/>
  <c r="BE218" i="2"/>
  <c r="BE231" i="2"/>
  <c r="BE235" i="2"/>
  <c r="BE238" i="2"/>
  <c r="BE249" i="2"/>
  <c r="BE258" i="2"/>
  <c r="BE267" i="2"/>
  <c r="BE268" i="2"/>
  <c r="BE278" i="2"/>
  <c r="BE295" i="2"/>
  <c r="BE306" i="2"/>
  <c r="BE332" i="2"/>
  <c r="BE333" i="2"/>
  <c r="BE342" i="2"/>
  <c r="BE348" i="2"/>
  <c r="BE355" i="2"/>
  <c r="BE359" i="2"/>
  <c r="BE365" i="2"/>
  <c r="BE368" i="2"/>
  <c r="BE377" i="2"/>
  <c r="BE388" i="2"/>
  <c r="BE451" i="2"/>
  <c r="BE457" i="2"/>
  <c r="BE458" i="2"/>
  <c r="F91" i="2"/>
  <c r="J92" i="2"/>
  <c r="BE147" i="2"/>
  <c r="BE151" i="2"/>
  <c r="BE161" i="2"/>
  <c r="BE162" i="2"/>
  <c r="BE169" i="2"/>
  <c r="BE175" i="2"/>
  <c r="BE179" i="2"/>
  <c r="BE180" i="2"/>
  <c r="BE182" i="2"/>
  <c r="BE188" i="2"/>
  <c r="BE207" i="2"/>
  <c r="BE212" i="2"/>
  <c r="BE227" i="2"/>
  <c r="BE253" i="2"/>
  <c r="BE261" i="2"/>
  <c r="BE273" i="2"/>
  <c r="BE276" i="2"/>
  <c r="BE284" i="2"/>
  <c r="BE299" i="2"/>
  <c r="BE307" i="2"/>
  <c r="BE316" i="2"/>
  <c r="BE317" i="2"/>
  <c r="BE318" i="2"/>
  <c r="BE321" i="2"/>
  <c r="BE334" i="2"/>
  <c r="BE339" i="2"/>
  <c r="BE362" i="2"/>
  <c r="BE372" i="2"/>
  <c r="BE392" i="2"/>
  <c r="BE395" i="2"/>
  <c r="BE398" i="2"/>
  <c r="BE402" i="2"/>
  <c r="BE405" i="2"/>
  <c r="BE408" i="2"/>
  <c r="BE412" i="2"/>
  <c r="BE415" i="2"/>
  <c r="BE419" i="2"/>
  <c r="BE424" i="2"/>
  <c r="BE434" i="2"/>
  <c r="BE437" i="2"/>
  <c r="BE449" i="2"/>
  <c r="BE459" i="2"/>
  <c r="BE154" i="2"/>
  <c r="BE176" i="2"/>
  <c r="BE185" i="2"/>
  <c r="BE195" i="2"/>
  <c r="BE199" i="2"/>
  <c r="BE204" i="2"/>
  <c r="BE211" i="2"/>
  <c r="BE226" i="2"/>
  <c r="BE245" i="2"/>
  <c r="BE252" i="2"/>
  <c r="BE269" i="2"/>
  <c r="BE270" i="2"/>
  <c r="BE277" i="2"/>
  <c r="BE281" i="2"/>
  <c r="BE291" i="2"/>
  <c r="BE303" i="2"/>
  <c r="BE313" i="2"/>
  <c r="BE331" i="2"/>
  <c r="BE345" i="2"/>
  <c r="BE352" i="2"/>
  <c r="BE371" i="2"/>
  <c r="BE391" i="2"/>
  <c r="BE441" i="2"/>
  <c r="BE444" i="2"/>
  <c r="BE446" i="2"/>
  <c r="F36" i="2"/>
  <c r="BC95" i="1" s="1"/>
  <c r="F37" i="3"/>
  <c r="BD96" i="1" s="1"/>
  <c r="F35" i="4"/>
  <c r="BB97" i="1" s="1"/>
  <c r="F35" i="5"/>
  <c r="BB98" i="1" s="1"/>
  <c r="F35" i="2"/>
  <c r="BB95" i="1" s="1"/>
  <c r="J34" i="3"/>
  <c r="AW96" i="1" s="1"/>
  <c r="J34" i="4"/>
  <c r="AW97" i="1" s="1"/>
  <c r="F34" i="5"/>
  <c r="BA98" i="1" s="1"/>
  <c r="J34" i="5"/>
  <c r="AW98" i="1" s="1"/>
  <c r="J34" i="2"/>
  <c r="AW95" i="1" s="1"/>
  <c r="F36" i="3"/>
  <c r="BC96" i="1" s="1"/>
  <c r="F34" i="3"/>
  <c r="BA96" i="1" s="1"/>
  <c r="F34" i="4"/>
  <c r="BA97" i="1" s="1"/>
  <c r="F37" i="5"/>
  <c r="BD98" i="1" s="1"/>
  <c r="F37" i="2"/>
  <c r="BD95" i="1" s="1"/>
  <c r="F34" i="2"/>
  <c r="BA95" i="1" s="1"/>
  <c r="F35" i="3"/>
  <c r="BB96" i="1" s="1"/>
  <c r="F37" i="4"/>
  <c r="BD97" i="1" s="1"/>
  <c r="F36" i="4"/>
  <c r="BC97" i="1" s="1"/>
  <c r="P126" i="3" l="1"/>
  <c r="P125" i="3" s="1"/>
  <c r="AU96" i="1" s="1"/>
  <c r="T126" i="3"/>
  <c r="T125" i="3" s="1"/>
  <c r="P124" i="4"/>
  <c r="P123" i="4" s="1"/>
  <c r="AU97" i="1" s="1"/>
  <c r="R124" i="4"/>
  <c r="R123" i="4" s="1"/>
  <c r="T133" i="2"/>
  <c r="T132" i="2"/>
  <c r="P403" i="2"/>
  <c r="P133" i="2"/>
  <c r="P132" i="2" s="1"/>
  <c r="AU95" i="1" s="1"/>
  <c r="R133" i="2"/>
  <c r="R132" i="2" s="1"/>
  <c r="R126" i="3"/>
  <c r="R125" i="3"/>
  <c r="BK453" i="2"/>
  <c r="J453" i="2" s="1"/>
  <c r="J110" i="2" s="1"/>
  <c r="BK133" i="2"/>
  <c r="J133" i="2" s="1"/>
  <c r="J97" i="2" s="1"/>
  <c r="BK124" i="4"/>
  <c r="J124" i="4"/>
  <c r="J97" i="4" s="1"/>
  <c r="BK121" i="5"/>
  <c r="J121" i="5"/>
  <c r="J97" i="5"/>
  <c r="BK125" i="3"/>
  <c r="J125" i="3" s="1"/>
  <c r="J96" i="3" s="1"/>
  <c r="F33" i="2"/>
  <c r="AZ95" i="1" s="1"/>
  <c r="F33" i="3"/>
  <c r="AZ96" i="1" s="1"/>
  <c r="F33" i="4"/>
  <c r="AZ97" i="1" s="1"/>
  <c r="J33" i="5"/>
  <c r="AV98" i="1" s="1"/>
  <c r="AT98" i="1" s="1"/>
  <c r="BB94" i="1"/>
  <c r="W31" i="1"/>
  <c r="BD94" i="1"/>
  <c r="W33" i="1"/>
  <c r="J33" i="2"/>
  <c r="AV95" i="1" s="1"/>
  <c r="AT95" i="1" s="1"/>
  <c r="J33" i="3"/>
  <c r="AV96" i="1" s="1"/>
  <c r="AT96" i="1" s="1"/>
  <c r="J33" i="4"/>
  <c r="AV97" i="1"/>
  <c r="AT97" i="1" s="1"/>
  <c r="BA94" i="1"/>
  <c r="AW94" i="1"/>
  <c r="AK30" i="1"/>
  <c r="F33" i="5"/>
  <c r="AZ98" i="1" s="1"/>
  <c r="BC94" i="1"/>
  <c r="W32" i="1"/>
  <c r="BK123" i="4" l="1"/>
  <c r="J123" i="4"/>
  <c r="J96" i="4"/>
  <c r="BK132" i="2"/>
  <c r="J132" i="2" s="1"/>
  <c r="J96" i="2" s="1"/>
  <c r="BK118" i="5"/>
  <c r="J118" i="5"/>
  <c r="J30" i="5" s="1"/>
  <c r="AG98" i="1" s="1"/>
  <c r="AU94" i="1"/>
  <c r="W30" i="1"/>
  <c r="AY94" i="1"/>
  <c r="J30" i="3"/>
  <c r="AG96" i="1"/>
  <c r="AN96" i="1"/>
  <c r="AZ94" i="1"/>
  <c r="W29" i="1"/>
  <c r="AX94" i="1"/>
  <c r="J39" i="5" l="1"/>
  <c r="J96" i="5"/>
  <c r="J39" i="3"/>
  <c r="AN98" i="1"/>
  <c r="J30" i="4"/>
  <c r="AG97" i="1"/>
  <c r="J30" i="2"/>
  <c r="AG95" i="1"/>
  <c r="AN95" i="1" s="1"/>
  <c r="AV94" i="1"/>
  <c r="AK29" i="1"/>
  <c r="J39" i="4" l="1"/>
  <c r="J39" i="2"/>
  <c r="AN97" i="1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<sst xmlns="http://schemas.openxmlformats.org/spreadsheetml/2006/main" count="5173" uniqueCount="872">
  <si>
    <t>Export Komplet</t>
  </si>
  <si>
    <t/>
  </si>
  <si>
    <t>2.0</t>
  </si>
  <si>
    <t>ZAMOK</t>
  </si>
  <si>
    <t>False</t>
  </si>
  <si>
    <t>{0db6c063-6f28-438c-92f5-b1e3cf40b17f}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</si>
  <si>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</si>
  <si>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</si>
  <si>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</si>
  <si>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</si>
  <si>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</si>
  <si>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</si>
  <si>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</si>
  <si>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</si>
  <si>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</si>
  <si>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</si>
  <si>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</si>
  <si>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72,519 v úseku Nová Pec – Černý Kříž na trati České Budějovice - Volary</t>
  </si>
  <si>
    <t>KSO:</t>
  </si>
  <si>
    <t>CC-CZ:</t>
  </si>
  <si>
    <t>Místo:</t>
  </si>
  <si>
    <t xml:space="preserve"> </t>
  </si>
  <si>
    <t>Datum:</t>
  </si>
  <si>
    <t>29. 6. 2022</t>
  </si>
  <si>
    <t>Zadavatel:</t>
  </si>
  <si>
    <t>IČ:</t>
  </si>
  <si>
    <t>70994234</t>
  </si>
  <si>
    <t>Správa železnic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</si>
  <si>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</si>
  <si>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</si>
  <si>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</si>
  <si>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</si>
  <si>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</si>
  <si>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</si>
  <si>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</si>
  <si>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</si>
  <si>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</si>
  <si>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</si>
  <si>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</si>
  <si>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</si>
  <si>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</si>
  <si>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</si>
  <si>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</si>
  <si>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</si>
  <si>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</si>
  <si>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</si>
  <si>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</si>
  <si>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</si>
  <si>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</si>
  <si>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</si>
  <si>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</si>
  <si>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</si>
  <si>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</si>
  <si>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</si>
  <si>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</si>
  <si>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</si>
  <si>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</si>
  <si>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</si>
  <si>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</si>
  <si>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</si>
  <si>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</si>
  <si>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</si>
  <si>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</si>
  <si>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</si>
  <si>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</si>
  <si>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</si>
  <si>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</si>
  <si>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</si>
  <si>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</si>
  <si>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</si>
  <si>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</si>
  <si>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</si>
  <si>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</si>
  <si>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</si>
  <si>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</si>
  <si>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</si>
  <si>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</si>
  <si>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</si>
  <si>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</si>
  <si>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</si>
  <si>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</si>
  <si>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</si>
  <si>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Most</t>
  </si>
  <si>
    <t>STA</t>
  </si>
  <si>
    <t>1</t>
  </si>
  <si>
    <t>{315b83d5-e24b-47b4-bab0-1f6ee8d5ad17}</t>
  </si>
  <si>
    <t>2</t>
  </si>
  <si>
    <t>SO 102</t>
  </si>
  <si>
    <t>Železniční svršek</t>
  </si>
  <si>
    <t>{a6732c65-9b1b-459f-b021-b54c1d014702}</t>
  </si>
  <si>
    <t>103</t>
  </si>
  <si>
    <t>VRN</t>
  </si>
  <si>
    <t>{511fbd6f-9186-4480-a125-f5a12d20a2e3}</t>
  </si>
  <si>
    <t>104</t>
  </si>
  <si>
    <t>Materiál zadavatele-vyzískaná konstrukce</t>
  </si>
  <si>
    <t>{29605ac6-e275-4b77-82ed-19df705fdcf3}</t>
  </si>
  <si>
    <t>KRYCÍ LIST SOUPISU PRACÍ</t>
  </si>
  <si>
    <t>Objekt:</t>
  </si>
  <si>
    <t>SO 101 -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</si>
  <si>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</si>
  <si>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</si>
  <si>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</si>
  <si>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</si>
  <si>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</si>
  <si>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</si>
  <si>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</si>
  <si>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</si>
  <si>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</si>
  <si>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</si>
  <si>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</si>
  <si>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</si>
  <si>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</si>
  <si>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</si>
  <si>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</si>
  <si>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</si>
  <si>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</si>
  <si>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</si>
  <si>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</si>
  <si>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</si>
  <si>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</si>
  <si>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</si>
  <si>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</si>
  <si>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</si>
  <si>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</si>
  <si>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</si>
  <si>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</si>
  <si>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</si>
  <si>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</si>
  <si>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</si>
  <si>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</si>
  <si>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</si>
  <si>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</si>
  <si>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</si>
  <si>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</si>
  <si>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</si>
  <si>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</si>
  <si>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</si>
  <si>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</si>
  <si>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119001422</t>
  </si>
  <si>
    <t>Dočasné zajištění kabelů a kabelových tratí z 6 volně ložených kabelů</t>
  </si>
  <si>
    <t>m</t>
  </si>
  <si>
    <t>4</t>
  </si>
  <si>
    <t>122252501</t>
  </si>
  <si>
    <t>Odkopávky a prokopávky nezapažené pro spodní stavbu železnic v hornině třídy těžitelnosti I skupiny 3 objem do 100 m3 strojně</t>
  </si>
  <si>
    <t>m3</t>
  </si>
  <si>
    <t>VV</t>
  </si>
  <si>
    <t>"výkopy za spodní stavbou"     4,8*5,6+3,4*5,9+4,7*5,6+3,0*5,9</t>
  </si>
  <si>
    <t>"výkopy za vrcholy křídel"    (1,8+1,9)*2,0+(1,4+1,5)*2,2</t>
  </si>
  <si>
    <t>"výkopy pro odláždění"    1,5*0,8*0,3*4+1,0*6,0*0,3*2+1,0*5,6*0,3*2</t>
  </si>
  <si>
    <t>Součet</t>
  </si>
  <si>
    <t>3</t>
  </si>
  <si>
    <t>122252502</t>
  </si>
  <si>
    <t>Odkopávky a prokopávky nezapažené pro spodní stavbu železnic v hornině třídy těžitelnosti I skupiny 3 objem do 1000 m3 strojně</t>
  </si>
  <si>
    <t>6</t>
  </si>
  <si>
    <t>"výkopy pro ZKPP"     6,7*0,5*6,4*2</t>
  </si>
  <si>
    <t>162351103</t>
  </si>
  <si>
    <t>Vodorovné přemístění přes 50 do 500 m výkopku/sypaniny z horniny třídy těžitelnosti I skupiny 1 až 3</t>
  </si>
  <si>
    <t>8</t>
  </si>
  <si>
    <t>"zemina pro zpětný zýsyp"    19,52</t>
  </si>
  <si>
    <t>5</t>
  </si>
  <si>
    <t>167151101</t>
  </si>
  <si>
    <t>Nakládání výkopku z hornin třídy těžitelnosti I skupiny 1 až 3 do 100 m3</t>
  </si>
  <si>
    <t>10</t>
  </si>
  <si>
    <t>162751117</t>
  </si>
  <si>
    <t>Vodorovné přemístění přes 9 000 do 10000 m výkopku/sypaniny z horniny třídy těžitelnosti I skupiny 1 až 3</t>
  </si>
  <si>
    <t>12</t>
  </si>
  <si>
    <t>"výkop mínus zásyp"     156,02-19,52</t>
  </si>
  <si>
    <t>7</t>
  </si>
  <si>
    <t>162751119</t>
  </si>
  <si>
    <t>Příplatek k vodorovnému přemístění výkopku/sypaniny z horniny třídy těžitelnosti I skupiny 1 až 3 ZKD 1000 m přes 10000 m</t>
  </si>
  <si>
    <t>14</t>
  </si>
  <si>
    <t>136,5*48 "Přepočtené koeficientem množství</t>
  </si>
  <si>
    <t>171201221</t>
  </si>
  <si>
    <t>Poplatek za uložení na skládce (skládkovné) zeminy a kamení kód odpadu 17 05 04</t>
  </si>
  <si>
    <t>t</t>
  </si>
  <si>
    <t>16</t>
  </si>
  <si>
    <t>136,5*1,8</t>
  </si>
  <si>
    <t>9</t>
  </si>
  <si>
    <t>174151101</t>
  </si>
  <si>
    <t>Zásyp jam, šachet rýh nebo kolem objektů sypaninou se zhutněním</t>
  </si>
  <si>
    <t>18</t>
  </si>
  <si>
    <t>"zásyp okolo křídel - výzisk"   (1,5+1,4+1,5+1,7)*3,2</t>
  </si>
  <si>
    <t>181111124</t>
  </si>
  <si>
    <t>Plošná úprava terénu do 500 m2 zemina skupiny 1 až 4 nerovnosti přes 100 do 150 mm ve svahu přes 1:1</t>
  </si>
  <si>
    <t>m2</t>
  </si>
  <si>
    <t>20</t>
  </si>
  <si>
    <t>11</t>
  </si>
  <si>
    <t>181411123</t>
  </si>
  <si>
    <t>Založení lučního trávníku výsevem pl do 1000 m2 ve svahu přes 1:2 do 1:1</t>
  </si>
  <si>
    <t>22</t>
  </si>
  <si>
    <t>M</t>
  </si>
  <si>
    <t>00572474</t>
  </si>
  <si>
    <t>osivo směs travní krajinná-svahová</t>
  </si>
  <si>
    <t>kg</t>
  </si>
  <si>
    <t>24</t>
  </si>
  <si>
    <t>70*0,02 "Přepočtené koeficientem množství</t>
  </si>
  <si>
    <t>Zakládání</t>
  </si>
  <si>
    <t>13</t>
  </si>
  <si>
    <t>212795111</t>
  </si>
  <si>
    <t>Příčné odvodnění mostní opěry z plastových trub DN 160 včetně podkladního betonu, štěrkového obsypu</t>
  </si>
  <si>
    <t>26</t>
  </si>
  <si>
    <t>"příčná drenáž za ÚP"    10,9+10,9</t>
  </si>
  <si>
    <t>213211131</t>
  </si>
  <si>
    <t>Spojovací vrstva z aktivované cementové malty tl do 40 mm</t>
  </si>
  <si>
    <t>28</t>
  </si>
  <si>
    <t>"vrstva cementové malty pod prefabrikáty tl cca 30 mm"     9,8*2+9,1*4</t>
  </si>
  <si>
    <t>221213131</t>
  </si>
  <si>
    <t>Vrty pro injektování za rubem ostění přenosnými kladivy hornina tř V</t>
  </si>
  <si>
    <t>30</t>
  </si>
  <si>
    <t>"opěry O1, O2 + křídla, viz výkres sanace spodní stavby"     588,0</t>
  </si>
  <si>
    <t>281604111</t>
  </si>
  <si>
    <t>Injektování aktivovanými směsmi nízkotlaké vzestupné tlakem do 0,6 MPa</t>
  </si>
  <si>
    <t>hod</t>
  </si>
  <si>
    <t>32</t>
  </si>
  <si>
    <t>17</t>
  </si>
  <si>
    <t>58128452.1</t>
  </si>
  <si>
    <t>Injektážní směs</t>
  </si>
  <si>
    <t>34</t>
  </si>
  <si>
    <t>"předpokládaná mezerovitost 10%"    (272*0,1)*0,9</t>
  </si>
  <si>
    <t>23152210</t>
  </si>
  <si>
    <t>tmel silikonový trvale pružný</t>
  </si>
  <si>
    <t>-826009300</t>
  </si>
  <si>
    <t>19</t>
  </si>
  <si>
    <t>291211333.R</t>
  </si>
  <si>
    <t>Zřízení provizorní komunikace z panelů</t>
  </si>
  <si>
    <t>-47735265</t>
  </si>
  <si>
    <t>Svislé a kompletní konstrukce</t>
  </si>
  <si>
    <t>317321018.1</t>
  </si>
  <si>
    <t>Římsy opěrných zdí a valů ze ŽB tř. C 30/37</t>
  </si>
  <si>
    <t>36</t>
  </si>
  <si>
    <t>"ŽB římsy na kamen. křídlech"    3,5</t>
  </si>
  <si>
    <t>317353111</t>
  </si>
  <si>
    <t>Bednění říms opěrných zdí a valů přímých, zalomených nebo zakřivených zřízení</t>
  </si>
  <si>
    <t>38</t>
  </si>
  <si>
    <t>"bednění ŽB říms na kamen. křídlech"    (2,51+2,35+5,98+5,69+2,23+2,37+6,24+6,63+(4*0,29))*1,0+(0,5*0,2*4)</t>
  </si>
  <si>
    <t>317353112</t>
  </si>
  <si>
    <t>Bednění říms opěrných zdí a valů přímých, zalomených nebo zakřivených odstranění</t>
  </si>
  <si>
    <t>40</t>
  </si>
  <si>
    <t>23</t>
  </si>
  <si>
    <t>317361016.1</t>
  </si>
  <si>
    <t>Výztuž říms opěrných zdí a valů z betonářské oceli 10 505</t>
  </si>
  <si>
    <t>42</t>
  </si>
  <si>
    <t>"výztuž ŽB říms"      0,615</t>
  </si>
  <si>
    <t>334121112</t>
  </si>
  <si>
    <t>Osazení prefabrikovaných opěr nebo pilířů z ŽB hmotnosti přes 5 do 10 t</t>
  </si>
  <si>
    <t>kus</t>
  </si>
  <si>
    <t>44</t>
  </si>
  <si>
    <t xml:space="preserve">"prefa křídla tvaru L - 4*5,0 t +4*7,3 t"    8  </t>
  </si>
  <si>
    <t>25</t>
  </si>
  <si>
    <t>593838651.R</t>
  </si>
  <si>
    <t>prefabrikát ŽB křídla tvaru U</t>
  </si>
  <si>
    <t>46</t>
  </si>
  <si>
    <t>P</t>
  </si>
  <si>
    <t>Poznámka k položce:_x000D_
Poznámka k položce: 4 ks prefabrikátu ŽB křídla tvar L plocha bednění: cca 84 m2  výztuž:  3,094 t  vč. manipulačních závěsů"</t>
  </si>
  <si>
    <t>"prefabrikáty křídla tvaru L"    2,0*4+2,9*4</t>
  </si>
  <si>
    <t>334121115.R</t>
  </si>
  <si>
    <t>Osazení prefabrikovaných rámů z ŽB hmotnosti do 20 t</t>
  </si>
  <si>
    <t>48</t>
  </si>
  <si>
    <t>27</t>
  </si>
  <si>
    <t>593838650.R</t>
  </si>
  <si>
    <t>prefabrikát úložného prahu</t>
  </si>
  <si>
    <t>50</t>
  </si>
  <si>
    <t>Poznámka k položce:_x000D_
Poznámka k položce: 2 ks prefabrikátu úložných prahů    plocha bednění: cca 53,0 m2  výztuž:  3,78 t  vč. manipulačních závěsů.</t>
  </si>
  <si>
    <t>"prefabrikáty úložné prahy"    7,8+7,8</t>
  </si>
  <si>
    <t>334131127.R</t>
  </si>
  <si>
    <t>Dopravní zařízení - pásový jeřáb 100 t</t>
  </si>
  <si>
    <t>soub</t>
  </si>
  <si>
    <t>52</t>
  </si>
  <si>
    <t>Poznámka k položce:_x000D_
Poznámka k položce: demontáž stávající NK, cca 15 t, montáž nové NK mostu, cca 22 t, montáž prefabrikátů ÚP a křídel.</t>
  </si>
  <si>
    <t>Vodorovné konstrukce</t>
  </si>
  <si>
    <t>29</t>
  </si>
  <si>
    <t>421941211</t>
  </si>
  <si>
    <t>Výroba podlah z plechů s výztuhami při opravě mostu</t>
  </si>
  <si>
    <t>54</t>
  </si>
  <si>
    <t>"podlahové plechy na mostnicích"    1362,0/49,2</t>
  </si>
  <si>
    <t>421941311</t>
  </si>
  <si>
    <t>Montáž podlahy z plechů s výztuhami při opravě mostu</t>
  </si>
  <si>
    <t>56</t>
  </si>
  <si>
    <t>31</t>
  </si>
  <si>
    <t>13611309.1</t>
  </si>
  <si>
    <t>plech ocelový černý žebrovaný S235JR slza tl 6mm tabule</t>
  </si>
  <si>
    <t>58</t>
  </si>
  <si>
    <t>421941521</t>
  </si>
  <si>
    <t>Demontáž podlahových plechů bez výztuh na mostech</t>
  </si>
  <si>
    <t>-459807234</t>
  </si>
  <si>
    <t>3,5*13"demontáž stará konstrukce</t>
  </si>
  <si>
    <t>33</t>
  </si>
  <si>
    <t>421953011</t>
  </si>
  <si>
    <t>Dřevěné mostní podlahy dočasné z fošen a hranolů - výroba</t>
  </si>
  <si>
    <t>-898515443</t>
  </si>
  <si>
    <t>5*10</t>
  </si>
  <si>
    <t>421953112</t>
  </si>
  <si>
    <t>Dřevěné mostní podlahy dočasné z fošen a hranolů - montáž</t>
  </si>
  <si>
    <t>876511498</t>
  </si>
  <si>
    <t>35</t>
  </si>
  <si>
    <t>421953211</t>
  </si>
  <si>
    <t>Dřevěné mostní podlahy dočasné z fošen a hranolů - odstranění</t>
  </si>
  <si>
    <t>-1969461448</t>
  </si>
  <si>
    <t>423176736.R</t>
  </si>
  <si>
    <t>Montáž nosné atypické OK</t>
  </si>
  <si>
    <t>60</t>
  </si>
  <si>
    <t>Poznámka k položce:_x000D_
Poznámka k položce: vložení NK do otvoru (osazení NK do přepsané výše pomocí hydraulických lisů)</t>
  </si>
  <si>
    <t>37</t>
  </si>
  <si>
    <t>428941150.R</t>
  </si>
  <si>
    <t>Osazení mostního ložiska</t>
  </si>
  <si>
    <t>62</t>
  </si>
  <si>
    <t>429172112</t>
  </si>
  <si>
    <t>Výroba ocelových prvků pro opravu mostů šroubovaných nebo svařovaných přes 100 kg</t>
  </si>
  <si>
    <t>64</t>
  </si>
  <si>
    <t>"úprava vyzískané NK"    1238,0</t>
  </si>
  <si>
    <t>"chodníkové konzoly"    463,0</t>
  </si>
  <si>
    <t>39</t>
  </si>
  <si>
    <t>429172212</t>
  </si>
  <si>
    <t>Montáž ocelových prvků pro opravu mostů šroubovaných nebo svařovaných přes 100 kg</t>
  </si>
  <si>
    <t>66</t>
  </si>
  <si>
    <t>429172122</t>
  </si>
  <si>
    <t>Výroba ocelových prvků pro opravu mostů nýtovaných přes 100 kg</t>
  </si>
  <si>
    <t>68</t>
  </si>
  <si>
    <t>"konzoly podélníků"    164,0</t>
  </si>
  <si>
    <t>41</t>
  </si>
  <si>
    <t>429172222</t>
  </si>
  <si>
    <t>Montáž ocelových prvků pro opravu mostů nýtovaných přes 100 kg</t>
  </si>
  <si>
    <t>70</t>
  </si>
  <si>
    <t>13010560.R</t>
  </si>
  <si>
    <t>ocel jakosti S235JR a 235JO</t>
  </si>
  <si>
    <t>72</t>
  </si>
  <si>
    <t>"nový materiál NK - včetně prořezu 3%"    0,642</t>
  </si>
  <si>
    <t>"nové chodníkové konzoly - včetně prořezu 3%"    0,463</t>
  </si>
  <si>
    <t>1,105*1,03 "Přepočtené koeficientem množství</t>
  </si>
  <si>
    <t>43</t>
  </si>
  <si>
    <t>451315124</t>
  </si>
  <si>
    <t>Podkladní nebo výplňová vrstva z betonu C 12/15 tl do 150 mm</t>
  </si>
  <si>
    <t>74</t>
  </si>
  <si>
    <t>"podklad pod křídla"  ( 28,0+7,2)*2</t>
  </si>
  <si>
    <t>"podklad pod ÚP"  2,0+2,0</t>
  </si>
  <si>
    <t>451476111</t>
  </si>
  <si>
    <t>Podkladní vrstva pod ložiska z plastbetonu první vrstva tl 10 mm</t>
  </si>
  <si>
    <t>76</t>
  </si>
  <si>
    <t>"podlití ložisek"    (0,4*0,55)*4</t>
  </si>
  <si>
    <t>45</t>
  </si>
  <si>
    <t>451476112</t>
  </si>
  <si>
    <t>Podkladní vrstva pod ložiska z plastbetonu další vrstvy tl 10 mm</t>
  </si>
  <si>
    <t>78</t>
  </si>
  <si>
    <t>451476121</t>
  </si>
  <si>
    <t>Podkladní vrstva plastbetonová tixotropní první vrstva tl 10 mm</t>
  </si>
  <si>
    <t>80</t>
  </si>
  <si>
    <t>"pod patní plechy zábradlí"    0,20*0,26*12</t>
  </si>
  <si>
    <t>"podlití uložení pozednic"    0,28*0,28*4</t>
  </si>
  <si>
    <t>47</t>
  </si>
  <si>
    <t>451476122</t>
  </si>
  <si>
    <t>Podkladní vrstva plastbetonová tixotropní každá další vrstva tl 10 mm</t>
  </si>
  <si>
    <t>82</t>
  </si>
  <si>
    <t>458501112</t>
  </si>
  <si>
    <t>Výplňové klíny za opěrou z kameniva drceného hutněného po vrstvách</t>
  </si>
  <si>
    <t>84</t>
  </si>
  <si>
    <t>3,9*4,95+2,7*5,25+3,7*4,95+2,3*5,25+3,4*6,4*2</t>
  </si>
  <si>
    <t>49</t>
  </si>
  <si>
    <t>465513157</t>
  </si>
  <si>
    <t>Dlažba svahu u opěr z upraveného lomového žulového kamene tl 200 mm do lože C 25/30 pl přes 10 m2</t>
  </si>
  <si>
    <t>86</t>
  </si>
  <si>
    <t>"odláždění vyústění drenáže"    1,0*0,5*4</t>
  </si>
  <si>
    <t>"odláždění svahových kuželů"    2,5*2,5*0,5*4</t>
  </si>
  <si>
    <t>"odláždění za kamennými křídly"    (6,9+6,5+6,4+6,1)*1,0+(2,3*1,2)*4</t>
  </si>
  <si>
    <t>Komunikace pozemní</t>
  </si>
  <si>
    <t>521272215</t>
  </si>
  <si>
    <t>Demontáž mostnic s odsunem hmot mimo objekt mostu</t>
  </si>
  <si>
    <t>88</t>
  </si>
  <si>
    <t>51</t>
  </si>
  <si>
    <t>521273122</t>
  </si>
  <si>
    <t>Výroba dřevěných mostnic železničního mostu s převýšení do 75 mm s 1 klínem</t>
  </si>
  <si>
    <t>90</t>
  </si>
  <si>
    <t>521273222</t>
  </si>
  <si>
    <t>Montáž dřevěných mostnic železničního mostu s převýšení do 75 mm s 1 klínem</t>
  </si>
  <si>
    <t>92</t>
  </si>
  <si>
    <t>53</t>
  </si>
  <si>
    <t>60815295.1</t>
  </si>
  <si>
    <t>mostnice dřevěná impregnovaná olejem BO 240x240mm dl 2,4m</t>
  </si>
  <si>
    <t>94</t>
  </si>
  <si>
    <t>26*0,13824 "Přepočtené koeficientem množství</t>
  </si>
  <si>
    <t>60815376.R</t>
  </si>
  <si>
    <t>klín dřevěný impregnovaný olejem DB</t>
  </si>
  <si>
    <t>96</t>
  </si>
  <si>
    <t>1,12123842592593*0,13824 "Přepočtené koeficientem množství</t>
  </si>
  <si>
    <t>55</t>
  </si>
  <si>
    <t>521281111</t>
  </si>
  <si>
    <t>Výroba pozednic železničního mostu z tvrdého dřeva</t>
  </si>
  <si>
    <t>98</t>
  </si>
  <si>
    <t>521281211</t>
  </si>
  <si>
    <t>Montáž pozednic železničního mostu z tvrdého dřeva</t>
  </si>
  <si>
    <t>100</t>
  </si>
  <si>
    <t>57</t>
  </si>
  <si>
    <t>60815295.1.R</t>
  </si>
  <si>
    <t>102</t>
  </si>
  <si>
    <t>521283221</t>
  </si>
  <si>
    <t>Demontáž pozednic včetně odstranění štěrkového podsypu</t>
  </si>
  <si>
    <t>Úpravy povrchů, podlahy a osazování výplní</t>
  </si>
  <si>
    <t>59</t>
  </si>
  <si>
    <t>628613223.1</t>
  </si>
  <si>
    <t>Protikorozní ochrana OK mostu III.tř.-základní a podkladní epoxidový, vrchní PU nátěr bez metalizace</t>
  </si>
  <si>
    <t>106</t>
  </si>
  <si>
    <t>"upravená vyzískaná NK, viz výkaz oceli NK: ONS 14"    11,0+263,0</t>
  </si>
  <si>
    <t>628613233.1</t>
  </si>
  <si>
    <t>Protikorozní ochrana OK mostu III. tř.- základní a podkladní epoxidový, vrchní PU nátěr s metalizací</t>
  </si>
  <si>
    <t>108</t>
  </si>
  <si>
    <t>"chodníkové konzoly, viz výkaz oceli NK - : ŽSP + ONS 02"    15,0</t>
  </si>
  <si>
    <t>"podlahy na mostnicích, viz výkaz oceli OK - podlahy na mostnicích: ŽSP + ONS 02"    106,0</t>
  </si>
  <si>
    <t>61</t>
  </si>
  <si>
    <t>15625102.1</t>
  </si>
  <si>
    <t>drát metalizační ZnAl D 3mm</t>
  </si>
  <si>
    <t>110</t>
  </si>
  <si>
    <t>121*1,517 "Přepočtené koeficientem množství</t>
  </si>
  <si>
    <t>628613611.1</t>
  </si>
  <si>
    <t>Žárové zinkování ponorem dílů ocelových konstrukcí mostů hmotnosti do 100 kg</t>
  </si>
  <si>
    <t>112</t>
  </si>
  <si>
    <t>"zábradlí, podlahové nosníky, žlaby, viz výkaz oceli OK - zábradlí na NK, podlahy, žlaby : ŽP + ONS 91"   1716,0</t>
  </si>
  <si>
    <t>"viz výkaz oceli OK - zábradlí na spodní stavbě : ŽP + ONS 91"   425,0</t>
  </si>
  <si>
    <t>63</t>
  </si>
  <si>
    <t>628613511.1</t>
  </si>
  <si>
    <t>Ochranný nátěr OK mostů - základní a podkladní epoxidový, vrchní PU, tl. min 280 µm</t>
  </si>
  <si>
    <t>114</t>
  </si>
  <si>
    <t>"zábradlí, podlahové nosníky, žlaby, viz výkaz oceli OK - zábradlí na NK, podlahy, žlaby : ŽP + ONS 91"    72,0</t>
  </si>
  <si>
    <t>"viz výkaz oceli OK - zábradlí na spodní stavbě : ŽP + ONS 91"   20,0</t>
  </si>
  <si>
    <t>629993111</t>
  </si>
  <si>
    <t>Překrytí spáry deskou HDPE tl. 10 mm mezi závěrnou zdí a ocelovou nosnou konstrukcí mostu</t>
  </si>
  <si>
    <t>116</t>
  </si>
  <si>
    <t>"zakrytí prostupu v závěr. zdi deskou HDPE tl.10 mm"   0,5</t>
  </si>
  <si>
    <t>Ostatní konstrukce a práce, bourání</t>
  </si>
  <si>
    <t>65</t>
  </si>
  <si>
    <t>911122112</t>
  </si>
  <si>
    <t>Výroba dílů ocelového zábradlí přes 50 kg při opravách mostů</t>
  </si>
  <si>
    <t>118</t>
  </si>
  <si>
    <t>"zábradlí na NK( včetně podl. nosníků a žlabu) + zábradlí na spodní stavbě "    1716,0+425,0</t>
  </si>
  <si>
    <t>911122212</t>
  </si>
  <si>
    <t>Montáž dílů ocelového zábradlí přes 50 kg při opravách mostů</t>
  </si>
  <si>
    <t>120</t>
  </si>
  <si>
    <t>67</t>
  </si>
  <si>
    <t>122</t>
  </si>
  <si>
    <t>"zábradlí + žlaby S235JR- včetně prořezu 3%"    1,063</t>
  </si>
  <si>
    <t>"podlahové nosníky S235JO - včetně prořezu 3%"    0,653</t>
  </si>
  <si>
    <t>1,716*1,03 "Přepočtené koeficientem množství</t>
  </si>
  <si>
    <t>919542555.R</t>
  </si>
  <si>
    <t>Provizorní přemostění potoka pro umístění jeřábu, pro demontáž a montáž OK a betonových prefabrikátů</t>
  </si>
  <si>
    <t>-406321313</t>
  </si>
  <si>
    <t>14*5"provizorní zatrubnění potoka</t>
  </si>
  <si>
    <t>69</t>
  </si>
  <si>
    <t>936942211</t>
  </si>
  <si>
    <t>Zhotovení tabulky s letopočtem opravy mostu vložením šablony do bednění</t>
  </si>
  <si>
    <t>124</t>
  </si>
  <si>
    <t>939113125.R</t>
  </si>
  <si>
    <t>Demontáž nosné konstrukce mostu - snesení</t>
  </si>
  <si>
    <t>128</t>
  </si>
  <si>
    <t>71</t>
  </si>
  <si>
    <t>941111131</t>
  </si>
  <si>
    <t>Montáž lešení řadového trubkového lehkého s podlahami zatížení do 200 kg/m2 š přes 1,2 do 1,5 m v do 10 m</t>
  </si>
  <si>
    <t>130</t>
  </si>
  <si>
    <t>(4,8*4,3)+(4,5*4,3)+29,0+30,5+28,0+27,0</t>
  </si>
  <si>
    <t>941111231</t>
  </si>
  <si>
    <t>Příplatek k lešení řadovému trubkovému lehkému s podlahami š 1,5 m v 10 m za první a ZKD den použití</t>
  </si>
  <si>
    <t>132</t>
  </si>
  <si>
    <t>154,49*21 "Přepočtené koeficientem množství</t>
  </si>
  <si>
    <t>73</t>
  </si>
  <si>
    <t>941111831</t>
  </si>
  <si>
    <t>Demontáž lešení řadového trubkového lehkého s podlahami zatížení do 200 kg/m2 š přes 1,2 do 1,5 m v do 10 m</t>
  </si>
  <si>
    <t>134</t>
  </si>
  <si>
    <t>944111122</t>
  </si>
  <si>
    <t>Montáž ochranného zábradlí trubkového vnitřního na lešeňových konstrukcích dvoutyčového</t>
  </si>
  <si>
    <t>136</t>
  </si>
  <si>
    <t>4,3*2+8,5*2+8,0*2</t>
  </si>
  <si>
    <t>75</t>
  </si>
  <si>
    <t>944111222</t>
  </si>
  <si>
    <t>Příplatek k ochrannému zábradlí trubkovému vnitřnímu dvoutyčovému za první a ZKD den použití</t>
  </si>
  <si>
    <t>138</t>
  </si>
  <si>
    <t>41,6*21 "Přepočtené koeficientem množství</t>
  </si>
  <si>
    <t>944111822</t>
  </si>
  <si>
    <t>Demontáž ochranného zábradlí trubkového vnitřního na lešeňových konstrukcích dvoutyčového</t>
  </si>
  <si>
    <t>140</t>
  </si>
  <si>
    <t>77</t>
  </si>
  <si>
    <t>948411121</t>
  </si>
  <si>
    <t>Zřízení podpěry dočasné kovové Pižmo výšky do 12 m</t>
  </si>
  <si>
    <t>1442104952</t>
  </si>
  <si>
    <t>948411221</t>
  </si>
  <si>
    <t>Odstranění podpěry dočasné kovové Pižmo výšky do 12 m</t>
  </si>
  <si>
    <t>1009733240</t>
  </si>
  <si>
    <t>79</t>
  </si>
  <si>
    <t>948411921</t>
  </si>
  <si>
    <t>Měsíční nájemné podpěry dočasné kovové Pižmo výšky do 12 m</t>
  </si>
  <si>
    <t>-1542622729</t>
  </si>
  <si>
    <t>962021112</t>
  </si>
  <si>
    <t>Bourání mostních zdí a pilířů z kamene</t>
  </si>
  <si>
    <t>142</t>
  </si>
  <si>
    <t>"úložné prahy + závěrné zdi"    2,05*4,3*2+1,5*0,7*4</t>
  </si>
  <si>
    <t>"vrcholky kam. křídel"    2,2*1,0*4</t>
  </si>
  <si>
    <t>81</t>
  </si>
  <si>
    <t>962051111</t>
  </si>
  <si>
    <t>Bourání mostních zdí a pilířů z ŽB</t>
  </si>
  <si>
    <t>144</t>
  </si>
  <si>
    <t>"stávající ŽB římsy"  (1,1*0,5+0,7*0,8)*0,3*4</t>
  </si>
  <si>
    <t>963071112</t>
  </si>
  <si>
    <t>Demontáž ocelových prvků mostů šroubovaných nebo svařovaných přes 100 kg</t>
  </si>
  <si>
    <t>146</t>
  </si>
  <si>
    <t>"demontáž stávajících konzol"    810</t>
  </si>
  <si>
    <t>83</t>
  </si>
  <si>
    <t>963071122</t>
  </si>
  <si>
    <t>Demontáž ocelových prvků mostů nýtovaných přes 100 kg</t>
  </si>
  <si>
    <t>148</t>
  </si>
  <si>
    <t>977131116</t>
  </si>
  <si>
    <t>Vrty příklepovými vrtáky D přes 16 do 20 mm do cihelného zdiva nebo prostého betonu</t>
  </si>
  <si>
    <t>150</t>
  </si>
  <si>
    <t>"kotvení krycí HDPE desky"   4*0,10</t>
  </si>
  <si>
    <t>"vrty pro kotvení zábradlí na křídlech"     (12*4)*0,16</t>
  </si>
  <si>
    <t>85</t>
  </si>
  <si>
    <t>977211132</t>
  </si>
  <si>
    <t>Řezání stěnovou pilou kcí z kamene hl přes 200 do 350 mm</t>
  </si>
  <si>
    <t>152</t>
  </si>
  <si>
    <t>"naříznutí pohledových kamenů opěr a křídel před ubouráním"   10,7+10,7</t>
  </si>
  <si>
    <t>985131211</t>
  </si>
  <si>
    <t>Očištění ploch stěn, rubu kleneb a podlah sušeným křemičitým pískem</t>
  </si>
  <si>
    <t>154</t>
  </si>
  <si>
    <t xml:space="preserve">"opěry"    (4,7+4,4)*4,3+(3,1+3,5)*2 </t>
  </si>
  <si>
    <t xml:space="preserve">"křídla po odbourání vrch. částí"     27,9+29,2+26,5+25,3 </t>
  </si>
  <si>
    <t>87</t>
  </si>
  <si>
    <t>985131111</t>
  </si>
  <si>
    <t>Očištění ploch stěn, rubu kleneb a podlah tlakovou vodou</t>
  </si>
  <si>
    <t>156</t>
  </si>
  <si>
    <t>"opěry a křídla"    161,23</t>
  </si>
  <si>
    <t>985142112</t>
  </si>
  <si>
    <t>Vysekání spojovací hmoty ze spár zdiva hl do 40 mm dl přes 6 do 12 m/m2</t>
  </si>
  <si>
    <t>158</t>
  </si>
  <si>
    <t>"100 %  kameného zdiva"    161,230</t>
  </si>
  <si>
    <t>89</t>
  </si>
  <si>
    <t>985223210</t>
  </si>
  <si>
    <t>Přezdívání kamenného zdiva do aktivované malty do 1 m3</t>
  </si>
  <si>
    <t>160</t>
  </si>
  <si>
    <t>"přezdění odtržených rohových kamenů pod ÚP opěr"    0,9</t>
  </si>
  <si>
    <t>985231112</t>
  </si>
  <si>
    <t>Spárování zdiva aktivovanou maltou spára hl do 40 mm dl přes 6 do 12 m/m2</t>
  </si>
  <si>
    <t>162</t>
  </si>
  <si>
    <t>"opěry a křídla, 100%"    161,23</t>
  </si>
  <si>
    <t>91</t>
  </si>
  <si>
    <t>985233121</t>
  </si>
  <si>
    <t>Úprava spár po spárování zdiva uhlazením spára dl přes 6 do 12 m/m2</t>
  </si>
  <si>
    <t>164</t>
  </si>
  <si>
    <t>985331113</t>
  </si>
  <si>
    <t>Dodatečné vlepování betonářské výztuže D 12 mm do cementové aktivované malty včetně vyvrtání otvoru</t>
  </si>
  <si>
    <t>166</t>
  </si>
  <si>
    <t>"kotvení ŽB říms na křídlech"   80*0,5</t>
  </si>
  <si>
    <t>93</t>
  </si>
  <si>
    <t>13021013</t>
  </si>
  <si>
    <t>tyč ocelová kruhová žebírková DIN 488 jakost B500B (10 505) výztuž do betonu D 12mm</t>
  </si>
  <si>
    <t>168</t>
  </si>
  <si>
    <t>Poznámka k položce:_x000D_
Hmotnost: 0,89 kg/m</t>
  </si>
  <si>
    <t>985331119</t>
  </si>
  <si>
    <t>Dodatečné vlepování betonářské výztuže D 25 mm do cementové aktivované malty včetně vyvrtání otvoru</t>
  </si>
  <si>
    <t>170</t>
  </si>
  <si>
    <t>"spřažení úložných prahu"    2*5</t>
  </si>
  <si>
    <t>95</t>
  </si>
  <si>
    <t>13021019</t>
  </si>
  <si>
    <t>tyč ocelová kruhová žebírková DIN 488 jakost B500B (10 505) výztuž do betonu D 25mm</t>
  </si>
  <si>
    <t>172</t>
  </si>
  <si>
    <t>Poznámka k položce:_x000D_
Hmotnost: 3,85 kg/m</t>
  </si>
  <si>
    <t>997</t>
  </si>
  <si>
    <t>Přesun sutě</t>
  </si>
  <si>
    <t>997211612</t>
  </si>
  <si>
    <t>Nakládání vybouraných hmot na dopravní prostředky pro vodorovnou dopravu</t>
  </si>
  <si>
    <t>174</t>
  </si>
  <si>
    <t>"kámen"  30,630*2,4</t>
  </si>
  <si>
    <t>"ŽB"   1,332*2,5</t>
  </si>
  <si>
    <t>97</t>
  </si>
  <si>
    <t>997211521</t>
  </si>
  <si>
    <t>Vodorovná doprava vybouraných hmot po suchu na vzdálenost do 1 km</t>
  </si>
  <si>
    <t>176</t>
  </si>
  <si>
    <t>997211529</t>
  </si>
  <si>
    <t>Příplatek ZKD 1 km u vodorovné dopravy vybouraných hmot</t>
  </si>
  <si>
    <t>178</t>
  </si>
  <si>
    <t>76,842*57 "Přepočtené koeficientem množství</t>
  </si>
  <si>
    <t>99</t>
  </si>
  <si>
    <t>997211621</t>
  </si>
  <si>
    <t>Ekologická likvidace mostnic - drcení a odvoz do 20 km</t>
  </si>
  <si>
    <t>180</t>
  </si>
  <si>
    <t>997013811.1</t>
  </si>
  <si>
    <t>Poplatek za uložení na skládce (skládkovné) stavebního odpadu dřevěného kód odpadu 17 02 01</t>
  </si>
  <si>
    <t>182</t>
  </si>
  <si>
    <t>"mostnice a pozednice"   24*0,120</t>
  </si>
  <si>
    <t>101</t>
  </si>
  <si>
    <t>997013602</t>
  </si>
  <si>
    <t>Poplatek za uložení na skládce (skládkovné) stavebního odpadu železobetonového kód odpadu 17 01 01</t>
  </si>
  <si>
    <t>184</t>
  </si>
  <si>
    <t>"ŽB"  3,33</t>
  </si>
  <si>
    <t>997013655</t>
  </si>
  <si>
    <t>186</t>
  </si>
  <si>
    <t>"kámen"  73,512</t>
  </si>
  <si>
    <t>998</t>
  </si>
  <si>
    <t>Přesun hmot</t>
  </si>
  <si>
    <t>998212111</t>
  </si>
  <si>
    <t>Přesun hmot pro mosty zděné, monolitické betonové nebo ocelové v do 20 m</t>
  </si>
  <si>
    <t>188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</si>
  <si>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</si>
  <si>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</si>
  <si>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</si>
  <si>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</si>
  <si>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</si>
  <si>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</si>
  <si>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190</t>
  </si>
  <si>
    <t>"zasypané části křídel "   3,8*2+3,6*2+1,0*4</t>
  </si>
  <si>
    <t>105</t>
  </si>
  <si>
    <t>11163150</t>
  </si>
  <si>
    <t>lak penetrační asfaltový</t>
  </si>
  <si>
    <t>192</t>
  </si>
  <si>
    <t>Poznámka k položce:_x000D_
Spotřeba 0,3-0,4kg/m2</t>
  </si>
  <si>
    <t>18,8*0,00034 "Přepočtené koeficientem množství</t>
  </si>
  <si>
    <t>711112002</t>
  </si>
  <si>
    <t>Provedení izolace proti zemní vlhkosti svislé za studena lakem asfaltovým</t>
  </si>
  <si>
    <t>194</t>
  </si>
  <si>
    <t>18,8*2</t>
  </si>
  <si>
    <t>107</t>
  </si>
  <si>
    <t>11163152</t>
  </si>
  <si>
    <t>lak hydroizolační asfaltový</t>
  </si>
  <si>
    <t>196</t>
  </si>
  <si>
    <t>Poznámka k položce:_x000D_
Spotřeba: 0,3-0,5 kg/m2</t>
  </si>
  <si>
    <t>37,6*0,00041 "Přepočtené koeficientem množství</t>
  </si>
  <si>
    <t>711141559</t>
  </si>
  <si>
    <t>Provedení izolace proti zemní vlhkosti pásy přitavením vodorovné NAIP</t>
  </si>
  <si>
    <t>198</t>
  </si>
  <si>
    <t>"rub desky křídel"    1,9*2,2*4+1,4*2,2*4</t>
  </si>
  <si>
    <t>"podkladní beton"    1,0*1,4+2,25*2,4+0,6*5,8</t>
  </si>
  <si>
    <t>"příčné drenáže"    1,1*10,8+1,1*11,0</t>
  </si>
  <si>
    <t>109</t>
  </si>
  <si>
    <t>711142559</t>
  </si>
  <si>
    <t>Provedení izolace proti zemní vlhkosti pásy přitavením svislé NAIP</t>
  </si>
  <si>
    <t>200</t>
  </si>
  <si>
    <t>"rub závěrné zdi a ÚP"    1,95*4,8*2+1,95*0,2*4</t>
  </si>
  <si>
    <t>"rub křídel"    (4,0*4)+(2,0*4)</t>
  </si>
  <si>
    <t>62857020.R</t>
  </si>
  <si>
    <t>pás těžký asfaltový, schválený systém SŽDC (Teranap 431)</t>
  </si>
  <si>
    <t>202</t>
  </si>
  <si>
    <t>107,58*1,221 "Přepočtené koeficientem množství</t>
  </si>
  <si>
    <t>111</t>
  </si>
  <si>
    <t>711491177</t>
  </si>
  <si>
    <t>Připevnění doplňků izolace proti vodě nerezovou lištou</t>
  </si>
  <si>
    <t>204</t>
  </si>
  <si>
    <t>(1,35+4,45)*4</t>
  </si>
  <si>
    <t>13756655.R</t>
  </si>
  <si>
    <t>pásnice nerezová 50/5 - (kotvení izolace)</t>
  </si>
  <si>
    <t>206</t>
  </si>
  <si>
    <t>23,2*1,05 "Přepočtené koeficientem množství</t>
  </si>
  <si>
    <t>113</t>
  </si>
  <si>
    <t>59030055.R</t>
  </si>
  <si>
    <t>vrut nerezový se šestihrannou hlavou 8x70mm, včetně hmoždinky</t>
  </si>
  <si>
    <t>208</t>
  </si>
  <si>
    <t>711491272</t>
  </si>
  <si>
    <t>Provedení doplňků izolace proti vodě na ploše svislé z textilií vrstva ochranná</t>
  </si>
  <si>
    <t>210</t>
  </si>
  <si>
    <t>63,3+32,28</t>
  </si>
  <si>
    <t>115</t>
  </si>
  <si>
    <t>69311085.1</t>
  </si>
  <si>
    <t>geotextilie netkaná separační, ochranná, filtrační, drenážní PP 800g/m2</t>
  </si>
  <si>
    <t>212</t>
  </si>
  <si>
    <t>95,58*1,05 "Přepočtené koeficientem množství</t>
  </si>
  <si>
    <t>998711201</t>
  </si>
  <si>
    <t>Přesun hmot procentní pro izolace proti vodě, vlhkosti a plynům v objektech v do 6 m</t>
  </si>
  <si>
    <t>%</t>
  </si>
  <si>
    <t>214</t>
  </si>
  <si>
    <t>767</t>
  </si>
  <si>
    <t>Konstrukce zámečnické</t>
  </si>
  <si>
    <t>117</t>
  </si>
  <si>
    <t>767590120</t>
  </si>
  <si>
    <t>Montáž podlahového roštu šroubovaného</t>
  </si>
  <si>
    <t>216</t>
  </si>
  <si>
    <t>"FRP polymer rošt"   40,2*24</t>
  </si>
  <si>
    <t>63126004.R</t>
  </si>
  <si>
    <t>rošt kompozitní pochůzný litý 30x30/50mm</t>
  </si>
  <si>
    <t>218</t>
  </si>
  <si>
    <t>Poznámka k položce:_x000D_
Poznámka k položce: kompozitní materiál; výška 50 mm; vč. EPDM podložek tl. 2 mm a spojovacích prostředků; provedení podlah dle MVL 725, 24 kg/m2</t>
  </si>
  <si>
    <t>119</t>
  </si>
  <si>
    <t>767995122.R</t>
  </si>
  <si>
    <t>Dodávka a montáž kovových doplňkových konstrukcí</t>
  </si>
  <si>
    <t>220</t>
  </si>
  <si>
    <t>Poznámka k položce:_x000D_
Poznámka k položce: deska se zhotovitelem</t>
  </si>
  <si>
    <t>Práce a dodávky M</t>
  </si>
  <si>
    <t>22-M</t>
  </si>
  <si>
    <t>Montáže technologických zařízení pro dopravní stavby</t>
  </si>
  <si>
    <t>220182041</t>
  </si>
  <si>
    <t>Položení optického kabelu do kabelového lože nebo do žlabu</t>
  </si>
  <si>
    <t>222</t>
  </si>
  <si>
    <t>46-M</t>
  </si>
  <si>
    <t>Zemní práce při extr.mont.pracích</t>
  </si>
  <si>
    <t>121</t>
  </si>
  <si>
    <t>460001030.R</t>
  </si>
  <si>
    <t>Vytyčení trati kabelového vedení podzemního v terénu volném podél trati</t>
  </si>
  <si>
    <t>224</t>
  </si>
  <si>
    <t>460752112</t>
  </si>
  <si>
    <t>Osazení kabelových kanálů do rýhy ze žlabů plastových šířky přes 10 do 20 cm</t>
  </si>
  <si>
    <t>226</t>
  </si>
  <si>
    <t>123</t>
  </si>
  <si>
    <t>34575152</t>
  </si>
  <si>
    <t>žlab kabelový s víkem PVC (200x126)</t>
  </si>
  <si>
    <t>256</t>
  </si>
  <si>
    <t>228</t>
  </si>
  <si>
    <t>SO 102 - Železniční svršek</t>
  </si>
  <si>
    <t xml:space="preserve">    51 - Kolejové lože</t>
  </si>
  <si>
    <t xml:space="preserve">    52 - Kolej</t>
  </si>
  <si>
    <t xml:space="preserve">    54 - Ostatní úpravy železničního svršku</t>
  </si>
  <si>
    <t xml:space="preserve">    99 - Přesun hmot a manipulace se sutí</t>
  </si>
  <si>
    <t>OST - Ostatní</t>
  </si>
  <si>
    <t>181911102</t>
  </si>
  <si>
    <t>Úprava pláně v hornině třídy těžitelnosti I skupiny 1 až 2 se zhutněním ručně</t>
  </si>
  <si>
    <t>2*8,15*12,0</t>
  </si>
  <si>
    <t>5908065120</t>
  </si>
  <si>
    <t>Ojedinělé dotahování upevňovadel s protáčením závitů šroub svěrkový</t>
  </si>
  <si>
    <t>301160759</t>
  </si>
  <si>
    <t>5918001010</t>
  </si>
  <si>
    <t>Ostatní práce při údržbě výkony prováděné pomocí mechanizace - rypadlem</t>
  </si>
  <si>
    <t>466092586</t>
  </si>
  <si>
    <t>18*10</t>
  </si>
  <si>
    <t>Kolejové lože</t>
  </si>
  <si>
    <t>511501111</t>
  </si>
  <si>
    <t>Konstrukční vrstva tělesa železničního spodku ze štěrkodrti</t>
  </si>
  <si>
    <t>511501255</t>
  </si>
  <si>
    <t>Zřízení kolejového lože z drceného kameniva</t>
  </si>
  <si>
    <t>2,45*(50-15) "oprava svršku 50m bez délky mostu"</t>
  </si>
  <si>
    <t>0,25*(600-15) "směr. a výšk. úprava koleje oblouk 600m"</t>
  </si>
  <si>
    <t>512531111</t>
  </si>
  <si>
    <t>Odstranění kolejového lože z kameniva po rozebrání koleje</t>
  </si>
  <si>
    <t>514531121</t>
  </si>
  <si>
    <t>Ojedinělá úprava kolejového lože koleje</t>
  </si>
  <si>
    <t>50-15 "oprava svršku 50m - dl. mostu"</t>
  </si>
  <si>
    <t>600-15 "směr. a výšk. úprava koleje oblouk 600m"</t>
  </si>
  <si>
    <t>58344005</t>
  </si>
  <si>
    <t>kamenivo drcené hrubé frakce 32/63 třída BI OTP ČD</t>
  </si>
  <si>
    <t>232*1,8 "Přepočtené koeficientem množství</t>
  </si>
  <si>
    <t>Kolej</t>
  </si>
  <si>
    <t>521321118</t>
  </si>
  <si>
    <t>Montáž koleje stykované na pražcích dřevěných soustavy S49 rozdělení c</t>
  </si>
  <si>
    <t>521351118</t>
  </si>
  <si>
    <t>Montáž koleje stykované na pražcích betonových soustavy S49 rozdělení c</t>
  </si>
  <si>
    <t>43765005.1</t>
  </si>
  <si>
    <t>kolejnice tv. 49E1 (S49), třídy R260</t>
  </si>
  <si>
    <t>525321111</t>
  </si>
  <si>
    <t>Demontáž koleje na pražcích dřevěných soustavy S49 rozdělení c</t>
  </si>
  <si>
    <t>525341111</t>
  </si>
  <si>
    <t>Demontáž koleje na pražcích betonových soustavy S49 rozdělení c</t>
  </si>
  <si>
    <t>50-15-12   "50m bez dl. mostu a bez úseků na dřevu"</t>
  </si>
  <si>
    <t>525971111</t>
  </si>
  <si>
    <t>Demontáž kolejnic na mostech s mostnicemi hmotnosti do 50 kg/m</t>
  </si>
  <si>
    <t>545111172</t>
  </si>
  <si>
    <t>Ojedinělá výměna kolejnic soustavy S49</t>
  </si>
  <si>
    <t>5958134020</t>
  </si>
  <si>
    <t>Součásti upevňovací svěrka Skl 24</t>
  </si>
  <si>
    <t>1075054991</t>
  </si>
  <si>
    <t>5958134125</t>
  </si>
  <si>
    <t>Součásti upevňovací podložka Uls 6</t>
  </si>
  <si>
    <t>-976196574</t>
  </si>
  <si>
    <t>5958158060</t>
  </si>
  <si>
    <t>Podložka polyetylenová pod podkladnici 330/170/2 (tv. T5)</t>
  </si>
  <si>
    <t>1278635136</t>
  </si>
  <si>
    <t>5958158005</t>
  </si>
  <si>
    <t>Podložka pryžová pod patu kolejnice S49  183/126/6</t>
  </si>
  <si>
    <t>-38267966</t>
  </si>
  <si>
    <t>5958134080</t>
  </si>
  <si>
    <t>Součásti upevňovací vrtule R2 (160)</t>
  </si>
  <si>
    <t>-1888903129</t>
  </si>
  <si>
    <t>5958128005</t>
  </si>
  <si>
    <t>Komplety Skl 24 (šroub RS 0, matice M 22, podložka Uls 6)</t>
  </si>
  <si>
    <t>-1690397303</t>
  </si>
  <si>
    <t>Ostatní úpravy železničního svršku</t>
  </si>
  <si>
    <t>548121613</t>
  </si>
  <si>
    <t>Svařování kolejnic aluminotermicky plný předehřev soustavy S49</t>
  </si>
  <si>
    <t>548191952</t>
  </si>
  <si>
    <t>Příplatek za směrové vyrovnání kolejnic všech soustav při svařování termitem</t>
  </si>
  <si>
    <t>548131121</t>
  </si>
  <si>
    <t>Dělení kolejnic všech soustav řezáním nebo rozbroušením</t>
  </si>
  <si>
    <t>54653002</t>
  </si>
  <si>
    <t>dávka svařovací kolejnice S49 jakost R260 základní spára</t>
  </si>
  <si>
    <t>5909032020R</t>
  </si>
  <si>
    <t xml:space="preserve">Přesná úprava GPK koleje směrové a výškové uspořádání </t>
  </si>
  <si>
    <t>kpl</t>
  </si>
  <si>
    <t>Přesun hmot a manipulace se sutí</t>
  </si>
  <si>
    <t>9909000300R</t>
  </si>
  <si>
    <t>Poplatek za likvidaci dřevěných kolejnicových podpor</t>
  </si>
  <si>
    <t>9909000400R</t>
  </si>
  <si>
    <t>Poplatek za likvidaci plastových součástí</t>
  </si>
  <si>
    <t>997221655</t>
  </si>
  <si>
    <t>997241521</t>
  </si>
  <si>
    <t>Vodorovné přemístění vybouraných hmot do 7 km</t>
  </si>
  <si>
    <t>997241525</t>
  </si>
  <si>
    <t>Příplatek ZKD 1 km u vodorovného přemístění vybouraných hmot</t>
  </si>
  <si>
    <t>997241532</t>
  </si>
  <si>
    <t>Vodorovné přemístění suti do 7 km</t>
  </si>
  <si>
    <t>997241535</t>
  </si>
  <si>
    <t>Vodorovné přemístění suti ZKD 1 km</t>
  </si>
  <si>
    <t>998241021</t>
  </si>
  <si>
    <t>Přesun hmot pro dráhy kolejové jakéhokoliv rozsahu dopravní vzdálenost do 5000 m</t>
  </si>
  <si>
    <t>998241025</t>
  </si>
  <si>
    <t>Příplatek k ceně za zvětšený přesun přes vymezenou největší dopravní - za každých dalších započatých 1000 m</t>
  </si>
  <si>
    <t>425,667*20 "Přepočtené koeficientem množství</t>
  </si>
  <si>
    <t>OST</t>
  </si>
  <si>
    <t>Ostatní</t>
  </si>
  <si>
    <t>9903100200</t>
  </si>
  <si>
    <t>Přeprava mechanizace na místo prováděných prací o hmotnosti do 12 t do 200 km</t>
  </si>
  <si>
    <t>-188433051</t>
  </si>
  <si>
    <t>9903200200</t>
  </si>
  <si>
    <t>Přeprava mechanizace na místo prováděných prací o hmotnosti přes 12 t do 200 km</t>
  </si>
  <si>
    <t>512</t>
  </si>
  <si>
    <t>-530546108</t>
  </si>
  <si>
    <t>103 -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</si>
  <si>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</si>
  <si>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</si>
  <si>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</si>
  <si>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</si>
  <si>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</si>
  <si>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</si>
  <si>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</si>
  <si>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</si>
  <si>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</si>
  <si>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</si>
  <si>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</si>
  <si>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</si>
  <si>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</si>
  <si>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Poznámka k položce:_x000D_
Vytýčení dotčených inženýrských sítí včetně zajištění dohledu správce sítí při provádění stavebních prací v blízkosti sítí.</t>
  </si>
  <si>
    <t>012303000</t>
  </si>
  <si>
    <t>Geodetické práce po výstavbě</t>
  </si>
  <si>
    <t>013244000</t>
  </si>
  <si>
    <t>Dokumentace pro provádění stavby</t>
  </si>
  <si>
    <t>013254000</t>
  </si>
  <si>
    <t>Dokumentace skutečného provedení stavby</t>
  </si>
  <si>
    <t>Poznámka k položce:_x000D_
Zpracování dokumentace skutečného provedení stavby - 2x (v trvalém tisku i digitálně) s využitím železničního bodového pole a po projednání a schválení SŽG, včetně zpracování případné VTD.</t>
  </si>
  <si>
    <t>VRN3</t>
  </si>
  <si>
    <t>Zařízení staveniště</t>
  </si>
  <si>
    <t>030001000</t>
  </si>
  <si>
    <t>Poznámka k položce:_x000D_
Dodávky vody a energie, příjezdové komunikace včetně příp.omezení provozu a dopravního značení,   příp.pronájmy pozemků.</t>
  </si>
  <si>
    <t>032803000</t>
  </si>
  <si>
    <t>Ostatní vybavení staveniště</t>
  </si>
  <si>
    <t>034002000</t>
  </si>
  <si>
    <t>Zabezpečení staveniště</t>
  </si>
  <si>
    <t>Poznámka k položce:_x000D_
Zabezpečení staveniště mimo pracovní dobu (předpoklad 21 dnů).</t>
  </si>
  <si>
    <t>039002000</t>
  </si>
  <si>
    <t>Zrušení zařízení staveniště</t>
  </si>
  <si>
    <t>Poznámka k položce:_x000D_
Včetně uvedení pozemků do původního stavu.</t>
  </si>
  <si>
    <t>VRN4</t>
  </si>
  <si>
    <t>Inženýrská činnost</t>
  </si>
  <si>
    <t>041103000</t>
  </si>
  <si>
    <t>Autorský dozor projektanta</t>
  </si>
  <si>
    <t>042002000</t>
  </si>
  <si>
    <t>Posudky</t>
  </si>
  <si>
    <t>043134000</t>
  </si>
  <si>
    <t>Zkoušky zatěžovací</t>
  </si>
  <si>
    <t>Poznámka k položce:_x000D_
Zkoušky pláně.</t>
  </si>
  <si>
    <t>VRN6</t>
  </si>
  <si>
    <t>Územní vlivy</t>
  </si>
  <si>
    <t>062002000</t>
  </si>
  <si>
    <t>Ztížené dopravní podmínky</t>
  </si>
  <si>
    <t>065002000</t>
  </si>
  <si>
    <t>Mimostaveništní doprava materiálů</t>
  </si>
  <si>
    <t xml:space="preserve">Poznámka k položce:_x000D_
Přepravy, které nejsou zakalkulovány v rozpočtu, přepravy vyzískané ocelové konstrukce z deponie (Plzeň-Koterov) do místa úpravy a následně na staveniště._x000D_
</t>
  </si>
  <si>
    <t>VRN7</t>
  </si>
  <si>
    <t>Provozní vlivy</t>
  </si>
  <si>
    <t>079002000</t>
  </si>
  <si>
    <t>Ostatní provozní vlivy</t>
  </si>
  <si>
    <t>VRN8</t>
  </si>
  <si>
    <t>Přesun stavebních kapacit</t>
  </si>
  <si>
    <t>081002000</t>
  </si>
  <si>
    <t>Doprava zaměstnanců</t>
  </si>
  <si>
    <t>104 - Materiál zadavatele-vyzískaná konstrukce</t>
  </si>
  <si>
    <t>13011.R</t>
  </si>
  <si>
    <t>Ocelová konstrukce mostu</t>
  </si>
  <si>
    <t>ks</t>
  </si>
  <si>
    <t>-1993043269</t>
  </si>
  <si>
    <t>Poznámka k položce:_x000D_
Položka se neoceňuje, konstrukci dodá objednatel, místo uložení žst. Plzeň-Koterov</t>
  </si>
  <si>
    <t>5956213065</t>
  </si>
  <si>
    <t>Pražec betonový příčný vystrojený  užitý tv. SB 8 P</t>
  </si>
  <si>
    <t>-1853844226</t>
  </si>
  <si>
    <t>130"neoceňovat dodávka investora (výzisk ze stavby)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</si>
</sst>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1"/>
      <c r="AL5" s="21"/>
      <c r="AM5" s="21"/>
      <c r="AN5" s="21"/>
      <c r="AO5" s="21"/>
      <c r="AP5" s="21"/>
      <c r="AQ5" s="21"/>
      <c r="AR5" s="19"/>
      <c r="BE5" s="27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1"/>
      <c r="AL6" s="21"/>
      <c r="AM6" s="21"/>
      <c r="AN6" s="21"/>
      <c r="AO6" s="21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71"/>
      <c r="BS13" s="16" t="s">
        <v>6</v>
      </c>
    </row>
    <row r="14" spans="1:74">
      <c r="B14" s="20"/>
      <c r="C14" s="21"/>
      <c r="D14" s="21"/>
      <c r="E14" s="276" t="s">
        <v>31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9">
        <f>ROUND(AG94,2)</f>
        <v>0</v>
      </c>
      <c r="AL26" s="280"/>
      <c r="AM26" s="280"/>
      <c r="AN26" s="280"/>
      <c r="AO26" s="280"/>
      <c r="AP26" s="35"/>
      <c r="AQ26" s="35"/>
      <c r="AR26" s="38"/>
      <c r="BE26" s="27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1" t="s">
        <v>37</v>
      </c>
      <c r="M28" s="281"/>
      <c r="N28" s="281"/>
      <c r="O28" s="281"/>
      <c r="P28" s="281"/>
      <c r="Q28" s="35"/>
      <c r="R28" s="35"/>
      <c r="S28" s="35"/>
      <c r="T28" s="35"/>
      <c r="U28" s="35"/>
      <c r="V28" s="35"/>
      <c r="W28" s="281" t="s">
        <v>38</v>
      </c>
      <c r="X28" s="281"/>
      <c r="Y28" s="281"/>
      <c r="Z28" s="281"/>
      <c r="AA28" s="281"/>
      <c r="AB28" s="281"/>
      <c r="AC28" s="281"/>
      <c r="AD28" s="281"/>
      <c r="AE28" s="281"/>
      <c r="AF28" s="35"/>
      <c r="AG28" s="35"/>
      <c r="AH28" s="35"/>
      <c r="AI28" s="35"/>
      <c r="AJ28" s="35"/>
      <c r="AK28" s="281" t="s">
        <v>39</v>
      </c>
      <c r="AL28" s="281"/>
      <c r="AM28" s="281"/>
      <c r="AN28" s="281"/>
      <c r="AO28" s="281"/>
      <c r="AP28" s="35"/>
      <c r="AQ28" s="35"/>
      <c r="AR28" s="38"/>
      <c r="BE28" s="271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84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0</v>
      </c>
      <c r="AL29" s="283"/>
      <c r="AM29" s="283"/>
      <c r="AN29" s="283"/>
      <c r="AO29" s="283"/>
      <c r="AP29" s="40"/>
      <c r="AQ29" s="40"/>
      <c r="AR29" s="41"/>
      <c r="BE29" s="272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84">
        <v>0.15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72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84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72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84">
        <v>0.15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72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84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7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88" t="s">
        <v>48</v>
      </c>
      <c r="Y35" s="286"/>
      <c r="Z35" s="286"/>
      <c r="AA35" s="286"/>
      <c r="AB35" s="286"/>
      <c r="AC35" s="44"/>
      <c r="AD35" s="44"/>
      <c r="AE35" s="44"/>
      <c r="AF35" s="44"/>
      <c r="AG35" s="44"/>
      <c r="AH35" s="44"/>
      <c r="AI35" s="44"/>
      <c r="AJ35" s="44"/>
      <c r="AK35" s="285">
        <f>SUM(AK26:AK33)</f>
        <v>0</v>
      </c>
      <c r="AL35" s="286"/>
      <c r="AM35" s="286"/>
      <c r="AN35" s="286"/>
      <c r="AO35" s="28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65422023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9" t="str">
        <f>K6</f>
        <v>Oprava mostu v km 72,519 v úseku Nová Pec – Černý Kříž na trati České Budějovice - Volary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>29. 6. 2022</v>
      </c>
      <c r="AN87" s="25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2" t="str">
        <f>IF(E17="","",E17)</f>
        <v xml:space="preserve"> </v>
      </c>
      <c r="AN89" s="253"/>
      <c r="AO89" s="253"/>
      <c r="AP89" s="253"/>
      <c r="AQ89" s="35"/>
      <c r="AR89" s="38"/>
      <c r="AS89" s="254" t="s">
        <v>56</v>
      </c>
      <c r="AT89" s="25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52" t="str">
        <f>IF(E20="","",E20)</f>
        <v xml:space="preserve"> </v>
      </c>
      <c r="AN90" s="253"/>
      <c r="AO90" s="253"/>
      <c r="AP90" s="253"/>
      <c r="AQ90" s="35"/>
      <c r="AR90" s="38"/>
      <c r="AS90" s="256"/>
      <c r="AT90" s="25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8"/>
      <c r="AT91" s="25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0" t="s">
        <v>57</v>
      </c>
      <c r="D92" s="261"/>
      <c r="E92" s="261"/>
      <c r="F92" s="261"/>
      <c r="G92" s="261"/>
      <c r="H92" s="72"/>
      <c r="I92" s="263" t="s">
        <v>58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2" t="s">
        <v>59</v>
      </c>
      <c r="AH92" s="261"/>
      <c r="AI92" s="261"/>
      <c r="AJ92" s="261"/>
      <c r="AK92" s="261"/>
      <c r="AL92" s="261"/>
      <c r="AM92" s="261"/>
      <c r="AN92" s="263" t="s">
        <v>60</v>
      </c>
      <c r="AO92" s="261"/>
      <c r="AP92" s="264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8">
        <f>ROUND(SUM(AG95:AG98),2)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65" t="s">
        <v>81</v>
      </c>
      <c r="E95" s="265"/>
      <c r="F95" s="265"/>
      <c r="G95" s="265"/>
      <c r="H95" s="265"/>
      <c r="I95" s="95"/>
      <c r="J95" s="265" t="s">
        <v>82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6">
        <f>'SO 101 - Most'!J30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6" t="s">
        <v>83</v>
      </c>
      <c r="AR95" s="97"/>
      <c r="AS95" s="98">
        <v>0</v>
      </c>
      <c r="AT95" s="99">
        <f>ROUND(SUM(AV95:AW95),2)</f>
        <v>0</v>
      </c>
      <c r="AU95" s="100">
        <f>'SO 101 - Most'!P132</f>
        <v>0</v>
      </c>
      <c r="AV95" s="99">
        <f>'SO 101 - Most'!J33</f>
        <v>0</v>
      </c>
      <c r="AW95" s="99">
        <f>'SO 101 - Most'!J34</f>
        <v>0</v>
      </c>
      <c r="AX95" s="99">
        <f>'SO 101 - Most'!J35</f>
        <v>0</v>
      </c>
      <c r="AY95" s="99">
        <f>'SO 101 - Most'!J36</f>
        <v>0</v>
      </c>
      <c r="AZ95" s="99">
        <f>'SO 101 - Most'!F33</f>
        <v>0</v>
      </c>
      <c r="BA95" s="99">
        <f>'SO 101 - Most'!F34</f>
        <v>0</v>
      </c>
      <c r="BB95" s="99">
        <f>'SO 101 - Most'!F35</f>
        <v>0</v>
      </c>
      <c r="BC95" s="99">
        <f>'SO 101 - Most'!F36</f>
        <v>0</v>
      </c>
      <c r="BD95" s="101">
        <f>'SO 101 - Most'!F37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>
      <c r="A96" s="92" t="s">
        <v>80</v>
      </c>
      <c r="B96" s="93"/>
      <c r="C96" s="94"/>
      <c r="D96" s="265" t="s">
        <v>87</v>
      </c>
      <c r="E96" s="265"/>
      <c r="F96" s="265"/>
      <c r="G96" s="265"/>
      <c r="H96" s="265"/>
      <c r="I96" s="95"/>
      <c r="J96" s="265" t="s">
        <v>88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6">
        <f>'SO 102 - Železniční svršek'!J30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6" t="s">
        <v>83</v>
      </c>
      <c r="AR96" s="97"/>
      <c r="AS96" s="98">
        <v>0</v>
      </c>
      <c r="AT96" s="99">
        <f>ROUND(SUM(AV96:AW96),2)</f>
        <v>0</v>
      </c>
      <c r="AU96" s="100">
        <f>'SO 102 - Železniční svršek'!P125</f>
        <v>0</v>
      </c>
      <c r="AV96" s="99">
        <f>'SO 102 - Železniční svršek'!J33</f>
        <v>0</v>
      </c>
      <c r="AW96" s="99">
        <f>'SO 102 - Železniční svršek'!J34</f>
        <v>0</v>
      </c>
      <c r="AX96" s="99">
        <f>'SO 102 - Železniční svršek'!J35</f>
        <v>0</v>
      </c>
      <c r="AY96" s="99">
        <f>'SO 102 - Železniční svršek'!J36</f>
        <v>0</v>
      </c>
      <c r="AZ96" s="99">
        <f>'SO 102 - Železniční svršek'!F33</f>
        <v>0</v>
      </c>
      <c r="BA96" s="99">
        <f>'SO 102 - Železniční svršek'!F34</f>
        <v>0</v>
      </c>
      <c r="BB96" s="99">
        <f>'SO 102 - Železniční svršek'!F35</f>
        <v>0</v>
      </c>
      <c r="BC96" s="99">
        <f>'SO 102 - Železniční svršek'!F36</f>
        <v>0</v>
      </c>
      <c r="BD96" s="101">
        <f>'SO 102 - Železniční svršek'!F37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16.5" customHeight="1">
      <c r="A97" s="92" t="s">
        <v>80</v>
      </c>
      <c r="B97" s="93"/>
      <c r="C97" s="94"/>
      <c r="D97" s="265" t="s">
        <v>90</v>
      </c>
      <c r="E97" s="265"/>
      <c r="F97" s="265"/>
      <c r="G97" s="265"/>
      <c r="H97" s="265"/>
      <c r="I97" s="95"/>
      <c r="J97" s="265" t="s">
        <v>91</v>
      </c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6">
        <f>'103 - VRN'!J30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6" t="s">
        <v>83</v>
      </c>
      <c r="AR97" s="97"/>
      <c r="AS97" s="98">
        <v>0</v>
      </c>
      <c r="AT97" s="99">
        <f>ROUND(SUM(AV97:AW97),2)</f>
        <v>0</v>
      </c>
      <c r="AU97" s="100">
        <f>'103 - VRN'!P123</f>
        <v>0</v>
      </c>
      <c r="AV97" s="99">
        <f>'103 - VRN'!J33</f>
        <v>0</v>
      </c>
      <c r="AW97" s="99">
        <f>'103 - VRN'!J34</f>
        <v>0</v>
      </c>
      <c r="AX97" s="99">
        <f>'103 - VRN'!J35</f>
        <v>0</v>
      </c>
      <c r="AY97" s="99">
        <f>'103 - VRN'!J36</f>
        <v>0</v>
      </c>
      <c r="AZ97" s="99">
        <f>'103 - VRN'!F33</f>
        <v>0</v>
      </c>
      <c r="BA97" s="99">
        <f>'103 - VRN'!F34</f>
        <v>0</v>
      </c>
      <c r="BB97" s="99">
        <f>'103 - VRN'!F35</f>
        <v>0</v>
      </c>
      <c r="BC97" s="99">
        <f>'103 - VRN'!F36</f>
        <v>0</v>
      </c>
      <c r="BD97" s="101">
        <f>'103 - VRN'!F37</f>
        <v>0</v>
      </c>
      <c r="BT97" s="102" t="s">
        <v>84</v>
      </c>
      <c r="BV97" s="102" t="s">
        <v>78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7" customFormat="1" ht="16.5" customHeight="1">
      <c r="A98" s="92" t="s">
        <v>80</v>
      </c>
      <c r="B98" s="93"/>
      <c r="C98" s="94"/>
      <c r="D98" s="265" t="s">
        <v>93</v>
      </c>
      <c r="E98" s="265"/>
      <c r="F98" s="265"/>
      <c r="G98" s="265"/>
      <c r="H98" s="265"/>
      <c r="I98" s="95"/>
      <c r="J98" s="265" t="s">
        <v>94</v>
      </c>
      <c r="K98" s="265"/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6">
        <f>'104 - Materiál zadavatele...'!J30</f>
        <v>0</v>
      </c>
      <c r="AH98" s="267"/>
      <c r="AI98" s="267"/>
      <c r="AJ98" s="267"/>
      <c r="AK98" s="267"/>
      <c r="AL98" s="267"/>
      <c r="AM98" s="267"/>
      <c r="AN98" s="266">
        <f>SUM(AG98,AT98)</f>
        <v>0</v>
      </c>
      <c r="AO98" s="267"/>
      <c r="AP98" s="267"/>
      <c r="AQ98" s="96" t="s">
        <v>83</v>
      </c>
      <c r="AR98" s="97"/>
      <c r="AS98" s="103">
        <v>0</v>
      </c>
      <c r="AT98" s="104">
        <f>ROUND(SUM(AV98:AW98),2)</f>
        <v>0</v>
      </c>
      <c r="AU98" s="105">
        <f>'104 - Materiál zadavatele...'!P118</f>
        <v>0</v>
      </c>
      <c r="AV98" s="104">
        <f>'104 - Materiál zadavatele...'!J33</f>
        <v>0</v>
      </c>
      <c r="AW98" s="104">
        <f>'104 - Materiál zadavatele...'!J34</f>
        <v>0</v>
      </c>
      <c r="AX98" s="104">
        <f>'104 - Materiál zadavatele...'!J35</f>
        <v>0</v>
      </c>
      <c r="AY98" s="104">
        <f>'104 - Materiál zadavatele...'!J36</f>
        <v>0</v>
      </c>
      <c r="AZ98" s="104">
        <f>'104 - Materiál zadavatele...'!F33</f>
        <v>0</v>
      </c>
      <c r="BA98" s="104">
        <f>'104 - Materiál zadavatele...'!F34</f>
        <v>0</v>
      </c>
      <c r="BB98" s="104">
        <f>'104 - Materiál zadavatele...'!F35</f>
        <v>0</v>
      </c>
      <c r="BC98" s="104">
        <f>'104 - Materiál zadavatele...'!F36</f>
        <v>0</v>
      </c>
      <c r="BD98" s="106">
        <f>'104 - Materiál zadavatele...'!F37</f>
        <v>0</v>
      </c>
      <c r="BT98" s="102" t="s">
        <v>84</v>
      </c>
      <c r="BV98" s="102" t="s">
        <v>78</v>
      </c>
      <c r="BW98" s="102" t="s">
        <v>95</v>
      </c>
      <c r="BX98" s="102" t="s">
        <v>5</v>
      </c>
      <c r="CL98" s="102" t="s">
        <v>1</v>
      </c>
      <c r="CM98" s="102" t="s">
        <v>86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2633MSCY+1qiGtlqdGWGYtHRWzktpzvXpAkKS7CBljIqX2OCB8u/+SsllPlN1NcT4DEIbNmYNFmklTo3Lf/6qA==" saltValue="xbnHnuzkWESYnHgJ6ga0dFFrnFmOVQHHRfS+2sPgSC8fFGiZP+L4EvHaaH1MIblm94KGDwxIaB4dRMU0CW9T/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 101 - Most'!C2" display="/"/>
    <hyperlink ref="A96" location="'SO 102 - Železniční svršek'!C2" display="/"/>
    <hyperlink ref="A97" location="'103 - VRN'!C2" display="/"/>
    <hyperlink ref="A98" location="'104 - Materiál zadavate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0"/>
  <sheetViews>
    <sheetView showGridLines="0" tabSelected="1" topLeftCell="A278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90" t="str">
        <f>'Rekapitulace stavby'!K6</f>
        <v>Oprava mostu v km 72,519 v úseku Nová Pec – Černý Kříž na trati České Budějovice - Volary</v>
      </c>
      <c r="F7" s="291"/>
      <c r="G7" s="291"/>
      <c r="H7" s="291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2" t="s">
        <v>98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ROUND((SUM(BE132:BE459)),  2)</f>
        <v>0</v>
      </c>
      <c r="G33" s="33"/>
      <c r="H33" s="33"/>
      <c r="I33" s="123">
        <v>0.21</v>
      </c>
      <c r="J33" s="122">
        <f>ROUND(((SUM(BE132:BE459))*I33),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ROUND((SUM(BF132:BF459)),  2)</f>
        <v>0</v>
      </c>
      <c r="G34" s="33"/>
      <c r="H34" s="33"/>
      <c r="I34" s="123">
        <v>0.15</v>
      </c>
      <c r="J34" s="122">
        <f>ROUND(((SUM(BF132:BF459))*I34),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ROUND((SUM(BG132:BG459)),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ROUND((SUM(BH132:BH459)),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ROUND((SUM(BI132:BI459)),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7" t="str">
        <f>E7</f>
        <v>Oprava mostu v km 72,519 v úseku Nová Pec – Černý Kříž na trati České Budějovice - Volary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SO 101 - Most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J132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2:12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J133</f>
        <v>0</v>
      </c>
      <c r="K97" s="147"/>
      <c r="L97" s="151"/>
    </row>
    <row r="98" spans="2:12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J134</f>
        <v>0</v>
      </c>
      <c r="K98" s="153"/>
      <c r="L98" s="157"/>
    </row>
    <row r="99" spans="2:12" s="10" customFormat="1" ht="19.899999999999999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J165</f>
        <v>0</v>
      </c>
      <c r="K99" s="153"/>
      <c r="L99" s="157"/>
    </row>
    <row r="100" spans="2:12" s="10" customFormat="1" ht="19.899999999999999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J181</f>
        <v>0</v>
      </c>
      <c r="K100" s="153"/>
      <c r="L100" s="157"/>
    </row>
    <row r="101" spans="2:12" s="10" customFormat="1" ht="19.899999999999999" customHeight="1">
      <c r="B101" s="152"/>
      <c r="C101" s="153"/>
      <c r="D101" s="154" t="s">
        <v>108</v>
      </c>
      <c r="E101" s="155"/>
      <c r="F101" s="155"/>
      <c r="G101" s="155"/>
      <c r="H101" s="155"/>
      <c r="I101" s="155"/>
      <c r="J101" s="156">
        <f>J206</f>
        <v>0</v>
      </c>
      <c r="K101" s="153"/>
      <c r="L101" s="157"/>
    </row>
    <row r="102" spans="2:12" s="10" customFormat="1" ht="19.899999999999999" customHeight="1">
      <c r="B102" s="152"/>
      <c r="C102" s="153"/>
      <c r="D102" s="154" t="s">
        <v>109</v>
      </c>
      <c r="E102" s="155"/>
      <c r="F102" s="155"/>
      <c r="G102" s="155"/>
      <c r="H102" s="155"/>
      <c r="I102" s="155"/>
      <c r="J102" s="156">
        <f>J266</f>
        <v>0</v>
      </c>
      <c r="K102" s="153"/>
      <c r="L102" s="157"/>
    </row>
    <row r="103" spans="2:12" s="10" customFormat="1" ht="19.899999999999999" customHeight="1">
      <c r="B103" s="152"/>
      <c r="C103" s="153"/>
      <c r="D103" s="154" t="s">
        <v>110</v>
      </c>
      <c r="E103" s="155"/>
      <c r="F103" s="155"/>
      <c r="G103" s="155"/>
      <c r="H103" s="155"/>
      <c r="I103" s="155"/>
      <c r="J103" s="156">
        <f>J280</f>
        <v>0</v>
      </c>
      <c r="K103" s="153"/>
      <c r="L103" s="157"/>
    </row>
    <row r="104" spans="2:12" s="10" customFormat="1" ht="19.899999999999999" customHeight="1">
      <c r="B104" s="152"/>
      <c r="C104" s="153"/>
      <c r="D104" s="154" t="s">
        <v>111</v>
      </c>
      <c r="E104" s="155"/>
      <c r="F104" s="155"/>
      <c r="G104" s="155"/>
      <c r="H104" s="155"/>
      <c r="I104" s="155"/>
      <c r="J104" s="156">
        <f>J302</f>
        <v>0</v>
      </c>
      <c r="K104" s="153"/>
      <c r="L104" s="157"/>
    </row>
    <row r="105" spans="2:12" s="10" customFormat="1" ht="19.899999999999999" customHeight="1">
      <c r="B105" s="152"/>
      <c r="C105" s="153"/>
      <c r="D105" s="154" t="s">
        <v>112</v>
      </c>
      <c r="E105" s="155"/>
      <c r="F105" s="155"/>
      <c r="G105" s="155"/>
      <c r="H105" s="155"/>
      <c r="I105" s="155"/>
      <c r="J105" s="156">
        <f>J382</f>
        <v>0</v>
      </c>
      <c r="K105" s="153"/>
      <c r="L105" s="157"/>
    </row>
    <row r="106" spans="2:12" s="10" customFormat="1" ht="19.899999999999999" customHeight="1">
      <c r="B106" s="152"/>
      <c r="C106" s="153"/>
      <c r="D106" s="154" t="s">
        <v>113</v>
      </c>
      <c r="E106" s="155"/>
      <c r="F106" s="155"/>
      <c r="G106" s="155"/>
      <c r="H106" s="155"/>
      <c r="I106" s="155"/>
      <c r="J106" s="156">
        <f>J401</f>
        <v>0</v>
      </c>
      <c r="K106" s="153"/>
      <c r="L106" s="157"/>
    </row>
    <row r="107" spans="2:12" s="9" customFormat="1" ht="24.95" customHeight="1">
      <c r="B107" s="146"/>
      <c r="C107" s="147"/>
      <c r="D107" s="148" t="s">
        <v>114</v>
      </c>
      <c r="E107" s="149"/>
      <c r="F107" s="149"/>
      <c r="G107" s="149"/>
      <c r="H107" s="149"/>
      <c r="I107" s="149"/>
      <c r="J107" s="150">
        <f>J403</f>
        <v>0</v>
      </c>
      <c r="K107" s="147"/>
      <c r="L107" s="151"/>
    </row>
    <row r="108" spans="2:12" s="10" customFormat="1" ht="19.899999999999999" customHeight="1">
      <c r="B108" s="152"/>
      <c r="C108" s="153"/>
      <c r="D108" s="154" t="s">
        <v>115</v>
      </c>
      <c r="E108" s="155"/>
      <c r="F108" s="155"/>
      <c r="G108" s="155"/>
      <c r="H108" s="155"/>
      <c r="I108" s="155"/>
      <c r="J108" s="156">
        <f>J404</f>
        <v>0</v>
      </c>
      <c r="K108" s="153"/>
      <c r="L108" s="157"/>
    </row>
    <row r="109" spans="2:12" s="10" customFormat="1" ht="19.899999999999999" customHeight="1">
      <c r="B109" s="152"/>
      <c r="C109" s="153"/>
      <c r="D109" s="154" t="s">
        <v>116</v>
      </c>
      <c r="E109" s="155"/>
      <c r="F109" s="155"/>
      <c r="G109" s="155"/>
      <c r="H109" s="155"/>
      <c r="I109" s="155"/>
      <c r="J109" s="156">
        <f>J445</f>
        <v>0</v>
      </c>
      <c r="K109" s="153"/>
      <c r="L109" s="157"/>
    </row>
    <row r="110" spans="2:12" s="9" customFormat="1" ht="24.95" customHeight="1">
      <c r="B110" s="146"/>
      <c r="C110" s="147"/>
      <c r="D110" s="148" t="s">
        <v>117</v>
      </c>
      <c r="E110" s="149"/>
      <c r="F110" s="149"/>
      <c r="G110" s="149"/>
      <c r="H110" s="149"/>
      <c r="I110" s="149"/>
      <c r="J110" s="150">
        <f>J453</f>
        <v>0</v>
      </c>
      <c r="K110" s="147"/>
      <c r="L110" s="151"/>
    </row>
    <row r="111" spans="2:12" s="10" customFormat="1" ht="19.899999999999999" customHeight="1">
      <c r="B111" s="152"/>
      <c r="C111" s="153"/>
      <c r="D111" s="154" t="s">
        <v>118</v>
      </c>
      <c r="E111" s="155"/>
      <c r="F111" s="155"/>
      <c r="G111" s="155"/>
      <c r="H111" s="155"/>
      <c r="I111" s="155"/>
      <c r="J111" s="156">
        <f>J454</f>
        <v>0</v>
      </c>
      <c r="K111" s="153"/>
      <c r="L111" s="157"/>
    </row>
    <row r="112" spans="2:12" s="10" customFormat="1" ht="19.899999999999999" customHeight="1">
      <c r="B112" s="152"/>
      <c r="C112" s="153"/>
      <c r="D112" s="154" t="s">
        <v>119</v>
      </c>
      <c r="E112" s="155"/>
      <c r="F112" s="155"/>
      <c r="G112" s="155"/>
      <c r="H112" s="155"/>
      <c r="I112" s="155"/>
      <c r="J112" s="156">
        <f>J456</f>
        <v>0</v>
      </c>
      <c r="K112" s="153"/>
      <c r="L112" s="157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>
      <c r="A114" s="3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>
      <c r="A118" s="33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120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6.25" customHeight="1">
      <c r="A122" s="33"/>
      <c r="B122" s="34"/>
      <c r="C122" s="35"/>
      <c r="D122" s="35"/>
      <c r="E122" s="297" t="str">
        <f>E7</f>
        <v>Oprava mostu v km 72,519 v úseku Nová Pec – Černý Kříž na trati České Budějovice - Volary</v>
      </c>
      <c r="F122" s="298"/>
      <c r="G122" s="298"/>
      <c r="H122" s="298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97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49" t="str">
        <f>E9</f>
        <v>SO 101 - Most</v>
      </c>
      <c r="F124" s="299"/>
      <c r="G124" s="299"/>
      <c r="H124" s="299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 xml:space="preserve"> </v>
      </c>
      <c r="G126" s="35"/>
      <c r="H126" s="35"/>
      <c r="I126" s="28" t="s">
        <v>22</v>
      </c>
      <c r="J126" s="65" t="str">
        <f>IF(J12="","",J12)</f>
        <v>29. 6. 2022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5"/>
      <c r="E128" s="35"/>
      <c r="F128" s="26" t="str">
        <f>E15</f>
        <v>Správa železnic s.o.</v>
      </c>
      <c r="G128" s="35"/>
      <c r="H128" s="35"/>
      <c r="I128" s="28" t="s">
        <v>32</v>
      </c>
      <c r="J128" s="31" t="str">
        <f>E21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IF(E18="","",E18)</f>
        <v>Vyplň údaj</v>
      </c>
      <c r="G129" s="35"/>
      <c r="H129" s="35"/>
      <c r="I129" s="28" t="s">
        <v>34</v>
      </c>
      <c r="J129" s="31" t="str">
        <f>E24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58"/>
      <c r="B131" s="159"/>
      <c r="C131" s="160" t="s">
        <v>121</v>
      </c>
      <c r="D131" s="161" t="s">
        <v>61</v>
      </c>
      <c r="E131" s="161" t="s">
        <v>57</v>
      </c>
      <c r="F131" s="161" t="s">
        <v>58</v>
      </c>
      <c r="G131" s="161" t="s">
        <v>122</v>
      </c>
      <c r="H131" s="161" t="s">
        <v>123</v>
      </c>
      <c r="I131" s="161" t="s">
        <v>124</v>
      </c>
      <c r="J131" s="162" t="s">
        <v>101</v>
      </c>
      <c r="K131" s="163" t="s">
        <v>125</v>
      </c>
      <c r="L131" s="164"/>
      <c r="M131" s="74" t="s">
        <v>1</v>
      </c>
      <c r="N131" s="75" t="s">
        <v>40</v>
      </c>
      <c r="O131" s="75" t="s">
        <v>126</v>
      </c>
      <c r="P131" s="75" t="s">
        <v>127</v>
      </c>
      <c r="Q131" s="75" t="s">
        <v>128</v>
      </c>
      <c r="R131" s="75" t="s">
        <v>129</v>
      </c>
      <c r="S131" s="75" t="s">
        <v>130</v>
      </c>
      <c r="T131" s="76" t="s">
        <v>131</v>
      </c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</row>
    <row r="132" spans="1:65" s="2" customFormat="1" ht="22.9" customHeight="1">
      <c r="A132" s="33"/>
      <c r="B132" s="34"/>
      <c r="C132" s="81" t="s">
        <v>132</v>
      </c>
      <c r="D132" s="35"/>
      <c r="E132" s="35"/>
      <c r="F132" s="35"/>
      <c r="G132" s="35"/>
      <c r="H132" s="35"/>
      <c r="I132" s="35"/>
      <c r="J132" s="165">
        <f>BK132</f>
        <v>0</v>
      </c>
      <c r="K132" s="35"/>
      <c r="L132" s="38"/>
      <c r="M132" s="77"/>
      <c r="N132" s="166"/>
      <c r="O132" s="78"/>
      <c r="P132" s="167">
        <f>P133+P403+P453</f>
        <v>0</v>
      </c>
      <c r="Q132" s="78"/>
      <c r="R132" s="167">
        <f>R133+R403+R453</f>
        <v>502.53792988676395</v>
      </c>
      <c r="S132" s="78"/>
      <c r="T132" s="168">
        <f>T133+T403+T453</f>
        <v>130.552279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75</v>
      </c>
      <c r="AU132" s="16" t="s">
        <v>103</v>
      </c>
      <c r="BK132" s="169">
        <f>BK133+BK403+BK453</f>
        <v>0</v>
      </c>
    </row>
    <row r="133" spans="1:65" s="12" customFormat="1" ht="25.9" customHeight="1">
      <c r="B133" s="170"/>
      <c r="C133" s="171"/>
      <c r="D133" s="172" t="s">
        <v>75</v>
      </c>
      <c r="E133" s="173" t="s">
        <v>133</v>
      </c>
      <c r="F133" s="173" t="s">
        <v>134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P134+P165+P181+P206+P266+P280+P302+P382+P401</f>
        <v>0</v>
      </c>
      <c r="Q133" s="178"/>
      <c r="R133" s="179">
        <f>R134+R165+R181+R206+R266+R280+R302+R382+R401</f>
        <v>502.21390135176392</v>
      </c>
      <c r="S133" s="178"/>
      <c r="T133" s="180">
        <f>T134+T165+T181+T206+T266+T280+T302+T382+T401</f>
        <v>130.552279</v>
      </c>
      <c r="AR133" s="181" t="s">
        <v>84</v>
      </c>
      <c r="AT133" s="182" t="s">
        <v>75</v>
      </c>
      <c r="AU133" s="182" t="s">
        <v>76</v>
      </c>
      <c r="AY133" s="181" t="s">
        <v>135</v>
      </c>
      <c r="BK133" s="183">
        <f>BK134+BK165+BK181+BK206+BK266+BK280+BK302+BK382+BK401</f>
        <v>0</v>
      </c>
    </row>
    <row r="134" spans="1:65" s="12" customFormat="1" ht="22.9" customHeight="1">
      <c r="B134" s="170"/>
      <c r="C134" s="171"/>
      <c r="D134" s="172" t="s">
        <v>75</v>
      </c>
      <c r="E134" s="184" t="s">
        <v>84</v>
      </c>
      <c r="F134" s="184" t="s">
        <v>136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SUM(P135:P164)</f>
        <v>0</v>
      </c>
      <c r="Q134" s="178"/>
      <c r="R134" s="179">
        <f>SUM(R135:R164)</f>
        <v>2.4224679999999998</v>
      </c>
      <c r="S134" s="178"/>
      <c r="T134" s="180">
        <f>SUM(T135:T164)</f>
        <v>0</v>
      </c>
      <c r="AR134" s="181" t="s">
        <v>84</v>
      </c>
      <c r="AT134" s="182" t="s">
        <v>75</v>
      </c>
      <c r="AU134" s="182" t="s">
        <v>84</v>
      </c>
      <c r="AY134" s="181" t="s">
        <v>135</v>
      </c>
      <c r="BK134" s="183">
        <f>SUM(BK135:BK164)</f>
        <v>0</v>
      </c>
    </row>
    <row r="135" spans="1:65" s="2" customFormat="1" ht="24.2" customHeight="1">
      <c r="A135" s="33"/>
      <c r="B135" s="34"/>
      <c r="C135" s="186" t="s">
        <v>84</v>
      </c>
      <c r="D135" s="186" t="s">
        <v>137</v>
      </c>
      <c r="E135" s="187" t="s">
        <v>138</v>
      </c>
      <c r="F135" s="188" t="s">
        <v>139</v>
      </c>
      <c r="G135" s="189" t="s">
        <v>140</v>
      </c>
      <c r="H135" s="190">
        <v>40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41</v>
      </c>
      <c r="O135" s="70"/>
      <c r="P135" s="196">
        <f>O135*H135</f>
        <v>0</v>
      </c>
      <c r="Q135" s="196">
        <v>6.0526700000000003E-2</v>
      </c>
      <c r="R135" s="196">
        <f>Q135*H135</f>
        <v>2.421068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141</v>
      </c>
      <c r="AT135" s="198" t="s">
        <v>137</v>
      </c>
      <c r="AU135" s="198" t="s">
        <v>86</v>
      </c>
      <c r="AY135" s="16" t="s">
        <v>135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84</v>
      </c>
      <c r="BK135" s="199">
        <f>ROUND(I135*H135,2)</f>
        <v>0</v>
      </c>
      <c r="BL135" s="16" t="s">
        <v>141</v>
      </c>
      <c r="BM135" s="198" t="s">
        <v>86</v>
      </c>
    </row>
    <row r="136" spans="1:65" s="2" customFormat="1" ht="37.9" customHeight="1">
      <c r="A136" s="33"/>
      <c r="B136" s="34"/>
      <c r="C136" s="186" t="s">
        <v>86</v>
      </c>
      <c r="D136" s="186" t="s">
        <v>137</v>
      </c>
      <c r="E136" s="187" t="s">
        <v>142</v>
      </c>
      <c r="F136" s="188" t="s">
        <v>143</v>
      </c>
      <c r="G136" s="189" t="s">
        <v>144</v>
      </c>
      <c r="H136" s="190">
        <v>113.14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41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141</v>
      </c>
      <c r="AT136" s="198" t="s">
        <v>137</v>
      </c>
      <c r="AU136" s="198" t="s">
        <v>86</v>
      </c>
      <c r="AY136" s="16" t="s">
        <v>135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141</v>
      </c>
      <c r="BM136" s="198" t="s">
        <v>141</v>
      </c>
    </row>
    <row r="137" spans="1:65" s="13" customFormat="1" ht="22.5">
      <c r="B137" s="200"/>
      <c r="C137" s="201"/>
      <c r="D137" s="202" t="s">
        <v>145</v>
      </c>
      <c r="E137" s="203" t="s">
        <v>1</v>
      </c>
      <c r="F137" s="204" t="s">
        <v>146</v>
      </c>
      <c r="G137" s="201"/>
      <c r="H137" s="205">
        <v>90.96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145</v>
      </c>
      <c r="AU137" s="211" t="s">
        <v>86</v>
      </c>
      <c r="AV137" s="13" t="s">
        <v>86</v>
      </c>
      <c r="AW137" s="13" t="s">
        <v>33</v>
      </c>
      <c r="AX137" s="13" t="s">
        <v>76</v>
      </c>
      <c r="AY137" s="211" t="s">
        <v>135</v>
      </c>
    </row>
    <row r="138" spans="1:65" s="13" customFormat="1" ht="11.25">
      <c r="B138" s="200"/>
      <c r="C138" s="201"/>
      <c r="D138" s="202" t="s">
        <v>145</v>
      </c>
      <c r="E138" s="203" t="s">
        <v>1</v>
      </c>
      <c r="F138" s="204" t="s">
        <v>147</v>
      </c>
      <c r="G138" s="201"/>
      <c r="H138" s="205">
        <v>13.78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145</v>
      </c>
      <c r="AU138" s="211" t="s">
        <v>86</v>
      </c>
      <c r="AV138" s="13" t="s">
        <v>86</v>
      </c>
      <c r="AW138" s="13" t="s">
        <v>33</v>
      </c>
      <c r="AX138" s="13" t="s">
        <v>76</v>
      </c>
      <c r="AY138" s="211" t="s">
        <v>135</v>
      </c>
    </row>
    <row r="139" spans="1:65" s="13" customFormat="1" ht="22.5">
      <c r="B139" s="200"/>
      <c r="C139" s="201"/>
      <c r="D139" s="202" t="s">
        <v>145</v>
      </c>
      <c r="E139" s="203" t="s">
        <v>1</v>
      </c>
      <c r="F139" s="204" t="s">
        <v>148</v>
      </c>
      <c r="G139" s="201"/>
      <c r="H139" s="205">
        <v>8.4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145</v>
      </c>
      <c r="AU139" s="211" t="s">
        <v>86</v>
      </c>
      <c r="AV139" s="13" t="s">
        <v>86</v>
      </c>
      <c r="AW139" s="13" t="s">
        <v>33</v>
      </c>
      <c r="AX139" s="13" t="s">
        <v>76</v>
      </c>
      <c r="AY139" s="211" t="s">
        <v>135</v>
      </c>
    </row>
    <row r="140" spans="1:65" s="14" customFormat="1" ht="11.25">
      <c r="B140" s="212"/>
      <c r="C140" s="213"/>
      <c r="D140" s="202" t="s">
        <v>145</v>
      </c>
      <c r="E140" s="214" t="s">
        <v>1</v>
      </c>
      <c r="F140" s="215" t="s">
        <v>149</v>
      </c>
      <c r="G140" s="213"/>
      <c r="H140" s="216">
        <v>113.14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145</v>
      </c>
      <c r="AU140" s="222" t="s">
        <v>86</v>
      </c>
      <c r="AV140" s="14" t="s">
        <v>141</v>
      </c>
      <c r="AW140" s="14" t="s">
        <v>33</v>
      </c>
      <c r="AX140" s="14" t="s">
        <v>84</v>
      </c>
      <c r="AY140" s="222" t="s">
        <v>135</v>
      </c>
    </row>
    <row r="141" spans="1:65" s="2" customFormat="1" ht="37.9" customHeight="1">
      <c r="A141" s="33"/>
      <c r="B141" s="34"/>
      <c r="C141" s="186" t="s">
        <v>150</v>
      </c>
      <c r="D141" s="186" t="s">
        <v>137</v>
      </c>
      <c r="E141" s="187" t="s">
        <v>151</v>
      </c>
      <c r="F141" s="188" t="s">
        <v>152</v>
      </c>
      <c r="G141" s="189" t="s">
        <v>144</v>
      </c>
      <c r="H141" s="190">
        <v>42.88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41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141</v>
      </c>
      <c r="AT141" s="198" t="s">
        <v>137</v>
      </c>
      <c r="AU141" s="198" t="s">
        <v>86</v>
      </c>
      <c r="AY141" s="16" t="s">
        <v>135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141</v>
      </c>
      <c r="BM141" s="198" t="s">
        <v>153</v>
      </c>
    </row>
    <row r="142" spans="1:65" s="13" customFormat="1" ht="11.25">
      <c r="B142" s="200"/>
      <c r="C142" s="201"/>
      <c r="D142" s="202" t="s">
        <v>145</v>
      </c>
      <c r="E142" s="203" t="s">
        <v>1</v>
      </c>
      <c r="F142" s="204" t="s">
        <v>154</v>
      </c>
      <c r="G142" s="201"/>
      <c r="H142" s="205">
        <v>42.88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145</v>
      </c>
      <c r="AU142" s="211" t="s">
        <v>86</v>
      </c>
      <c r="AV142" s="13" t="s">
        <v>86</v>
      </c>
      <c r="AW142" s="13" t="s">
        <v>33</v>
      </c>
      <c r="AX142" s="13" t="s">
        <v>76</v>
      </c>
      <c r="AY142" s="211" t="s">
        <v>135</v>
      </c>
    </row>
    <row r="143" spans="1:65" s="14" customFormat="1" ht="11.25">
      <c r="B143" s="212"/>
      <c r="C143" s="213"/>
      <c r="D143" s="202" t="s">
        <v>145</v>
      </c>
      <c r="E143" s="214" t="s">
        <v>1</v>
      </c>
      <c r="F143" s="215" t="s">
        <v>149</v>
      </c>
      <c r="G143" s="213"/>
      <c r="H143" s="216">
        <v>42.88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145</v>
      </c>
      <c r="AU143" s="222" t="s">
        <v>86</v>
      </c>
      <c r="AV143" s="14" t="s">
        <v>141</v>
      </c>
      <c r="AW143" s="14" t="s">
        <v>33</v>
      </c>
      <c r="AX143" s="14" t="s">
        <v>84</v>
      </c>
      <c r="AY143" s="222" t="s">
        <v>135</v>
      </c>
    </row>
    <row r="144" spans="1:65" s="2" customFormat="1" ht="37.9" customHeight="1">
      <c r="A144" s="33"/>
      <c r="B144" s="34"/>
      <c r="C144" s="186" t="s">
        <v>141</v>
      </c>
      <c r="D144" s="186" t="s">
        <v>137</v>
      </c>
      <c r="E144" s="187" t="s">
        <v>155</v>
      </c>
      <c r="F144" s="188" t="s">
        <v>156</v>
      </c>
      <c r="G144" s="189" t="s">
        <v>144</v>
      </c>
      <c r="H144" s="190">
        <v>19.52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41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141</v>
      </c>
      <c r="AT144" s="198" t="s">
        <v>137</v>
      </c>
      <c r="AU144" s="198" t="s">
        <v>86</v>
      </c>
      <c r="AY144" s="16" t="s">
        <v>135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84</v>
      </c>
      <c r="BK144" s="199">
        <f>ROUND(I144*H144,2)</f>
        <v>0</v>
      </c>
      <c r="BL144" s="16" t="s">
        <v>141</v>
      </c>
      <c r="BM144" s="198" t="s">
        <v>157</v>
      </c>
    </row>
    <row r="145" spans="1:65" s="13" customFormat="1" ht="11.25">
      <c r="B145" s="200"/>
      <c r="C145" s="201"/>
      <c r="D145" s="202" t="s">
        <v>145</v>
      </c>
      <c r="E145" s="203" t="s">
        <v>1</v>
      </c>
      <c r="F145" s="204" t="s">
        <v>158</v>
      </c>
      <c r="G145" s="201"/>
      <c r="H145" s="205">
        <v>19.52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145</v>
      </c>
      <c r="AU145" s="211" t="s">
        <v>86</v>
      </c>
      <c r="AV145" s="13" t="s">
        <v>86</v>
      </c>
      <c r="AW145" s="13" t="s">
        <v>33</v>
      </c>
      <c r="AX145" s="13" t="s">
        <v>76</v>
      </c>
      <c r="AY145" s="211" t="s">
        <v>135</v>
      </c>
    </row>
    <row r="146" spans="1:65" s="14" customFormat="1" ht="11.25">
      <c r="B146" s="212"/>
      <c r="C146" s="213"/>
      <c r="D146" s="202" t="s">
        <v>145</v>
      </c>
      <c r="E146" s="214" t="s">
        <v>1</v>
      </c>
      <c r="F146" s="215" t="s">
        <v>149</v>
      </c>
      <c r="G146" s="213"/>
      <c r="H146" s="216">
        <v>19.52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145</v>
      </c>
      <c r="AU146" s="222" t="s">
        <v>86</v>
      </c>
      <c r="AV146" s="14" t="s">
        <v>141</v>
      </c>
      <c r="AW146" s="14" t="s">
        <v>33</v>
      </c>
      <c r="AX146" s="14" t="s">
        <v>84</v>
      </c>
      <c r="AY146" s="222" t="s">
        <v>135</v>
      </c>
    </row>
    <row r="147" spans="1:65" s="2" customFormat="1" ht="24.2" customHeight="1">
      <c r="A147" s="33"/>
      <c r="B147" s="34"/>
      <c r="C147" s="186" t="s">
        <v>159</v>
      </c>
      <c r="D147" s="186" t="s">
        <v>137</v>
      </c>
      <c r="E147" s="187" t="s">
        <v>160</v>
      </c>
      <c r="F147" s="188" t="s">
        <v>161</v>
      </c>
      <c r="G147" s="189" t="s">
        <v>144</v>
      </c>
      <c r="H147" s="190">
        <v>19.52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41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141</v>
      </c>
      <c r="AT147" s="198" t="s">
        <v>137</v>
      </c>
      <c r="AU147" s="198" t="s">
        <v>86</v>
      </c>
      <c r="AY147" s="16" t="s">
        <v>135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141</v>
      </c>
      <c r="BM147" s="198" t="s">
        <v>162</v>
      </c>
    </row>
    <row r="148" spans="1:65" s="2" customFormat="1" ht="37.9" customHeight="1">
      <c r="A148" s="33"/>
      <c r="B148" s="34"/>
      <c r="C148" s="186" t="s">
        <v>153</v>
      </c>
      <c r="D148" s="186" t="s">
        <v>137</v>
      </c>
      <c r="E148" s="187" t="s">
        <v>163</v>
      </c>
      <c r="F148" s="188" t="s">
        <v>164</v>
      </c>
      <c r="G148" s="189" t="s">
        <v>144</v>
      </c>
      <c r="H148" s="190">
        <v>136.5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41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141</v>
      </c>
      <c r="AT148" s="198" t="s">
        <v>137</v>
      </c>
      <c r="AU148" s="198" t="s">
        <v>86</v>
      </c>
      <c r="AY148" s="16" t="s">
        <v>135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141</v>
      </c>
      <c r="BM148" s="198" t="s">
        <v>165</v>
      </c>
    </row>
    <row r="149" spans="1:65" s="13" customFormat="1" ht="11.25">
      <c r="B149" s="200"/>
      <c r="C149" s="201"/>
      <c r="D149" s="202" t="s">
        <v>145</v>
      </c>
      <c r="E149" s="203" t="s">
        <v>1</v>
      </c>
      <c r="F149" s="204" t="s">
        <v>166</v>
      </c>
      <c r="G149" s="201"/>
      <c r="H149" s="205">
        <v>136.5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145</v>
      </c>
      <c r="AU149" s="211" t="s">
        <v>86</v>
      </c>
      <c r="AV149" s="13" t="s">
        <v>86</v>
      </c>
      <c r="AW149" s="13" t="s">
        <v>33</v>
      </c>
      <c r="AX149" s="13" t="s">
        <v>76</v>
      </c>
      <c r="AY149" s="211" t="s">
        <v>135</v>
      </c>
    </row>
    <row r="150" spans="1:65" s="14" customFormat="1" ht="11.25">
      <c r="B150" s="212"/>
      <c r="C150" s="213"/>
      <c r="D150" s="202" t="s">
        <v>145</v>
      </c>
      <c r="E150" s="214" t="s">
        <v>1</v>
      </c>
      <c r="F150" s="215" t="s">
        <v>149</v>
      </c>
      <c r="G150" s="213"/>
      <c r="H150" s="216">
        <v>136.5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145</v>
      </c>
      <c r="AU150" s="222" t="s">
        <v>86</v>
      </c>
      <c r="AV150" s="14" t="s">
        <v>141</v>
      </c>
      <c r="AW150" s="14" t="s">
        <v>33</v>
      </c>
      <c r="AX150" s="14" t="s">
        <v>84</v>
      </c>
      <c r="AY150" s="222" t="s">
        <v>135</v>
      </c>
    </row>
    <row r="151" spans="1:65" s="2" customFormat="1" ht="37.9" customHeight="1">
      <c r="A151" s="33"/>
      <c r="B151" s="34"/>
      <c r="C151" s="186" t="s">
        <v>167</v>
      </c>
      <c r="D151" s="186" t="s">
        <v>137</v>
      </c>
      <c r="E151" s="187" t="s">
        <v>168</v>
      </c>
      <c r="F151" s="188" t="s">
        <v>169</v>
      </c>
      <c r="G151" s="189" t="s">
        <v>144</v>
      </c>
      <c r="H151" s="190">
        <v>6552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41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141</v>
      </c>
      <c r="AT151" s="198" t="s">
        <v>137</v>
      </c>
      <c r="AU151" s="198" t="s">
        <v>86</v>
      </c>
      <c r="AY151" s="16" t="s">
        <v>135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141</v>
      </c>
      <c r="BM151" s="198" t="s">
        <v>170</v>
      </c>
    </row>
    <row r="152" spans="1:65" s="13" customFormat="1" ht="11.25">
      <c r="B152" s="200"/>
      <c r="C152" s="201"/>
      <c r="D152" s="202" t="s">
        <v>145</v>
      </c>
      <c r="E152" s="203" t="s">
        <v>1</v>
      </c>
      <c r="F152" s="204" t="s">
        <v>171</v>
      </c>
      <c r="G152" s="201"/>
      <c r="H152" s="205">
        <v>6552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145</v>
      </c>
      <c r="AU152" s="211" t="s">
        <v>86</v>
      </c>
      <c r="AV152" s="13" t="s">
        <v>86</v>
      </c>
      <c r="AW152" s="13" t="s">
        <v>33</v>
      </c>
      <c r="AX152" s="13" t="s">
        <v>76</v>
      </c>
      <c r="AY152" s="211" t="s">
        <v>135</v>
      </c>
    </row>
    <row r="153" spans="1:65" s="14" customFormat="1" ht="11.25">
      <c r="B153" s="212"/>
      <c r="C153" s="213"/>
      <c r="D153" s="202" t="s">
        <v>145</v>
      </c>
      <c r="E153" s="214" t="s">
        <v>1</v>
      </c>
      <c r="F153" s="215" t="s">
        <v>149</v>
      </c>
      <c r="G153" s="213"/>
      <c r="H153" s="216">
        <v>6552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145</v>
      </c>
      <c r="AU153" s="222" t="s">
        <v>86</v>
      </c>
      <c r="AV153" s="14" t="s">
        <v>141</v>
      </c>
      <c r="AW153" s="14" t="s">
        <v>33</v>
      </c>
      <c r="AX153" s="14" t="s">
        <v>84</v>
      </c>
      <c r="AY153" s="222" t="s">
        <v>135</v>
      </c>
    </row>
    <row r="154" spans="1:65" s="2" customFormat="1" ht="24.2" customHeight="1">
      <c r="A154" s="33"/>
      <c r="B154" s="34"/>
      <c r="C154" s="186" t="s">
        <v>157</v>
      </c>
      <c r="D154" s="186" t="s">
        <v>137</v>
      </c>
      <c r="E154" s="187" t="s">
        <v>172</v>
      </c>
      <c r="F154" s="188" t="s">
        <v>173</v>
      </c>
      <c r="G154" s="189" t="s">
        <v>174</v>
      </c>
      <c r="H154" s="190">
        <v>245.7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41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141</v>
      </c>
      <c r="AT154" s="198" t="s">
        <v>137</v>
      </c>
      <c r="AU154" s="198" t="s">
        <v>86</v>
      </c>
      <c r="AY154" s="16" t="s">
        <v>135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141</v>
      </c>
      <c r="BM154" s="198" t="s">
        <v>175</v>
      </c>
    </row>
    <row r="155" spans="1:65" s="13" customFormat="1" ht="11.25">
      <c r="B155" s="200"/>
      <c r="C155" s="201"/>
      <c r="D155" s="202" t="s">
        <v>145</v>
      </c>
      <c r="E155" s="203" t="s">
        <v>1</v>
      </c>
      <c r="F155" s="204" t="s">
        <v>176</v>
      </c>
      <c r="G155" s="201"/>
      <c r="H155" s="205">
        <v>245.7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145</v>
      </c>
      <c r="AU155" s="211" t="s">
        <v>86</v>
      </c>
      <c r="AV155" s="13" t="s">
        <v>86</v>
      </c>
      <c r="AW155" s="13" t="s">
        <v>33</v>
      </c>
      <c r="AX155" s="13" t="s">
        <v>76</v>
      </c>
      <c r="AY155" s="211" t="s">
        <v>135</v>
      </c>
    </row>
    <row r="156" spans="1:65" s="14" customFormat="1" ht="11.25">
      <c r="B156" s="212"/>
      <c r="C156" s="213"/>
      <c r="D156" s="202" t="s">
        <v>145</v>
      </c>
      <c r="E156" s="214" t="s">
        <v>1</v>
      </c>
      <c r="F156" s="215" t="s">
        <v>149</v>
      </c>
      <c r="G156" s="213"/>
      <c r="H156" s="216">
        <v>245.7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145</v>
      </c>
      <c r="AU156" s="222" t="s">
        <v>86</v>
      </c>
      <c r="AV156" s="14" t="s">
        <v>141</v>
      </c>
      <c r="AW156" s="14" t="s">
        <v>33</v>
      </c>
      <c r="AX156" s="14" t="s">
        <v>84</v>
      </c>
      <c r="AY156" s="222" t="s">
        <v>135</v>
      </c>
    </row>
    <row r="157" spans="1:65" s="2" customFormat="1" ht="24.2" customHeight="1">
      <c r="A157" s="33"/>
      <c r="B157" s="34"/>
      <c r="C157" s="186" t="s">
        <v>177</v>
      </c>
      <c r="D157" s="186" t="s">
        <v>137</v>
      </c>
      <c r="E157" s="187" t="s">
        <v>178</v>
      </c>
      <c r="F157" s="188" t="s">
        <v>179</v>
      </c>
      <c r="G157" s="189" t="s">
        <v>144</v>
      </c>
      <c r="H157" s="190">
        <v>19.52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41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141</v>
      </c>
      <c r="AT157" s="198" t="s">
        <v>137</v>
      </c>
      <c r="AU157" s="198" t="s">
        <v>86</v>
      </c>
      <c r="AY157" s="16" t="s">
        <v>135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141</v>
      </c>
      <c r="BM157" s="198" t="s">
        <v>180</v>
      </c>
    </row>
    <row r="158" spans="1:65" s="13" customFormat="1" ht="11.25">
      <c r="B158" s="200"/>
      <c r="C158" s="201"/>
      <c r="D158" s="202" t="s">
        <v>145</v>
      </c>
      <c r="E158" s="203" t="s">
        <v>1</v>
      </c>
      <c r="F158" s="204" t="s">
        <v>181</v>
      </c>
      <c r="G158" s="201"/>
      <c r="H158" s="205">
        <v>19.52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145</v>
      </c>
      <c r="AU158" s="211" t="s">
        <v>86</v>
      </c>
      <c r="AV158" s="13" t="s">
        <v>86</v>
      </c>
      <c r="AW158" s="13" t="s">
        <v>33</v>
      </c>
      <c r="AX158" s="13" t="s">
        <v>76</v>
      </c>
      <c r="AY158" s="211" t="s">
        <v>135</v>
      </c>
    </row>
    <row r="159" spans="1:65" s="14" customFormat="1" ht="11.25">
      <c r="B159" s="212"/>
      <c r="C159" s="213"/>
      <c r="D159" s="202" t="s">
        <v>145</v>
      </c>
      <c r="E159" s="214" t="s">
        <v>1</v>
      </c>
      <c r="F159" s="215" t="s">
        <v>149</v>
      </c>
      <c r="G159" s="213"/>
      <c r="H159" s="216">
        <v>19.52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145</v>
      </c>
      <c r="AU159" s="222" t="s">
        <v>86</v>
      </c>
      <c r="AV159" s="14" t="s">
        <v>141</v>
      </c>
      <c r="AW159" s="14" t="s">
        <v>33</v>
      </c>
      <c r="AX159" s="14" t="s">
        <v>84</v>
      </c>
      <c r="AY159" s="222" t="s">
        <v>135</v>
      </c>
    </row>
    <row r="160" spans="1:65" s="2" customFormat="1" ht="33" customHeight="1">
      <c r="A160" s="33"/>
      <c r="B160" s="34"/>
      <c r="C160" s="186" t="s">
        <v>162</v>
      </c>
      <c r="D160" s="186" t="s">
        <v>137</v>
      </c>
      <c r="E160" s="187" t="s">
        <v>182</v>
      </c>
      <c r="F160" s="188" t="s">
        <v>183</v>
      </c>
      <c r="G160" s="189" t="s">
        <v>184</v>
      </c>
      <c r="H160" s="190">
        <v>70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41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141</v>
      </c>
      <c r="AT160" s="198" t="s">
        <v>137</v>
      </c>
      <c r="AU160" s="198" t="s">
        <v>86</v>
      </c>
      <c r="AY160" s="16" t="s">
        <v>135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141</v>
      </c>
      <c r="BM160" s="198" t="s">
        <v>185</v>
      </c>
    </row>
    <row r="161" spans="1:65" s="2" customFormat="1" ht="24.2" customHeight="1">
      <c r="A161" s="33"/>
      <c r="B161" s="34"/>
      <c r="C161" s="186" t="s">
        <v>186</v>
      </c>
      <c r="D161" s="186" t="s">
        <v>137</v>
      </c>
      <c r="E161" s="187" t="s">
        <v>187</v>
      </c>
      <c r="F161" s="188" t="s">
        <v>188</v>
      </c>
      <c r="G161" s="189" t="s">
        <v>184</v>
      </c>
      <c r="H161" s="190">
        <v>70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41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141</v>
      </c>
      <c r="AT161" s="198" t="s">
        <v>137</v>
      </c>
      <c r="AU161" s="198" t="s">
        <v>86</v>
      </c>
      <c r="AY161" s="16" t="s">
        <v>135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84</v>
      </c>
      <c r="BK161" s="199">
        <f>ROUND(I161*H161,2)</f>
        <v>0</v>
      </c>
      <c r="BL161" s="16" t="s">
        <v>141</v>
      </c>
      <c r="BM161" s="198" t="s">
        <v>189</v>
      </c>
    </row>
    <row r="162" spans="1:65" s="2" customFormat="1" ht="16.5" customHeight="1">
      <c r="A162" s="33"/>
      <c r="B162" s="34"/>
      <c r="C162" s="223" t="s">
        <v>165</v>
      </c>
      <c r="D162" s="223" t="s">
        <v>190</v>
      </c>
      <c r="E162" s="224" t="s">
        <v>191</v>
      </c>
      <c r="F162" s="225" t="s">
        <v>192</v>
      </c>
      <c r="G162" s="226" t="s">
        <v>193</v>
      </c>
      <c r="H162" s="227">
        <v>1.4</v>
      </c>
      <c r="I162" s="228"/>
      <c r="J162" s="229">
        <f>ROUND(I162*H162,2)</f>
        <v>0</v>
      </c>
      <c r="K162" s="230"/>
      <c r="L162" s="231"/>
      <c r="M162" s="232" t="s">
        <v>1</v>
      </c>
      <c r="N162" s="233" t="s">
        <v>41</v>
      </c>
      <c r="O162" s="70"/>
      <c r="P162" s="196">
        <f>O162*H162</f>
        <v>0</v>
      </c>
      <c r="Q162" s="196">
        <v>1E-3</v>
      </c>
      <c r="R162" s="196">
        <f>Q162*H162</f>
        <v>1.4E-3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157</v>
      </c>
      <c r="AT162" s="198" t="s">
        <v>190</v>
      </c>
      <c r="AU162" s="198" t="s">
        <v>86</v>
      </c>
      <c r="AY162" s="16" t="s">
        <v>135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84</v>
      </c>
      <c r="BK162" s="199">
        <f>ROUND(I162*H162,2)</f>
        <v>0</v>
      </c>
      <c r="BL162" s="16" t="s">
        <v>141</v>
      </c>
      <c r="BM162" s="198" t="s">
        <v>194</v>
      </c>
    </row>
    <row r="163" spans="1:65" s="13" customFormat="1" ht="11.25">
      <c r="B163" s="200"/>
      <c r="C163" s="201"/>
      <c r="D163" s="202" t="s">
        <v>145</v>
      </c>
      <c r="E163" s="203" t="s">
        <v>1</v>
      </c>
      <c r="F163" s="204" t="s">
        <v>195</v>
      </c>
      <c r="G163" s="201"/>
      <c r="H163" s="205">
        <v>1.4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145</v>
      </c>
      <c r="AU163" s="211" t="s">
        <v>86</v>
      </c>
      <c r="AV163" s="13" t="s">
        <v>86</v>
      </c>
      <c r="AW163" s="13" t="s">
        <v>33</v>
      </c>
      <c r="AX163" s="13" t="s">
        <v>76</v>
      </c>
      <c r="AY163" s="211" t="s">
        <v>135</v>
      </c>
    </row>
    <row r="164" spans="1:65" s="14" customFormat="1" ht="11.25">
      <c r="B164" s="212"/>
      <c r="C164" s="213"/>
      <c r="D164" s="202" t="s">
        <v>145</v>
      </c>
      <c r="E164" s="214" t="s">
        <v>1</v>
      </c>
      <c r="F164" s="215" t="s">
        <v>149</v>
      </c>
      <c r="G164" s="213"/>
      <c r="H164" s="216">
        <v>1.4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145</v>
      </c>
      <c r="AU164" s="222" t="s">
        <v>86</v>
      </c>
      <c r="AV164" s="14" t="s">
        <v>141</v>
      </c>
      <c r="AW164" s="14" t="s">
        <v>33</v>
      </c>
      <c r="AX164" s="14" t="s">
        <v>84</v>
      </c>
      <c r="AY164" s="222" t="s">
        <v>135</v>
      </c>
    </row>
    <row r="165" spans="1:65" s="12" customFormat="1" ht="22.9" customHeight="1">
      <c r="B165" s="170"/>
      <c r="C165" s="171"/>
      <c r="D165" s="172" t="s">
        <v>75</v>
      </c>
      <c r="E165" s="184" t="s">
        <v>86</v>
      </c>
      <c r="F165" s="184" t="s">
        <v>196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SUM(P166:P180)</f>
        <v>0</v>
      </c>
      <c r="Q165" s="178"/>
      <c r="R165" s="179">
        <f>SUM(R166:R180)</f>
        <v>94.095788370000008</v>
      </c>
      <c r="S165" s="178"/>
      <c r="T165" s="180">
        <f>SUM(T166:T180)</f>
        <v>0</v>
      </c>
      <c r="AR165" s="181" t="s">
        <v>84</v>
      </c>
      <c r="AT165" s="182" t="s">
        <v>75</v>
      </c>
      <c r="AU165" s="182" t="s">
        <v>84</v>
      </c>
      <c r="AY165" s="181" t="s">
        <v>135</v>
      </c>
      <c r="BK165" s="183">
        <f>SUM(BK166:BK180)</f>
        <v>0</v>
      </c>
    </row>
    <row r="166" spans="1:65" s="2" customFormat="1" ht="33" customHeight="1">
      <c r="A166" s="33"/>
      <c r="B166" s="34"/>
      <c r="C166" s="186" t="s">
        <v>197</v>
      </c>
      <c r="D166" s="186" t="s">
        <v>137</v>
      </c>
      <c r="E166" s="187" t="s">
        <v>198</v>
      </c>
      <c r="F166" s="188" t="s">
        <v>199</v>
      </c>
      <c r="G166" s="189" t="s">
        <v>140</v>
      </c>
      <c r="H166" s="190">
        <v>21.8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41</v>
      </c>
      <c r="O166" s="70"/>
      <c r="P166" s="196">
        <f>O166*H166</f>
        <v>0</v>
      </c>
      <c r="Q166" s="196">
        <v>1.5247660000000001</v>
      </c>
      <c r="R166" s="196">
        <f>Q166*H166</f>
        <v>33.239898800000006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141</v>
      </c>
      <c r="AT166" s="198" t="s">
        <v>137</v>
      </c>
      <c r="AU166" s="198" t="s">
        <v>86</v>
      </c>
      <c r="AY166" s="16" t="s">
        <v>135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84</v>
      </c>
      <c r="BK166" s="199">
        <f>ROUND(I166*H166,2)</f>
        <v>0</v>
      </c>
      <c r="BL166" s="16" t="s">
        <v>141</v>
      </c>
      <c r="BM166" s="198" t="s">
        <v>200</v>
      </c>
    </row>
    <row r="167" spans="1:65" s="13" customFormat="1" ht="11.25">
      <c r="B167" s="200"/>
      <c r="C167" s="201"/>
      <c r="D167" s="202" t="s">
        <v>145</v>
      </c>
      <c r="E167" s="203" t="s">
        <v>1</v>
      </c>
      <c r="F167" s="204" t="s">
        <v>201</v>
      </c>
      <c r="G167" s="201"/>
      <c r="H167" s="205">
        <v>21.8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145</v>
      </c>
      <c r="AU167" s="211" t="s">
        <v>86</v>
      </c>
      <c r="AV167" s="13" t="s">
        <v>86</v>
      </c>
      <c r="AW167" s="13" t="s">
        <v>33</v>
      </c>
      <c r="AX167" s="13" t="s">
        <v>76</v>
      </c>
      <c r="AY167" s="211" t="s">
        <v>135</v>
      </c>
    </row>
    <row r="168" spans="1:65" s="14" customFormat="1" ht="11.25">
      <c r="B168" s="212"/>
      <c r="C168" s="213"/>
      <c r="D168" s="202" t="s">
        <v>145</v>
      </c>
      <c r="E168" s="214" t="s">
        <v>1</v>
      </c>
      <c r="F168" s="215" t="s">
        <v>149</v>
      </c>
      <c r="G168" s="213"/>
      <c r="H168" s="216">
        <v>21.8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145</v>
      </c>
      <c r="AU168" s="222" t="s">
        <v>86</v>
      </c>
      <c r="AV168" s="14" t="s">
        <v>141</v>
      </c>
      <c r="AW168" s="14" t="s">
        <v>33</v>
      </c>
      <c r="AX168" s="14" t="s">
        <v>84</v>
      </c>
      <c r="AY168" s="222" t="s">
        <v>135</v>
      </c>
    </row>
    <row r="169" spans="1:65" s="2" customFormat="1" ht="24.2" customHeight="1">
      <c r="A169" s="33"/>
      <c r="B169" s="34"/>
      <c r="C169" s="186" t="s">
        <v>170</v>
      </c>
      <c r="D169" s="186" t="s">
        <v>137</v>
      </c>
      <c r="E169" s="187" t="s">
        <v>202</v>
      </c>
      <c r="F169" s="188" t="s">
        <v>203</v>
      </c>
      <c r="G169" s="189" t="s">
        <v>184</v>
      </c>
      <c r="H169" s="190">
        <v>56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41</v>
      </c>
      <c r="O169" s="70"/>
      <c r="P169" s="196">
        <f>O169*H169</f>
        <v>0</v>
      </c>
      <c r="Q169" s="196">
        <v>6.8820000000000006E-2</v>
      </c>
      <c r="R169" s="196">
        <f>Q169*H169</f>
        <v>3.8539200000000005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141</v>
      </c>
      <c r="AT169" s="198" t="s">
        <v>137</v>
      </c>
      <c r="AU169" s="198" t="s">
        <v>86</v>
      </c>
      <c r="AY169" s="16" t="s">
        <v>135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84</v>
      </c>
      <c r="BK169" s="199">
        <f>ROUND(I169*H169,2)</f>
        <v>0</v>
      </c>
      <c r="BL169" s="16" t="s">
        <v>141</v>
      </c>
      <c r="BM169" s="198" t="s">
        <v>204</v>
      </c>
    </row>
    <row r="170" spans="1:65" s="13" customFormat="1" ht="22.5">
      <c r="B170" s="200"/>
      <c r="C170" s="201"/>
      <c r="D170" s="202" t="s">
        <v>145</v>
      </c>
      <c r="E170" s="203" t="s">
        <v>1</v>
      </c>
      <c r="F170" s="204" t="s">
        <v>205</v>
      </c>
      <c r="G170" s="201"/>
      <c r="H170" s="205">
        <v>56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145</v>
      </c>
      <c r="AU170" s="211" t="s">
        <v>86</v>
      </c>
      <c r="AV170" s="13" t="s">
        <v>86</v>
      </c>
      <c r="AW170" s="13" t="s">
        <v>33</v>
      </c>
      <c r="AX170" s="13" t="s">
        <v>76</v>
      </c>
      <c r="AY170" s="211" t="s">
        <v>135</v>
      </c>
    </row>
    <row r="171" spans="1:65" s="14" customFormat="1" ht="11.25">
      <c r="B171" s="212"/>
      <c r="C171" s="213"/>
      <c r="D171" s="202" t="s">
        <v>145</v>
      </c>
      <c r="E171" s="214" t="s">
        <v>1</v>
      </c>
      <c r="F171" s="215" t="s">
        <v>149</v>
      </c>
      <c r="G171" s="213"/>
      <c r="H171" s="216">
        <v>56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145</v>
      </c>
      <c r="AU171" s="222" t="s">
        <v>86</v>
      </c>
      <c r="AV171" s="14" t="s">
        <v>141</v>
      </c>
      <c r="AW171" s="14" t="s">
        <v>33</v>
      </c>
      <c r="AX171" s="14" t="s">
        <v>84</v>
      </c>
      <c r="AY171" s="222" t="s">
        <v>135</v>
      </c>
    </row>
    <row r="172" spans="1:65" s="2" customFormat="1" ht="24.2" customHeight="1">
      <c r="A172" s="33"/>
      <c r="B172" s="34"/>
      <c r="C172" s="186" t="s">
        <v>8</v>
      </c>
      <c r="D172" s="186" t="s">
        <v>137</v>
      </c>
      <c r="E172" s="187" t="s">
        <v>206</v>
      </c>
      <c r="F172" s="188" t="s">
        <v>207</v>
      </c>
      <c r="G172" s="189" t="s">
        <v>140</v>
      </c>
      <c r="H172" s="190">
        <v>588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41</v>
      </c>
      <c r="O172" s="70"/>
      <c r="P172" s="196">
        <f>O172*H172</f>
        <v>0</v>
      </c>
      <c r="Q172" s="196">
        <v>1.8000000000000001E-4</v>
      </c>
      <c r="R172" s="196">
        <f>Q172*H172</f>
        <v>0.10584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141</v>
      </c>
      <c r="AT172" s="198" t="s">
        <v>137</v>
      </c>
      <c r="AU172" s="198" t="s">
        <v>86</v>
      </c>
      <c r="AY172" s="16" t="s">
        <v>135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84</v>
      </c>
      <c r="BK172" s="199">
        <f>ROUND(I172*H172,2)</f>
        <v>0</v>
      </c>
      <c r="BL172" s="16" t="s">
        <v>141</v>
      </c>
      <c r="BM172" s="198" t="s">
        <v>208</v>
      </c>
    </row>
    <row r="173" spans="1:65" s="13" customFormat="1" ht="22.5">
      <c r="B173" s="200"/>
      <c r="C173" s="201"/>
      <c r="D173" s="202" t="s">
        <v>145</v>
      </c>
      <c r="E173" s="203" t="s">
        <v>1</v>
      </c>
      <c r="F173" s="204" t="s">
        <v>209</v>
      </c>
      <c r="G173" s="201"/>
      <c r="H173" s="205">
        <v>588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145</v>
      </c>
      <c r="AU173" s="211" t="s">
        <v>86</v>
      </c>
      <c r="AV173" s="13" t="s">
        <v>86</v>
      </c>
      <c r="AW173" s="13" t="s">
        <v>33</v>
      </c>
      <c r="AX173" s="13" t="s">
        <v>76</v>
      </c>
      <c r="AY173" s="211" t="s">
        <v>135</v>
      </c>
    </row>
    <row r="174" spans="1:65" s="14" customFormat="1" ht="11.25">
      <c r="B174" s="212"/>
      <c r="C174" s="213"/>
      <c r="D174" s="202" t="s">
        <v>145</v>
      </c>
      <c r="E174" s="214" t="s">
        <v>1</v>
      </c>
      <c r="F174" s="215" t="s">
        <v>149</v>
      </c>
      <c r="G174" s="213"/>
      <c r="H174" s="216">
        <v>588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145</v>
      </c>
      <c r="AU174" s="222" t="s">
        <v>86</v>
      </c>
      <c r="AV174" s="14" t="s">
        <v>141</v>
      </c>
      <c r="AW174" s="14" t="s">
        <v>33</v>
      </c>
      <c r="AX174" s="14" t="s">
        <v>84</v>
      </c>
      <c r="AY174" s="222" t="s">
        <v>135</v>
      </c>
    </row>
    <row r="175" spans="1:65" s="2" customFormat="1" ht="24.2" customHeight="1">
      <c r="A175" s="33"/>
      <c r="B175" s="34"/>
      <c r="C175" s="186" t="s">
        <v>175</v>
      </c>
      <c r="D175" s="186" t="s">
        <v>137</v>
      </c>
      <c r="E175" s="187" t="s">
        <v>210</v>
      </c>
      <c r="F175" s="188" t="s">
        <v>211</v>
      </c>
      <c r="G175" s="189" t="s">
        <v>212</v>
      </c>
      <c r="H175" s="190">
        <v>100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41</v>
      </c>
      <c r="O175" s="70"/>
      <c r="P175" s="196">
        <f>O175*H175</f>
        <v>0</v>
      </c>
      <c r="Q175" s="196">
        <v>6.1295699999999997E-5</v>
      </c>
      <c r="R175" s="196">
        <f>Q175*H175</f>
        <v>6.12957E-3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141</v>
      </c>
      <c r="AT175" s="198" t="s">
        <v>137</v>
      </c>
      <c r="AU175" s="198" t="s">
        <v>86</v>
      </c>
      <c r="AY175" s="16" t="s">
        <v>135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84</v>
      </c>
      <c r="BK175" s="199">
        <f>ROUND(I175*H175,2)</f>
        <v>0</v>
      </c>
      <c r="BL175" s="16" t="s">
        <v>141</v>
      </c>
      <c r="BM175" s="198" t="s">
        <v>213</v>
      </c>
    </row>
    <row r="176" spans="1:65" s="2" customFormat="1" ht="16.5" customHeight="1">
      <c r="A176" s="33"/>
      <c r="B176" s="34"/>
      <c r="C176" s="223" t="s">
        <v>214</v>
      </c>
      <c r="D176" s="223" t="s">
        <v>190</v>
      </c>
      <c r="E176" s="224" t="s">
        <v>215</v>
      </c>
      <c r="F176" s="225" t="s">
        <v>216</v>
      </c>
      <c r="G176" s="226" t="s">
        <v>174</v>
      </c>
      <c r="H176" s="227">
        <v>24.48</v>
      </c>
      <c r="I176" s="228"/>
      <c r="J176" s="229">
        <f>ROUND(I176*H176,2)</f>
        <v>0</v>
      </c>
      <c r="K176" s="230"/>
      <c r="L176" s="231"/>
      <c r="M176" s="232" t="s">
        <v>1</v>
      </c>
      <c r="N176" s="233" t="s">
        <v>41</v>
      </c>
      <c r="O176" s="70"/>
      <c r="P176" s="196">
        <f>O176*H176</f>
        <v>0</v>
      </c>
      <c r="Q176" s="196">
        <v>1</v>
      </c>
      <c r="R176" s="196">
        <f>Q176*H176</f>
        <v>24.48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157</v>
      </c>
      <c r="AT176" s="198" t="s">
        <v>190</v>
      </c>
      <c r="AU176" s="198" t="s">
        <v>86</v>
      </c>
      <c r="AY176" s="16" t="s">
        <v>135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84</v>
      </c>
      <c r="BK176" s="199">
        <f>ROUND(I176*H176,2)</f>
        <v>0</v>
      </c>
      <c r="BL176" s="16" t="s">
        <v>141</v>
      </c>
      <c r="BM176" s="198" t="s">
        <v>217</v>
      </c>
    </row>
    <row r="177" spans="1:65" s="13" customFormat="1" ht="11.25">
      <c r="B177" s="200"/>
      <c r="C177" s="201"/>
      <c r="D177" s="202" t="s">
        <v>145</v>
      </c>
      <c r="E177" s="203" t="s">
        <v>1</v>
      </c>
      <c r="F177" s="204" t="s">
        <v>218</v>
      </c>
      <c r="G177" s="201"/>
      <c r="H177" s="205">
        <v>24.48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145</v>
      </c>
      <c r="AU177" s="211" t="s">
        <v>86</v>
      </c>
      <c r="AV177" s="13" t="s">
        <v>86</v>
      </c>
      <c r="AW177" s="13" t="s">
        <v>33</v>
      </c>
      <c r="AX177" s="13" t="s">
        <v>76</v>
      </c>
      <c r="AY177" s="211" t="s">
        <v>135</v>
      </c>
    </row>
    <row r="178" spans="1:65" s="14" customFormat="1" ht="11.25">
      <c r="B178" s="212"/>
      <c r="C178" s="213"/>
      <c r="D178" s="202" t="s">
        <v>145</v>
      </c>
      <c r="E178" s="214" t="s">
        <v>1</v>
      </c>
      <c r="F178" s="215" t="s">
        <v>149</v>
      </c>
      <c r="G178" s="213"/>
      <c r="H178" s="216">
        <v>24.48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145</v>
      </c>
      <c r="AU178" s="222" t="s">
        <v>86</v>
      </c>
      <c r="AV178" s="14" t="s">
        <v>141</v>
      </c>
      <c r="AW178" s="14" t="s">
        <v>33</v>
      </c>
      <c r="AX178" s="14" t="s">
        <v>84</v>
      </c>
      <c r="AY178" s="222" t="s">
        <v>135</v>
      </c>
    </row>
    <row r="179" spans="1:65" s="2" customFormat="1" ht="16.5" customHeight="1">
      <c r="A179" s="33"/>
      <c r="B179" s="34"/>
      <c r="C179" s="223" t="s">
        <v>180</v>
      </c>
      <c r="D179" s="223" t="s">
        <v>190</v>
      </c>
      <c r="E179" s="224" t="s">
        <v>219</v>
      </c>
      <c r="F179" s="225" t="s">
        <v>220</v>
      </c>
      <c r="G179" s="226" t="s">
        <v>193</v>
      </c>
      <c r="H179" s="227">
        <v>10</v>
      </c>
      <c r="I179" s="228"/>
      <c r="J179" s="229">
        <f>ROUND(I179*H179,2)</f>
        <v>0</v>
      </c>
      <c r="K179" s="230"/>
      <c r="L179" s="231"/>
      <c r="M179" s="232" t="s">
        <v>1</v>
      </c>
      <c r="N179" s="233" t="s">
        <v>41</v>
      </c>
      <c r="O179" s="70"/>
      <c r="P179" s="196">
        <f>O179*H179</f>
        <v>0</v>
      </c>
      <c r="Q179" s="196">
        <v>1E-3</v>
      </c>
      <c r="R179" s="196">
        <f>Q179*H179</f>
        <v>0.01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157</v>
      </c>
      <c r="AT179" s="198" t="s">
        <v>190</v>
      </c>
      <c r="AU179" s="198" t="s">
        <v>86</v>
      </c>
      <c r="AY179" s="16" t="s">
        <v>135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84</v>
      </c>
      <c r="BK179" s="199">
        <f>ROUND(I179*H179,2)</f>
        <v>0</v>
      </c>
      <c r="BL179" s="16" t="s">
        <v>141</v>
      </c>
      <c r="BM179" s="198" t="s">
        <v>221</v>
      </c>
    </row>
    <row r="180" spans="1:65" s="2" customFormat="1" ht="16.5" customHeight="1">
      <c r="A180" s="33"/>
      <c r="B180" s="34"/>
      <c r="C180" s="186" t="s">
        <v>222</v>
      </c>
      <c r="D180" s="186" t="s">
        <v>137</v>
      </c>
      <c r="E180" s="187" t="s">
        <v>223</v>
      </c>
      <c r="F180" s="188" t="s">
        <v>224</v>
      </c>
      <c r="G180" s="189" t="s">
        <v>184</v>
      </c>
      <c r="H180" s="190">
        <v>300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41</v>
      </c>
      <c r="O180" s="70"/>
      <c r="P180" s="196">
        <f>O180*H180</f>
        <v>0</v>
      </c>
      <c r="Q180" s="196">
        <v>0.108</v>
      </c>
      <c r="R180" s="196">
        <f>Q180*H180</f>
        <v>32.4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141</v>
      </c>
      <c r="AT180" s="198" t="s">
        <v>137</v>
      </c>
      <c r="AU180" s="198" t="s">
        <v>86</v>
      </c>
      <c r="AY180" s="16" t="s">
        <v>135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84</v>
      </c>
      <c r="BK180" s="199">
        <f>ROUND(I180*H180,2)</f>
        <v>0</v>
      </c>
      <c r="BL180" s="16" t="s">
        <v>141</v>
      </c>
      <c r="BM180" s="198" t="s">
        <v>225</v>
      </c>
    </row>
    <row r="181" spans="1:65" s="12" customFormat="1" ht="22.9" customHeight="1">
      <c r="B181" s="170"/>
      <c r="C181" s="171"/>
      <c r="D181" s="172" t="s">
        <v>75</v>
      </c>
      <c r="E181" s="184" t="s">
        <v>150</v>
      </c>
      <c r="F181" s="184" t="s">
        <v>226</v>
      </c>
      <c r="G181" s="171"/>
      <c r="H181" s="171"/>
      <c r="I181" s="174"/>
      <c r="J181" s="185">
        <f>BK181</f>
        <v>0</v>
      </c>
      <c r="K181" s="171"/>
      <c r="L181" s="176"/>
      <c r="M181" s="177"/>
      <c r="N181" s="178"/>
      <c r="O181" s="178"/>
      <c r="P181" s="179">
        <f>SUM(P182:P205)</f>
        <v>0</v>
      </c>
      <c r="Q181" s="178"/>
      <c r="R181" s="179">
        <f>SUM(R182:R205)</f>
        <v>15.279368459059999</v>
      </c>
      <c r="S181" s="178"/>
      <c r="T181" s="180">
        <f>SUM(T182:T205)</f>
        <v>0</v>
      </c>
      <c r="AR181" s="181" t="s">
        <v>84</v>
      </c>
      <c r="AT181" s="182" t="s">
        <v>75</v>
      </c>
      <c r="AU181" s="182" t="s">
        <v>84</v>
      </c>
      <c r="AY181" s="181" t="s">
        <v>135</v>
      </c>
      <c r="BK181" s="183">
        <f>SUM(BK182:BK205)</f>
        <v>0</v>
      </c>
    </row>
    <row r="182" spans="1:65" s="2" customFormat="1" ht="16.5" customHeight="1">
      <c r="A182" s="33"/>
      <c r="B182" s="34"/>
      <c r="C182" s="186" t="s">
        <v>185</v>
      </c>
      <c r="D182" s="186" t="s">
        <v>137</v>
      </c>
      <c r="E182" s="187" t="s">
        <v>227</v>
      </c>
      <c r="F182" s="188" t="s">
        <v>228</v>
      </c>
      <c r="G182" s="189" t="s">
        <v>144</v>
      </c>
      <c r="H182" s="190">
        <v>3.5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41</v>
      </c>
      <c r="O182" s="70"/>
      <c r="P182" s="196">
        <f>O182*H182</f>
        <v>0</v>
      </c>
      <c r="Q182" s="196">
        <v>2.5021499999999999</v>
      </c>
      <c r="R182" s="196">
        <f>Q182*H182</f>
        <v>8.7575249999999993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141</v>
      </c>
      <c r="AT182" s="198" t="s">
        <v>137</v>
      </c>
      <c r="AU182" s="198" t="s">
        <v>86</v>
      </c>
      <c r="AY182" s="16" t="s">
        <v>135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84</v>
      </c>
      <c r="BK182" s="199">
        <f>ROUND(I182*H182,2)</f>
        <v>0</v>
      </c>
      <c r="BL182" s="16" t="s">
        <v>141</v>
      </c>
      <c r="BM182" s="198" t="s">
        <v>229</v>
      </c>
    </row>
    <row r="183" spans="1:65" s="13" customFormat="1" ht="11.25">
      <c r="B183" s="200"/>
      <c r="C183" s="201"/>
      <c r="D183" s="202" t="s">
        <v>145</v>
      </c>
      <c r="E183" s="203" t="s">
        <v>1</v>
      </c>
      <c r="F183" s="204" t="s">
        <v>230</v>
      </c>
      <c r="G183" s="201"/>
      <c r="H183" s="205">
        <v>3.5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145</v>
      </c>
      <c r="AU183" s="211" t="s">
        <v>86</v>
      </c>
      <c r="AV183" s="13" t="s">
        <v>86</v>
      </c>
      <c r="AW183" s="13" t="s">
        <v>33</v>
      </c>
      <c r="AX183" s="13" t="s">
        <v>76</v>
      </c>
      <c r="AY183" s="211" t="s">
        <v>135</v>
      </c>
    </row>
    <row r="184" spans="1:65" s="14" customFormat="1" ht="11.25">
      <c r="B184" s="212"/>
      <c r="C184" s="213"/>
      <c r="D184" s="202" t="s">
        <v>145</v>
      </c>
      <c r="E184" s="214" t="s">
        <v>1</v>
      </c>
      <c r="F184" s="215" t="s">
        <v>149</v>
      </c>
      <c r="G184" s="213"/>
      <c r="H184" s="216">
        <v>3.5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145</v>
      </c>
      <c r="AU184" s="222" t="s">
        <v>86</v>
      </c>
      <c r="AV184" s="14" t="s">
        <v>141</v>
      </c>
      <c r="AW184" s="14" t="s">
        <v>33</v>
      </c>
      <c r="AX184" s="14" t="s">
        <v>84</v>
      </c>
      <c r="AY184" s="222" t="s">
        <v>135</v>
      </c>
    </row>
    <row r="185" spans="1:65" s="2" customFormat="1" ht="24.2" customHeight="1">
      <c r="A185" s="33"/>
      <c r="B185" s="34"/>
      <c r="C185" s="186" t="s">
        <v>7</v>
      </c>
      <c r="D185" s="186" t="s">
        <v>137</v>
      </c>
      <c r="E185" s="187" t="s">
        <v>231</v>
      </c>
      <c r="F185" s="188" t="s">
        <v>232</v>
      </c>
      <c r="G185" s="189" t="s">
        <v>184</v>
      </c>
      <c r="H185" s="190">
        <v>35.56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41</v>
      </c>
      <c r="O185" s="70"/>
      <c r="P185" s="196">
        <f>O185*H185</f>
        <v>0</v>
      </c>
      <c r="Q185" s="196">
        <v>2.5188060000000002E-2</v>
      </c>
      <c r="R185" s="196">
        <f>Q185*H185</f>
        <v>0.89568741360000015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141</v>
      </c>
      <c r="AT185" s="198" t="s">
        <v>137</v>
      </c>
      <c r="AU185" s="198" t="s">
        <v>86</v>
      </c>
      <c r="AY185" s="16" t="s">
        <v>135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84</v>
      </c>
      <c r="BK185" s="199">
        <f>ROUND(I185*H185,2)</f>
        <v>0</v>
      </c>
      <c r="BL185" s="16" t="s">
        <v>141</v>
      </c>
      <c r="BM185" s="198" t="s">
        <v>233</v>
      </c>
    </row>
    <row r="186" spans="1:65" s="13" customFormat="1" ht="33.75">
      <c r="B186" s="200"/>
      <c r="C186" s="201"/>
      <c r="D186" s="202" t="s">
        <v>145</v>
      </c>
      <c r="E186" s="203" t="s">
        <v>1</v>
      </c>
      <c r="F186" s="204" t="s">
        <v>234</v>
      </c>
      <c r="G186" s="201"/>
      <c r="H186" s="205">
        <v>35.56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145</v>
      </c>
      <c r="AU186" s="211" t="s">
        <v>86</v>
      </c>
      <c r="AV186" s="13" t="s">
        <v>86</v>
      </c>
      <c r="AW186" s="13" t="s">
        <v>33</v>
      </c>
      <c r="AX186" s="13" t="s">
        <v>76</v>
      </c>
      <c r="AY186" s="211" t="s">
        <v>135</v>
      </c>
    </row>
    <row r="187" spans="1:65" s="14" customFormat="1" ht="11.25">
      <c r="B187" s="212"/>
      <c r="C187" s="213"/>
      <c r="D187" s="202" t="s">
        <v>145</v>
      </c>
      <c r="E187" s="214" t="s">
        <v>1</v>
      </c>
      <c r="F187" s="215" t="s">
        <v>149</v>
      </c>
      <c r="G187" s="213"/>
      <c r="H187" s="216">
        <v>35.56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145</v>
      </c>
      <c r="AU187" s="222" t="s">
        <v>86</v>
      </c>
      <c r="AV187" s="14" t="s">
        <v>141</v>
      </c>
      <c r="AW187" s="14" t="s">
        <v>33</v>
      </c>
      <c r="AX187" s="14" t="s">
        <v>84</v>
      </c>
      <c r="AY187" s="222" t="s">
        <v>135</v>
      </c>
    </row>
    <row r="188" spans="1:65" s="2" customFormat="1" ht="24.2" customHeight="1">
      <c r="A188" s="33"/>
      <c r="B188" s="34"/>
      <c r="C188" s="186" t="s">
        <v>189</v>
      </c>
      <c r="D188" s="186" t="s">
        <v>137</v>
      </c>
      <c r="E188" s="187" t="s">
        <v>235</v>
      </c>
      <c r="F188" s="188" t="s">
        <v>236</v>
      </c>
      <c r="G188" s="189" t="s">
        <v>184</v>
      </c>
      <c r="H188" s="190">
        <v>35.56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41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141</v>
      </c>
      <c r="AT188" s="198" t="s">
        <v>137</v>
      </c>
      <c r="AU188" s="198" t="s">
        <v>86</v>
      </c>
      <c r="AY188" s="16" t="s">
        <v>135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84</v>
      </c>
      <c r="BK188" s="199">
        <f>ROUND(I188*H188,2)</f>
        <v>0</v>
      </c>
      <c r="BL188" s="16" t="s">
        <v>141</v>
      </c>
      <c r="BM188" s="198" t="s">
        <v>237</v>
      </c>
    </row>
    <row r="189" spans="1:65" s="2" customFormat="1" ht="24.2" customHeight="1">
      <c r="A189" s="33"/>
      <c r="B189" s="34"/>
      <c r="C189" s="186" t="s">
        <v>238</v>
      </c>
      <c r="D189" s="186" t="s">
        <v>137</v>
      </c>
      <c r="E189" s="187" t="s">
        <v>239</v>
      </c>
      <c r="F189" s="188" t="s">
        <v>240</v>
      </c>
      <c r="G189" s="189" t="s">
        <v>174</v>
      </c>
      <c r="H189" s="190">
        <v>0.61499999999999999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41</v>
      </c>
      <c r="O189" s="70"/>
      <c r="P189" s="196">
        <f>O189*H189</f>
        <v>0</v>
      </c>
      <c r="Q189" s="196">
        <v>1.0474082039999999</v>
      </c>
      <c r="R189" s="196">
        <f>Q189*H189</f>
        <v>0.64415604545999994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141</v>
      </c>
      <c r="AT189" s="198" t="s">
        <v>137</v>
      </c>
      <c r="AU189" s="198" t="s">
        <v>86</v>
      </c>
      <c r="AY189" s="16" t="s">
        <v>135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84</v>
      </c>
      <c r="BK189" s="199">
        <f>ROUND(I189*H189,2)</f>
        <v>0</v>
      </c>
      <c r="BL189" s="16" t="s">
        <v>141</v>
      </c>
      <c r="BM189" s="198" t="s">
        <v>241</v>
      </c>
    </row>
    <row r="190" spans="1:65" s="13" customFormat="1" ht="11.25">
      <c r="B190" s="200"/>
      <c r="C190" s="201"/>
      <c r="D190" s="202" t="s">
        <v>145</v>
      </c>
      <c r="E190" s="203" t="s">
        <v>1</v>
      </c>
      <c r="F190" s="204" t="s">
        <v>242</v>
      </c>
      <c r="G190" s="201"/>
      <c r="H190" s="205">
        <v>0.61499999999999999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145</v>
      </c>
      <c r="AU190" s="211" t="s">
        <v>86</v>
      </c>
      <c r="AV190" s="13" t="s">
        <v>86</v>
      </c>
      <c r="AW190" s="13" t="s">
        <v>33</v>
      </c>
      <c r="AX190" s="13" t="s">
        <v>76</v>
      </c>
      <c r="AY190" s="211" t="s">
        <v>135</v>
      </c>
    </row>
    <row r="191" spans="1:65" s="14" customFormat="1" ht="11.25">
      <c r="B191" s="212"/>
      <c r="C191" s="213"/>
      <c r="D191" s="202" t="s">
        <v>145</v>
      </c>
      <c r="E191" s="214" t="s">
        <v>1</v>
      </c>
      <c r="F191" s="215" t="s">
        <v>149</v>
      </c>
      <c r="G191" s="213"/>
      <c r="H191" s="216">
        <v>0.61499999999999999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145</v>
      </c>
      <c r="AU191" s="222" t="s">
        <v>86</v>
      </c>
      <c r="AV191" s="14" t="s">
        <v>141</v>
      </c>
      <c r="AW191" s="14" t="s">
        <v>33</v>
      </c>
      <c r="AX191" s="14" t="s">
        <v>84</v>
      </c>
      <c r="AY191" s="222" t="s">
        <v>135</v>
      </c>
    </row>
    <row r="192" spans="1:65" s="2" customFormat="1" ht="24.2" customHeight="1">
      <c r="A192" s="33"/>
      <c r="B192" s="34"/>
      <c r="C192" s="186" t="s">
        <v>194</v>
      </c>
      <c r="D192" s="186" t="s">
        <v>137</v>
      </c>
      <c r="E192" s="187" t="s">
        <v>243</v>
      </c>
      <c r="F192" s="188" t="s">
        <v>244</v>
      </c>
      <c r="G192" s="189" t="s">
        <v>245</v>
      </c>
      <c r="H192" s="190">
        <v>8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41</v>
      </c>
      <c r="O192" s="70"/>
      <c r="P192" s="196">
        <f>O192*H192</f>
        <v>0</v>
      </c>
      <c r="Q192" s="196">
        <v>0.62275000000000003</v>
      </c>
      <c r="R192" s="196">
        <f>Q192*H192</f>
        <v>4.9820000000000002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141</v>
      </c>
      <c r="AT192" s="198" t="s">
        <v>137</v>
      </c>
      <c r="AU192" s="198" t="s">
        <v>86</v>
      </c>
      <c r="AY192" s="16" t="s">
        <v>135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84</v>
      </c>
      <c r="BK192" s="199">
        <f>ROUND(I192*H192,2)</f>
        <v>0</v>
      </c>
      <c r="BL192" s="16" t="s">
        <v>141</v>
      </c>
      <c r="BM192" s="198" t="s">
        <v>246</v>
      </c>
    </row>
    <row r="193" spans="1:65" s="13" customFormat="1" ht="11.25">
      <c r="B193" s="200"/>
      <c r="C193" s="201"/>
      <c r="D193" s="202" t="s">
        <v>145</v>
      </c>
      <c r="E193" s="203" t="s">
        <v>1</v>
      </c>
      <c r="F193" s="204" t="s">
        <v>247</v>
      </c>
      <c r="G193" s="201"/>
      <c r="H193" s="205">
        <v>8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145</v>
      </c>
      <c r="AU193" s="211" t="s">
        <v>86</v>
      </c>
      <c r="AV193" s="13" t="s">
        <v>86</v>
      </c>
      <c r="AW193" s="13" t="s">
        <v>33</v>
      </c>
      <c r="AX193" s="13" t="s">
        <v>76</v>
      </c>
      <c r="AY193" s="211" t="s">
        <v>135</v>
      </c>
    </row>
    <row r="194" spans="1:65" s="14" customFormat="1" ht="11.25">
      <c r="B194" s="212"/>
      <c r="C194" s="213"/>
      <c r="D194" s="202" t="s">
        <v>145</v>
      </c>
      <c r="E194" s="214" t="s">
        <v>1</v>
      </c>
      <c r="F194" s="215" t="s">
        <v>149</v>
      </c>
      <c r="G194" s="213"/>
      <c r="H194" s="216">
        <v>8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145</v>
      </c>
      <c r="AU194" s="222" t="s">
        <v>86</v>
      </c>
      <c r="AV194" s="14" t="s">
        <v>141</v>
      </c>
      <c r="AW194" s="14" t="s">
        <v>33</v>
      </c>
      <c r="AX194" s="14" t="s">
        <v>84</v>
      </c>
      <c r="AY194" s="222" t="s">
        <v>135</v>
      </c>
    </row>
    <row r="195" spans="1:65" s="2" customFormat="1" ht="16.5" customHeight="1">
      <c r="A195" s="33"/>
      <c r="B195" s="34"/>
      <c r="C195" s="223" t="s">
        <v>248</v>
      </c>
      <c r="D195" s="223" t="s">
        <v>190</v>
      </c>
      <c r="E195" s="224" t="s">
        <v>249</v>
      </c>
      <c r="F195" s="225" t="s">
        <v>250</v>
      </c>
      <c r="G195" s="226" t="s">
        <v>144</v>
      </c>
      <c r="H195" s="227">
        <v>19.600000000000001</v>
      </c>
      <c r="I195" s="228"/>
      <c r="J195" s="229">
        <f>ROUND(I195*H195,2)</f>
        <v>0</v>
      </c>
      <c r="K195" s="230"/>
      <c r="L195" s="231"/>
      <c r="M195" s="232" t="s">
        <v>1</v>
      </c>
      <c r="N195" s="233" t="s">
        <v>41</v>
      </c>
      <c r="O195" s="70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8" t="s">
        <v>157</v>
      </c>
      <c r="AT195" s="198" t="s">
        <v>190</v>
      </c>
      <c r="AU195" s="198" t="s">
        <v>86</v>
      </c>
      <c r="AY195" s="16" t="s">
        <v>135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6" t="s">
        <v>84</v>
      </c>
      <c r="BK195" s="199">
        <f>ROUND(I195*H195,2)</f>
        <v>0</v>
      </c>
      <c r="BL195" s="16" t="s">
        <v>141</v>
      </c>
      <c r="BM195" s="198" t="s">
        <v>251</v>
      </c>
    </row>
    <row r="196" spans="1:65" s="2" customFormat="1" ht="29.25">
      <c r="A196" s="33"/>
      <c r="B196" s="34"/>
      <c r="C196" s="35"/>
      <c r="D196" s="202" t="s">
        <v>252</v>
      </c>
      <c r="E196" s="35"/>
      <c r="F196" s="234" t="s">
        <v>253</v>
      </c>
      <c r="G196" s="35"/>
      <c r="H196" s="35"/>
      <c r="I196" s="235"/>
      <c r="J196" s="35"/>
      <c r="K196" s="35"/>
      <c r="L196" s="38"/>
      <c r="M196" s="236"/>
      <c r="N196" s="237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252</v>
      </c>
      <c r="AU196" s="16" t="s">
        <v>86</v>
      </c>
    </row>
    <row r="197" spans="1:65" s="13" customFormat="1" ht="11.25">
      <c r="B197" s="200"/>
      <c r="C197" s="201"/>
      <c r="D197" s="202" t="s">
        <v>145</v>
      </c>
      <c r="E197" s="203" t="s">
        <v>1</v>
      </c>
      <c r="F197" s="204" t="s">
        <v>254</v>
      </c>
      <c r="G197" s="201"/>
      <c r="H197" s="205">
        <v>19.600000000000001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145</v>
      </c>
      <c r="AU197" s="211" t="s">
        <v>86</v>
      </c>
      <c r="AV197" s="13" t="s">
        <v>86</v>
      </c>
      <c r="AW197" s="13" t="s">
        <v>33</v>
      </c>
      <c r="AX197" s="13" t="s">
        <v>76</v>
      </c>
      <c r="AY197" s="211" t="s">
        <v>135</v>
      </c>
    </row>
    <row r="198" spans="1:65" s="14" customFormat="1" ht="11.25">
      <c r="B198" s="212"/>
      <c r="C198" s="213"/>
      <c r="D198" s="202" t="s">
        <v>145</v>
      </c>
      <c r="E198" s="214" t="s">
        <v>1</v>
      </c>
      <c r="F198" s="215" t="s">
        <v>149</v>
      </c>
      <c r="G198" s="213"/>
      <c r="H198" s="216">
        <v>19.600000000000001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145</v>
      </c>
      <c r="AU198" s="222" t="s">
        <v>86</v>
      </c>
      <c r="AV198" s="14" t="s">
        <v>141</v>
      </c>
      <c r="AW198" s="14" t="s">
        <v>33</v>
      </c>
      <c r="AX198" s="14" t="s">
        <v>84</v>
      </c>
      <c r="AY198" s="222" t="s">
        <v>135</v>
      </c>
    </row>
    <row r="199" spans="1:65" s="2" customFormat="1" ht="21.75" customHeight="1">
      <c r="A199" s="33"/>
      <c r="B199" s="34"/>
      <c r="C199" s="186" t="s">
        <v>200</v>
      </c>
      <c r="D199" s="186" t="s">
        <v>137</v>
      </c>
      <c r="E199" s="187" t="s">
        <v>255</v>
      </c>
      <c r="F199" s="188" t="s">
        <v>256</v>
      </c>
      <c r="G199" s="189" t="s">
        <v>245</v>
      </c>
      <c r="H199" s="190">
        <v>2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41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141</v>
      </c>
      <c r="AT199" s="198" t="s">
        <v>137</v>
      </c>
      <c r="AU199" s="198" t="s">
        <v>86</v>
      </c>
      <c r="AY199" s="16" t="s">
        <v>135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84</v>
      </c>
      <c r="BK199" s="199">
        <f>ROUND(I199*H199,2)</f>
        <v>0</v>
      </c>
      <c r="BL199" s="16" t="s">
        <v>141</v>
      </c>
      <c r="BM199" s="198" t="s">
        <v>257</v>
      </c>
    </row>
    <row r="200" spans="1:65" s="2" customFormat="1" ht="16.5" customHeight="1">
      <c r="A200" s="33"/>
      <c r="B200" s="34"/>
      <c r="C200" s="223" t="s">
        <v>258</v>
      </c>
      <c r="D200" s="223" t="s">
        <v>190</v>
      </c>
      <c r="E200" s="224" t="s">
        <v>259</v>
      </c>
      <c r="F200" s="225" t="s">
        <v>260</v>
      </c>
      <c r="G200" s="226" t="s">
        <v>144</v>
      </c>
      <c r="H200" s="227">
        <v>15.6</v>
      </c>
      <c r="I200" s="228"/>
      <c r="J200" s="229">
        <f>ROUND(I200*H200,2)</f>
        <v>0</v>
      </c>
      <c r="K200" s="230"/>
      <c r="L200" s="231"/>
      <c r="M200" s="232" t="s">
        <v>1</v>
      </c>
      <c r="N200" s="233" t="s">
        <v>41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157</v>
      </c>
      <c r="AT200" s="198" t="s">
        <v>190</v>
      </c>
      <c r="AU200" s="198" t="s">
        <v>86</v>
      </c>
      <c r="AY200" s="16" t="s">
        <v>135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84</v>
      </c>
      <c r="BK200" s="199">
        <f>ROUND(I200*H200,2)</f>
        <v>0</v>
      </c>
      <c r="BL200" s="16" t="s">
        <v>141</v>
      </c>
      <c r="BM200" s="198" t="s">
        <v>261</v>
      </c>
    </row>
    <row r="201" spans="1:65" s="2" customFormat="1" ht="29.25">
      <c r="A201" s="33"/>
      <c r="B201" s="34"/>
      <c r="C201" s="35"/>
      <c r="D201" s="202" t="s">
        <v>252</v>
      </c>
      <c r="E201" s="35"/>
      <c r="F201" s="234" t="s">
        <v>262</v>
      </c>
      <c r="G201" s="35"/>
      <c r="H201" s="35"/>
      <c r="I201" s="235"/>
      <c r="J201" s="35"/>
      <c r="K201" s="35"/>
      <c r="L201" s="38"/>
      <c r="M201" s="236"/>
      <c r="N201" s="237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252</v>
      </c>
      <c r="AU201" s="16" t="s">
        <v>86</v>
      </c>
    </row>
    <row r="202" spans="1:65" s="13" customFormat="1" ht="11.25">
      <c r="B202" s="200"/>
      <c r="C202" s="201"/>
      <c r="D202" s="202" t="s">
        <v>145</v>
      </c>
      <c r="E202" s="203" t="s">
        <v>1</v>
      </c>
      <c r="F202" s="204" t="s">
        <v>263</v>
      </c>
      <c r="G202" s="201"/>
      <c r="H202" s="205">
        <v>15.6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145</v>
      </c>
      <c r="AU202" s="211" t="s">
        <v>86</v>
      </c>
      <c r="AV202" s="13" t="s">
        <v>86</v>
      </c>
      <c r="AW202" s="13" t="s">
        <v>33</v>
      </c>
      <c r="AX202" s="13" t="s">
        <v>76</v>
      </c>
      <c r="AY202" s="211" t="s">
        <v>135</v>
      </c>
    </row>
    <row r="203" spans="1:65" s="14" customFormat="1" ht="11.25">
      <c r="B203" s="212"/>
      <c r="C203" s="213"/>
      <c r="D203" s="202" t="s">
        <v>145</v>
      </c>
      <c r="E203" s="214" t="s">
        <v>1</v>
      </c>
      <c r="F203" s="215" t="s">
        <v>149</v>
      </c>
      <c r="G203" s="213"/>
      <c r="H203" s="216">
        <v>15.6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145</v>
      </c>
      <c r="AU203" s="222" t="s">
        <v>86</v>
      </c>
      <c r="AV203" s="14" t="s">
        <v>141</v>
      </c>
      <c r="AW203" s="14" t="s">
        <v>33</v>
      </c>
      <c r="AX203" s="14" t="s">
        <v>84</v>
      </c>
      <c r="AY203" s="222" t="s">
        <v>135</v>
      </c>
    </row>
    <row r="204" spans="1:65" s="2" customFormat="1" ht="16.5" customHeight="1">
      <c r="A204" s="33"/>
      <c r="B204" s="34"/>
      <c r="C204" s="186" t="s">
        <v>204</v>
      </c>
      <c r="D204" s="186" t="s">
        <v>137</v>
      </c>
      <c r="E204" s="187" t="s">
        <v>264</v>
      </c>
      <c r="F204" s="188" t="s">
        <v>265</v>
      </c>
      <c r="G204" s="189" t="s">
        <v>266</v>
      </c>
      <c r="H204" s="190">
        <v>1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41</v>
      </c>
      <c r="O204" s="70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141</v>
      </c>
      <c r="AT204" s="198" t="s">
        <v>137</v>
      </c>
      <c r="AU204" s="198" t="s">
        <v>86</v>
      </c>
      <c r="AY204" s="16" t="s">
        <v>135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84</v>
      </c>
      <c r="BK204" s="199">
        <f>ROUND(I204*H204,2)</f>
        <v>0</v>
      </c>
      <c r="BL204" s="16" t="s">
        <v>141</v>
      </c>
      <c r="BM204" s="198" t="s">
        <v>267</v>
      </c>
    </row>
    <row r="205" spans="1:65" s="2" customFormat="1" ht="29.25">
      <c r="A205" s="33"/>
      <c r="B205" s="34"/>
      <c r="C205" s="35"/>
      <c r="D205" s="202" t="s">
        <v>252</v>
      </c>
      <c r="E205" s="35"/>
      <c r="F205" s="234" t="s">
        <v>268</v>
      </c>
      <c r="G205" s="35"/>
      <c r="H205" s="35"/>
      <c r="I205" s="235"/>
      <c r="J205" s="35"/>
      <c r="K205" s="35"/>
      <c r="L205" s="38"/>
      <c r="M205" s="236"/>
      <c r="N205" s="237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252</v>
      </c>
      <c r="AU205" s="16" t="s">
        <v>86</v>
      </c>
    </row>
    <row r="206" spans="1:65" s="12" customFormat="1" ht="22.9" customHeight="1">
      <c r="B206" s="170"/>
      <c r="C206" s="171"/>
      <c r="D206" s="172" t="s">
        <v>75</v>
      </c>
      <c r="E206" s="184" t="s">
        <v>141</v>
      </c>
      <c r="F206" s="184" t="s">
        <v>269</v>
      </c>
      <c r="G206" s="171"/>
      <c r="H206" s="171"/>
      <c r="I206" s="174"/>
      <c r="J206" s="185">
        <f>BK206</f>
        <v>0</v>
      </c>
      <c r="K206" s="171"/>
      <c r="L206" s="176"/>
      <c r="M206" s="177"/>
      <c r="N206" s="178"/>
      <c r="O206" s="178"/>
      <c r="P206" s="179">
        <f>SUM(P207:P265)</f>
        <v>0</v>
      </c>
      <c r="Q206" s="178"/>
      <c r="R206" s="179">
        <f>SUM(R207:R265)</f>
        <v>344.80590832359997</v>
      </c>
      <c r="S206" s="178"/>
      <c r="T206" s="180">
        <f>SUM(T207:T265)</f>
        <v>2.73</v>
      </c>
      <c r="AR206" s="181" t="s">
        <v>84</v>
      </c>
      <c r="AT206" s="182" t="s">
        <v>75</v>
      </c>
      <c r="AU206" s="182" t="s">
        <v>84</v>
      </c>
      <c r="AY206" s="181" t="s">
        <v>135</v>
      </c>
      <c r="BK206" s="183">
        <f>SUM(BK207:BK265)</f>
        <v>0</v>
      </c>
    </row>
    <row r="207" spans="1:65" s="2" customFormat="1" ht="21.75" customHeight="1">
      <c r="A207" s="33"/>
      <c r="B207" s="34"/>
      <c r="C207" s="186" t="s">
        <v>270</v>
      </c>
      <c r="D207" s="186" t="s">
        <v>137</v>
      </c>
      <c r="E207" s="187" t="s">
        <v>271</v>
      </c>
      <c r="F207" s="188" t="s">
        <v>272</v>
      </c>
      <c r="G207" s="189" t="s">
        <v>184</v>
      </c>
      <c r="H207" s="190">
        <v>27.683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41</v>
      </c>
      <c r="O207" s="70"/>
      <c r="P207" s="196">
        <f>O207*H207</f>
        <v>0</v>
      </c>
      <c r="Q207" s="196">
        <v>2.3960000000000001E-3</v>
      </c>
      <c r="R207" s="196">
        <f>Q207*H207</f>
        <v>6.6328468000000002E-2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141</v>
      </c>
      <c r="AT207" s="198" t="s">
        <v>137</v>
      </c>
      <c r="AU207" s="198" t="s">
        <v>86</v>
      </c>
      <c r="AY207" s="16" t="s">
        <v>135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84</v>
      </c>
      <c r="BK207" s="199">
        <f>ROUND(I207*H207,2)</f>
        <v>0</v>
      </c>
      <c r="BL207" s="16" t="s">
        <v>141</v>
      </c>
      <c r="BM207" s="198" t="s">
        <v>273</v>
      </c>
    </row>
    <row r="208" spans="1:65" s="13" customFormat="1" ht="11.25">
      <c r="B208" s="200"/>
      <c r="C208" s="201"/>
      <c r="D208" s="202" t="s">
        <v>145</v>
      </c>
      <c r="E208" s="203" t="s">
        <v>1</v>
      </c>
      <c r="F208" s="204" t="s">
        <v>274</v>
      </c>
      <c r="G208" s="201"/>
      <c r="H208" s="205">
        <v>27.683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145</v>
      </c>
      <c r="AU208" s="211" t="s">
        <v>86</v>
      </c>
      <c r="AV208" s="13" t="s">
        <v>86</v>
      </c>
      <c r="AW208" s="13" t="s">
        <v>33</v>
      </c>
      <c r="AX208" s="13" t="s">
        <v>76</v>
      </c>
      <c r="AY208" s="211" t="s">
        <v>135</v>
      </c>
    </row>
    <row r="209" spans="1:65" s="14" customFormat="1" ht="11.25">
      <c r="B209" s="212"/>
      <c r="C209" s="213"/>
      <c r="D209" s="202" t="s">
        <v>145</v>
      </c>
      <c r="E209" s="214" t="s">
        <v>1</v>
      </c>
      <c r="F209" s="215" t="s">
        <v>149</v>
      </c>
      <c r="G209" s="213"/>
      <c r="H209" s="216">
        <v>27.683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145</v>
      </c>
      <c r="AU209" s="222" t="s">
        <v>86</v>
      </c>
      <c r="AV209" s="14" t="s">
        <v>141</v>
      </c>
      <c r="AW209" s="14" t="s">
        <v>33</v>
      </c>
      <c r="AX209" s="14" t="s">
        <v>84</v>
      </c>
      <c r="AY209" s="222" t="s">
        <v>135</v>
      </c>
    </row>
    <row r="210" spans="1:65" s="2" customFormat="1" ht="21.75" customHeight="1">
      <c r="A210" s="33"/>
      <c r="B210" s="34"/>
      <c r="C210" s="186" t="s">
        <v>208</v>
      </c>
      <c r="D210" s="186" t="s">
        <v>137</v>
      </c>
      <c r="E210" s="187" t="s">
        <v>275</v>
      </c>
      <c r="F210" s="188" t="s">
        <v>276</v>
      </c>
      <c r="G210" s="189" t="s">
        <v>184</v>
      </c>
      <c r="H210" s="190">
        <v>27.68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41</v>
      </c>
      <c r="O210" s="70"/>
      <c r="P210" s="196">
        <f>O210*H210</f>
        <v>0</v>
      </c>
      <c r="Q210" s="196">
        <v>6.0411999999999998E-4</v>
      </c>
      <c r="R210" s="196">
        <f>Q210*H210</f>
        <v>1.6722041600000001E-2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141</v>
      </c>
      <c r="AT210" s="198" t="s">
        <v>137</v>
      </c>
      <c r="AU210" s="198" t="s">
        <v>86</v>
      </c>
      <c r="AY210" s="16" t="s">
        <v>135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84</v>
      </c>
      <c r="BK210" s="199">
        <f>ROUND(I210*H210,2)</f>
        <v>0</v>
      </c>
      <c r="BL210" s="16" t="s">
        <v>141</v>
      </c>
      <c r="BM210" s="198" t="s">
        <v>277</v>
      </c>
    </row>
    <row r="211" spans="1:65" s="2" customFormat="1" ht="24.2" customHeight="1">
      <c r="A211" s="33"/>
      <c r="B211" s="34"/>
      <c r="C211" s="223" t="s">
        <v>278</v>
      </c>
      <c r="D211" s="223" t="s">
        <v>190</v>
      </c>
      <c r="E211" s="224" t="s">
        <v>279</v>
      </c>
      <c r="F211" s="225" t="s">
        <v>280</v>
      </c>
      <c r="G211" s="226" t="s">
        <v>174</v>
      </c>
      <c r="H211" s="227">
        <v>1.4450000000000001</v>
      </c>
      <c r="I211" s="228"/>
      <c r="J211" s="229">
        <f>ROUND(I211*H211,2)</f>
        <v>0</v>
      </c>
      <c r="K211" s="230"/>
      <c r="L211" s="231"/>
      <c r="M211" s="232" t="s">
        <v>1</v>
      </c>
      <c r="N211" s="233" t="s">
        <v>41</v>
      </c>
      <c r="O211" s="70"/>
      <c r="P211" s="196">
        <f>O211*H211</f>
        <v>0</v>
      </c>
      <c r="Q211" s="196">
        <v>1</v>
      </c>
      <c r="R211" s="196">
        <f>Q211*H211</f>
        <v>1.4450000000000001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157</v>
      </c>
      <c r="AT211" s="198" t="s">
        <v>190</v>
      </c>
      <c r="AU211" s="198" t="s">
        <v>86</v>
      </c>
      <c r="AY211" s="16" t="s">
        <v>135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84</v>
      </c>
      <c r="BK211" s="199">
        <f>ROUND(I211*H211,2)</f>
        <v>0</v>
      </c>
      <c r="BL211" s="16" t="s">
        <v>141</v>
      </c>
      <c r="BM211" s="198" t="s">
        <v>281</v>
      </c>
    </row>
    <row r="212" spans="1:65" s="2" customFormat="1" ht="21.75" customHeight="1">
      <c r="A212" s="33"/>
      <c r="B212" s="34"/>
      <c r="C212" s="186" t="s">
        <v>213</v>
      </c>
      <c r="D212" s="186" t="s">
        <v>137</v>
      </c>
      <c r="E212" s="187" t="s">
        <v>282</v>
      </c>
      <c r="F212" s="188" t="s">
        <v>283</v>
      </c>
      <c r="G212" s="189" t="s">
        <v>184</v>
      </c>
      <c r="H212" s="190">
        <v>45.5</v>
      </c>
      <c r="I212" s="191"/>
      <c r="J212" s="192">
        <f>ROUND(I212*H212,2)</f>
        <v>0</v>
      </c>
      <c r="K212" s="193"/>
      <c r="L212" s="38"/>
      <c r="M212" s="194" t="s">
        <v>1</v>
      </c>
      <c r="N212" s="195" t="s">
        <v>41</v>
      </c>
      <c r="O212" s="70"/>
      <c r="P212" s="196">
        <f>O212*H212</f>
        <v>0</v>
      </c>
      <c r="Q212" s="196">
        <v>3.6850000000000001E-4</v>
      </c>
      <c r="R212" s="196">
        <f>Q212*H212</f>
        <v>1.676675E-2</v>
      </c>
      <c r="S212" s="196">
        <v>0.06</v>
      </c>
      <c r="T212" s="197">
        <f>S212*H212</f>
        <v>2.73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141</v>
      </c>
      <c r="AT212" s="198" t="s">
        <v>137</v>
      </c>
      <c r="AU212" s="198" t="s">
        <v>86</v>
      </c>
      <c r="AY212" s="16" t="s">
        <v>135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84</v>
      </c>
      <c r="BK212" s="199">
        <f>ROUND(I212*H212,2)</f>
        <v>0</v>
      </c>
      <c r="BL212" s="16" t="s">
        <v>141</v>
      </c>
      <c r="BM212" s="198" t="s">
        <v>284</v>
      </c>
    </row>
    <row r="213" spans="1:65" s="13" customFormat="1" ht="11.25">
      <c r="B213" s="200"/>
      <c r="C213" s="201"/>
      <c r="D213" s="202" t="s">
        <v>145</v>
      </c>
      <c r="E213" s="203" t="s">
        <v>1</v>
      </c>
      <c r="F213" s="204" t="s">
        <v>285</v>
      </c>
      <c r="G213" s="201"/>
      <c r="H213" s="205">
        <v>45.5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145</v>
      </c>
      <c r="AU213" s="211" t="s">
        <v>86</v>
      </c>
      <c r="AV213" s="13" t="s">
        <v>86</v>
      </c>
      <c r="AW213" s="13" t="s">
        <v>33</v>
      </c>
      <c r="AX213" s="13" t="s">
        <v>76</v>
      </c>
      <c r="AY213" s="211" t="s">
        <v>135</v>
      </c>
    </row>
    <row r="214" spans="1:65" s="14" customFormat="1" ht="11.25">
      <c r="B214" s="212"/>
      <c r="C214" s="213"/>
      <c r="D214" s="202" t="s">
        <v>145</v>
      </c>
      <c r="E214" s="214" t="s">
        <v>1</v>
      </c>
      <c r="F214" s="215" t="s">
        <v>149</v>
      </c>
      <c r="G214" s="213"/>
      <c r="H214" s="216">
        <v>45.5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145</v>
      </c>
      <c r="AU214" s="222" t="s">
        <v>86</v>
      </c>
      <c r="AV214" s="14" t="s">
        <v>141</v>
      </c>
      <c r="AW214" s="14" t="s">
        <v>33</v>
      </c>
      <c r="AX214" s="14" t="s">
        <v>84</v>
      </c>
      <c r="AY214" s="222" t="s">
        <v>135</v>
      </c>
    </row>
    <row r="215" spans="1:65" s="2" customFormat="1" ht="24.2" customHeight="1">
      <c r="A215" s="33"/>
      <c r="B215" s="34"/>
      <c r="C215" s="186" t="s">
        <v>286</v>
      </c>
      <c r="D215" s="186" t="s">
        <v>137</v>
      </c>
      <c r="E215" s="187" t="s">
        <v>287</v>
      </c>
      <c r="F215" s="188" t="s">
        <v>288</v>
      </c>
      <c r="G215" s="189" t="s">
        <v>184</v>
      </c>
      <c r="H215" s="190">
        <v>50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41</v>
      </c>
      <c r="O215" s="70"/>
      <c r="P215" s="196">
        <f>O215*H215</f>
        <v>0</v>
      </c>
      <c r="Q215" s="196">
        <v>3.1818399999999997E-2</v>
      </c>
      <c r="R215" s="196">
        <f>Q215*H215</f>
        <v>1.5909199999999999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141</v>
      </c>
      <c r="AT215" s="198" t="s">
        <v>137</v>
      </c>
      <c r="AU215" s="198" t="s">
        <v>86</v>
      </c>
      <c r="AY215" s="16" t="s">
        <v>135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84</v>
      </c>
      <c r="BK215" s="199">
        <f>ROUND(I215*H215,2)</f>
        <v>0</v>
      </c>
      <c r="BL215" s="16" t="s">
        <v>141</v>
      </c>
      <c r="BM215" s="198" t="s">
        <v>289</v>
      </c>
    </row>
    <row r="216" spans="1:65" s="13" customFormat="1" ht="11.25">
      <c r="B216" s="200"/>
      <c r="C216" s="201"/>
      <c r="D216" s="202" t="s">
        <v>145</v>
      </c>
      <c r="E216" s="203" t="s">
        <v>1</v>
      </c>
      <c r="F216" s="204" t="s">
        <v>290</v>
      </c>
      <c r="G216" s="201"/>
      <c r="H216" s="205">
        <v>50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145</v>
      </c>
      <c r="AU216" s="211" t="s">
        <v>86</v>
      </c>
      <c r="AV216" s="13" t="s">
        <v>86</v>
      </c>
      <c r="AW216" s="13" t="s">
        <v>33</v>
      </c>
      <c r="AX216" s="13" t="s">
        <v>76</v>
      </c>
      <c r="AY216" s="211" t="s">
        <v>135</v>
      </c>
    </row>
    <row r="217" spans="1:65" s="14" customFormat="1" ht="11.25">
      <c r="B217" s="212"/>
      <c r="C217" s="213"/>
      <c r="D217" s="202" t="s">
        <v>145</v>
      </c>
      <c r="E217" s="214" t="s">
        <v>1</v>
      </c>
      <c r="F217" s="215" t="s">
        <v>149</v>
      </c>
      <c r="G217" s="213"/>
      <c r="H217" s="216">
        <v>50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145</v>
      </c>
      <c r="AU217" s="222" t="s">
        <v>86</v>
      </c>
      <c r="AV217" s="14" t="s">
        <v>141</v>
      </c>
      <c r="AW217" s="14" t="s">
        <v>33</v>
      </c>
      <c r="AX217" s="14" t="s">
        <v>84</v>
      </c>
      <c r="AY217" s="222" t="s">
        <v>135</v>
      </c>
    </row>
    <row r="218" spans="1:65" s="2" customFormat="1" ht="24.2" customHeight="1">
      <c r="A218" s="33"/>
      <c r="B218" s="34"/>
      <c r="C218" s="186" t="s">
        <v>217</v>
      </c>
      <c r="D218" s="186" t="s">
        <v>137</v>
      </c>
      <c r="E218" s="187" t="s">
        <v>291</v>
      </c>
      <c r="F218" s="188" t="s">
        <v>292</v>
      </c>
      <c r="G218" s="189" t="s">
        <v>184</v>
      </c>
      <c r="H218" s="190">
        <v>50</v>
      </c>
      <c r="I218" s="191"/>
      <c r="J218" s="192">
        <f>ROUND(I218*H218,2)</f>
        <v>0</v>
      </c>
      <c r="K218" s="193"/>
      <c r="L218" s="38"/>
      <c r="M218" s="194" t="s">
        <v>1</v>
      </c>
      <c r="N218" s="195" t="s">
        <v>41</v>
      </c>
      <c r="O218" s="70"/>
      <c r="P218" s="196">
        <f>O218*H218</f>
        <v>0</v>
      </c>
      <c r="Q218" s="196">
        <v>1.192E-4</v>
      </c>
      <c r="R218" s="196">
        <f>Q218*H218</f>
        <v>5.96E-3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141</v>
      </c>
      <c r="AT218" s="198" t="s">
        <v>137</v>
      </c>
      <c r="AU218" s="198" t="s">
        <v>86</v>
      </c>
      <c r="AY218" s="16" t="s">
        <v>135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84</v>
      </c>
      <c r="BK218" s="199">
        <f>ROUND(I218*H218,2)</f>
        <v>0</v>
      </c>
      <c r="BL218" s="16" t="s">
        <v>141</v>
      </c>
      <c r="BM218" s="198" t="s">
        <v>293</v>
      </c>
    </row>
    <row r="219" spans="1:65" s="13" customFormat="1" ht="11.25">
      <c r="B219" s="200"/>
      <c r="C219" s="201"/>
      <c r="D219" s="202" t="s">
        <v>145</v>
      </c>
      <c r="E219" s="203" t="s">
        <v>1</v>
      </c>
      <c r="F219" s="204" t="s">
        <v>290</v>
      </c>
      <c r="G219" s="201"/>
      <c r="H219" s="205">
        <v>50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145</v>
      </c>
      <c r="AU219" s="211" t="s">
        <v>86</v>
      </c>
      <c r="AV219" s="13" t="s">
        <v>86</v>
      </c>
      <c r="AW219" s="13" t="s">
        <v>33</v>
      </c>
      <c r="AX219" s="13" t="s">
        <v>76</v>
      </c>
      <c r="AY219" s="211" t="s">
        <v>135</v>
      </c>
    </row>
    <row r="220" spans="1:65" s="14" customFormat="1" ht="11.25">
      <c r="B220" s="212"/>
      <c r="C220" s="213"/>
      <c r="D220" s="202" t="s">
        <v>145</v>
      </c>
      <c r="E220" s="214" t="s">
        <v>1</v>
      </c>
      <c r="F220" s="215" t="s">
        <v>149</v>
      </c>
      <c r="G220" s="213"/>
      <c r="H220" s="216">
        <v>50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145</v>
      </c>
      <c r="AU220" s="222" t="s">
        <v>86</v>
      </c>
      <c r="AV220" s="14" t="s">
        <v>141</v>
      </c>
      <c r="AW220" s="14" t="s">
        <v>33</v>
      </c>
      <c r="AX220" s="14" t="s">
        <v>84</v>
      </c>
      <c r="AY220" s="222" t="s">
        <v>135</v>
      </c>
    </row>
    <row r="221" spans="1:65" s="2" customFormat="1" ht="24.2" customHeight="1">
      <c r="A221" s="33"/>
      <c r="B221" s="34"/>
      <c r="C221" s="186" t="s">
        <v>294</v>
      </c>
      <c r="D221" s="186" t="s">
        <v>137</v>
      </c>
      <c r="E221" s="187" t="s">
        <v>295</v>
      </c>
      <c r="F221" s="188" t="s">
        <v>296</v>
      </c>
      <c r="G221" s="189" t="s">
        <v>184</v>
      </c>
      <c r="H221" s="190">
        <v>50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41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141</v>
      </c>
      <c r="AT221" s="198" t="s">
        <v>137</v>
      </c>
      <c r="AU221" s="198" t="s">
        <v>86</v>
      </c>
      <c r="AY221" s="16" t="s">
        <v>135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84</v>
      </c>
      <c r="BK221" s="199">
        <f>ROUND(I221*H221,2)</f>
        <v>0</v>
      </c>
      <c r="BL221" s="16" t="s">
        <v>141</v>
      </c>
      <c r="BM221" s="198" t="s">
        <v>297</v>
      </c>
    </row>
    <row r="222" spans="1:65" s="13" customFormat="1" ht="11.25">
      <c r="B222" s="200"/>
      <c r="C222" s="201"/>
      <c r="D222" s="202" t="s">
        <v>145</v>
      </c>
      <c r="E222" s="203" t="s">
        <v>1</v>
      </c>
      <c r="F222" s="204" t="s">
        <v>290</v>
      </c>
      <c r="G222" s="201"/>
      <c r="H222" s="205">
        <v>50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145</v>
      </c>
      <c r="AU222" s="211" t="s">
        <v>86</v>
      </c>
      <c r="AV222" s="13" t="s">
        <v>86</v>
      </c>
      <c r="AW222" s="13" t="s">
        <v>33</v>
      </c>
      <c r="AX222" s="13" t="s">
        <v>76</v>
      </c>
      <c r="AY222" s="211" t="s">
        <v>135</v>
      </c>
    </row>
    <row r="223" spans="1:65" s="14" customFormat="1" ht="11.25">
      <c r="B223" s="212"/>
      <c r="C223" s="213"/>
      <c r="D223" s="202" t="s">
        <v>145</v>
      </c>
      <c r="E223" s="214" t="s">
        <v>1</v>
      </c>
      <c r="F223" s="215" t="s">
        <v>149</v>
      </c>
      <c r="G223" s="213"/>
      <c r="H223" s="216">
        <v>50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145</v>
      </c>
      <c r="AU223" s="222" t="s">
        <v>86</v>
      </c>
      <c r="AV223" s="14" t="s">
        <v>141</v>
      </c>
      <c r="AW223" s="14" t="s">
        <v>33</v>
      </c>
      <c r="AX223" s="14" t="s">
        <v>84</v>
      </c>
      <c r="AY223" s="222" t="s">
        <v>135</v>
      </c>
    </row>
    <row r="224" spans="1:65" s="2" customFormat="1" ht="16.5" customHeight="1">
      <c r="A224" s="33"/>
      <c r="B224" s="34"/>
      <c r="C224" s="186" t="s">
        <v>229</v>
      </c>
      <c r="D224" s="186" t="s">
        <v>137</v>
      </c>
      <c r="E224" s="187" t="s">
        <v>298</v>
      </c>
      <c r="F224" s="188" t="s">
        <v>299</v>
      </c>
      <c r="G224" s="189" t="s">
        <v>174</v>
      </c>
      <c r="H224" s="190">
        <v>22.15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41</v>
      </c>
      <c r="O224" s="70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141</v>
      </c>
      <c r="AT224" s="198" t="s">
        <v>137</v>
      </c>
      <c r="AU224" s="198" t="s">
        <v>86</v>
      </c>
      <c r="AY224" s="16" t="s">
        <v>135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84</v>
      </c>
      <c r="BK224" s="199">
        <f>ROUND(I224*H224,2)</f>
        <v>0</v>
      </c>
      <c r="BL224" s="16" t="s">
        <v>141</v>
      </c>
      <c r="BM224" s="198" t="s">
        <v>300</v>
      </c>
    </row>
    <row r="225" spans="1:65" s="2" customFormat="1" ht="29.25">
      <c r="A225" s="33"/>
      <c r="B225" s="34"/>
      <c r="C225" s="35"/>
      <c r="D225" s="202" t="s">
        <v>252</v>
      </c>
      <c r="E225" s="35"/>
      <c r="F225" s="234" t="s">
        <v>301</v>
      </c>
      <c r="G225" s="35"/>
      <c r="H225" s="35"/>
      <c r="I225" s="235"/>
      <c r="J225" s="35"/>
      <c r="K225" s="35"/>
      <c r="L225" s="38"/>
      <c r="M225" s="236"/>
      <c r="N225" s="237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252</v>
      </c>
      <c r="AU225" s="16" t="s">
        <v>86</v>
      </c>
    </row>
    <row r="226" spans="1:65" s="2" customFormat="1" ht="16.5" customHeight="1">
      <c r="A226" s="33"/>
      <c r="B226" s="34"/>
      <c r="C226" s="186" t="s">
        <v>302</v>
      </c>
      <c r="D226" s="186" t="s">
        <v>137</v>
      </c>
      <c r="E226" s="187" t="s">
        <v>303</v>
      </c>
      <c r="F226" s="188" t="s">
        <v>304</v>
      </c>
      <c r="G226" s="189" t="s">
        <v>245</v>
      </c>
      <c r="H226" s="190">
        <v>4</v>
      </c>
      <c r="I226" s="191"/>
      <c r="J226" s="192">
        <f>ROUND(I226*H226,2)</f>
        <v>0</v>
      </c>
      <c r="K226" s="193"/>
      <c r="L226" s="38"/>
      <c r="M226" s="194" t="s">
        <v>1</v>
      </c>
      <c r="N226" s="195" t="s">
        <v>41</v>
      </c>
      <c r="O226" s="70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8" t="s">
        <v>141</v>
      </c>
      <c r="AT226" s="198" t="s">
        <v>137</v>
      </c>
      <c r="AU226" s="198" t="s">
        <v>86</v>
      </c>
      <c r="AY226" s="16" t="s">
        <v>135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6" t="s">
        <v>84</v>
      </c>
      <c r="BK226" s="199">
        <f>ROUND(I226*H226,2)</f>
        <v>0</v>
      </c>
      <c r="BL226" s="16" t="s">
        <v>141</v>
      </c>
      <c r="BM226" s="198" t="s">
        <v>305</v>
      </c>
    </row>
    <row r="227" spans="1:65" s="2" customFormat="1" ht="24.2" customHeight="1">
      <c r="A227" s="33"/>
      <c r="B227" s="34"/>
      <c r="C227" s="186" t="s">
        <v>233</v>
      </c>
      <c r="D227" s="186" t="s">
        <v>137</v>
      </c>
      <c r="E227" s="187" t="s">
        <v>306</v>
      </c>
      <c r="F227" s="188" t="s">
        <v>307</v>
      </c>
      <c r="G227" s="189" t="s">
        <v>193</v>
      </c>
      <c r="H227" s="190">
        <v>1701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41</v>
      </c>
      <c r="O227" s="70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141</v>
      </c>
      <c r="AT227" s="198" t="s">
        <v>137</v>
      </c>
      <c r="AU227" s="198" t="s">
        <v>86</v>
      </c>
      <c r="AY227" s="16" t="s">
        <v>135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84</v>
      </c>
      <c r="BK227" s="199">
        <f>ROUND(I227*H227,2)</f>
        <v>0</v>
      </c>
      <c r="BL227" s="16" t="s">
        <v>141</v>
      </c>
      <c r="BM227" s="198" t="s">
        <v>308</v>
      </c>
    </row>
    <row r="228" spans="1:65" s="13" customFormat="1" ht="11.25">
      <c r="B228" s="200"/>
      <c r="C228" s="201"/>
      <c r="D228" s="202" t="s">
        <v>145</v>
      </c>
      <c r="E228" s="203" t="s">
        <v>1</v>
      </c>
      <c r="F228" s="204" t="s">
        <v>309</v>
      </c>
      <c r="G228" s="201"/>
      <c r="H228" s="205">
        <v>1238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145</v>
      </c>
      <c r="AU228" s="211" t="s">
        <v>86</v>
      </c>
      <c r="AV228" s="13" t="s">
        <v>86</v>
      </c>
      <c r="AW228" s="13" t="s">
        <v>33</v>
      </c>
      <c r="AX228" s="13" t="s">
        <v>76</v>
      </c>
      <c r="AY228" s="211" t="s">
        <v>135</v>
      </c>
    </row>
    <row r="229" spans="1:65" s="13" customFormat="1" ht="11.25">
      <c r="B229" s="200"/>
      <c r="C229" s="201"/>
      <c r="D229" s="202" t="s">
        <v>145</v>
      </c>
      <c r="E229" s="203" t="s">
        <v>1</v>
      </c>
      <c r="F229" s="204" t="s">
        <v>310</v>
      </c>
      <c r="G229" s="201"/>
      <c r="H229" s="205">
        <v>463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145</v>
      </c>
      <c r="AU229" s="211" t="s">
        <v>86</v>
      </c>
      <c r="AV229" s="13" t="s">
        <v>86</v>
      </c>
      <c r="AW229" s="13" t="s">
        <v>33</v>
      </c>
      <c r="AX229" s="13" t="s">
        <v>76</v>
      </c>
      <c r="AY229" s="211" t="s">
        <v>135</v>
      </c>
    </row>
    <row r="230" spans="1:65" s="14" customFormat="1" ht="11.25">
      <c r="B230" s="212"/>
      <c r="C230" s="213"/>
      <c r="D230" s="202" t="s">
        <v>145</v>
      </c>
      <c r="E230" s="214" t="s">
        <v>1</v>
      </c>
      <c r="F230" s="215" t="s">
        <v>149</v>
      </c>
      <c r="G230" s="213"/>
      <c r="H230" s="216">
        <v>1701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145</v>
      </c>
      <c r="AU230" s="222" t="s">
        <v>86</v>
      </c>
      <c r="AV230" s="14" t="s">
        <v>141</v>
      </c>
      <c r="AW230" s="14" t="s">
        <v>33</v>
      </c>
      <c r="AX230" s="14" t="s">
        <v>84</v>
      </c>
      <c r="AY230" s="222" t="s">
        <v>135</v>
      </c>
    </row>
    <row r="231" spans="1:65" s="2" customFormat="1" ht="24.2" customHeight="1">
      <c r="A231" s="33"/>
      <c r="B231" s="34"/>
      <c r="C231" s="186" t="s">
        <v>311</v>
      </c>
      <c r="D231" s="186" t="s">
        <v>137</v>
      </c>
      <c r="E231" s="187" t="s">
        <v>312</v>
      </c>
      <c r="F231" s="188" t="s">
        <v>313</v>
      </c>
      <c r="G231" s="189" t="s">
        <v>193</v>
      </c>
      <c r="H231" s="190">
        <v>1701</v>
      </c>
      <c r="I231" s="191"/>
      <c r="J231" s="192">
        <f>ROUND(I231*H231,2)</f>
        <v>0</v>
      </c>
      <c r="K231" s="193"/>
      <c r="L231" s="38"/>
      <c r="M231" s="194" t="s">
        <v>1</v>
      </c>
      <c r="N231" s="195" t="s">
        <v>41</v>
      </c>
      <c r="O231" s="70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141</v>
      </c>
      <c r="AT231" s="198" t="s">
        <v>137</v>
      </c>
      <c r="AU231" s="198" t="s">
        <v>86</v>
      </c>
      <c r="AY231" s="16" t="s">
        <v>135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84</v>
      </c>
      <c r="BK231" s="199">
        <f>ROUND(I231*H231,2)</f>
        <v>0</v>
      </c>
      <c r="BL231" s="16" t="s">
        <v>141</v>
      </c>
      <c r="BM231" s="198" t="s">
        <v>314</v>
      </c>
    </row>
    <row r="232" spans="1:65" s="13" customFormat="1" ht="11.25">
      <c r="B232" s="200"/>
      <c r="C232" s="201"/>
      <c r="D232" s="202" t="s">
        <v>145</v>
      </c>
      <c r="E232" s="203" t="s">
        <v>1</v>
      </c>
      <c r="F232" s="204" t="s">
        <v>309</v>
      </c>
      <c r="G232" s="201"/>
      <c r="H232" s="205">
        <v>1238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145</v>
      </c>
      <c r="AU232" s="211" t="s">
        <v>86</v>
      </c>
      <c r="AV232" s="13" t="s">
        <v>86</v>
      </c>
      <c r="AW232" s="13" t="s">
        <v>33</v>
      </c>
      <c r="AX232" s="13" t="s">
        <v>76</v>
      </c>
      <c r="AY232" s="211" t="s">
        <v>135</v>
      </c>
    </row>
    <row r="233" spans="1:65" s="13" customFormat="1" ht="11.25">
      <c r="B233" s="200"/>
      <c r="C233" s="201"/>
      <c r="D233" s="202" t="s">
        <v>145</v>
      </c>
      <c r="E233" s="203" t="s">
        <v>1</v>
      </c>
      <c r="F233" s="204" t="s">
        <v>310</v>
      </c>
      <c r="G233" s="201"/>
      <c r="H233" s="205">
        <v>463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145</v>
      </c>
      <c r="AU233" s="211" t="s">
        <v>86</v>
      </c>
      <c r="AV233" s="13" t="s">
        <v>86</v>
      </c>
      <c r="AW233" s="13" t="s">
        <v>33</v>
      </c>
      <c r="AX233" s="13" t="s">
        <v>76</v>
      </c>
      <c r="AY233" s="211" t="s">
        <v>135</v>
      </c>
    </row>
    <row r="234" spans="1:65" s="14" customFormat="1" ht="11.25">
      <c r="B234" s="212"/>
      <c r="C234" s="213"/>
      <c r="D234" s="202" t="s">
        <v>145</v>
      </c>
      <c r="E234" s="214" t="s">
        <v>1</v>
      </c>
      <c r="F234" s="215" t="s">
        <v>149</v>
      </c>
      <c r="G234" s="213"/>
      <c r="H234" s="216">
        <v>1701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145</v>
      </c>
      <c r="AU234" s="222" t="s">
        <v>86</v>
      </c>
      <c r="AV234" s="14" t="s">
        <v>141</v>
      </c>
      <c r="AW234" s="14" t="s">
        <v>33</v>
      </c>
      <c r="AX234" s="14" t="s">
        <v>84</v>
      </c>
      <c r="AY234" s="222" t="s">
        <v>135</v>
      </c>
    </row>
    <row r="235" spans="1:65" s="2" customFormat="1" ht="24.2" customHeight="1">
      <c r="A235" s="33"/>
      <c r="B235" s="34"/>
      <c r="C235" s="186" t="s">
        <v>237</v>
      </c>
      <c r="D235" s="186" t="s">
        <v>137</v>
      </c>
      <c r="E235" s="187" t="s">
        <v>315</v>
      </c>
      <c r="F235" s="188" t="s">
        <v>316</v>
      </c>
      <c r="G235" s="189" t="s">
        <v>193</v>
      </c>
      <c r="H235" s="190">
        <v>164</v>
      </c>
      <c r="I235" s="191"/>
      <c r="J235" s="192">
        <f>ROUND(I235*H235,2)</f>
        <v>0</v>
      </c>
      <c r="K235" s="193"/>
      <c r="L235" s="38"/>
      <c r="M235" s="194" t="s">
        <v>1</v>
      </c>
      <c r="N235" s="195" t="s">
        <v>41</v>
      </c>
      <c r="O235" s="70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8" t="s">
        <v>141</v>
      </c>
      <c r="AT235" s="198" t="s">
        <v>137</v>
      </c>
      <c r="AU235" s="198" t="s">
        <v>86</v>
      </c>
      <c r="AY235" s="16" t="s">
        <v>135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6" t="s">
        <v>84</v>
      </c>
      <c r="BK235" s="199">
        <f>ROUND(I235*H235,2)</f>
        <v>0</v>
      </c>
      <c r="BL235" s="16" t="s">
        <v>141</v>
      </c>
      <c r="BM235" s="198" t="s">
        <v>317</v>
      </c>
    </row>
    <row r="236" spans="1:65" s="13" customFormat="1" ht="11.25">
      <c r="B236" s="200"/>
      <c r="C236" s="201"/>
      <c r="D236" s="202" t="s">
        <v>145</v>
      </c>
      <c r="E236" s="203" t="s">
        <v>1</v>
      </c>
      <c r="F236" s="204" t="s">
        <v>318</v>
      </c>
      <c r="G236" s="201"/>
      <c r="H236" s="205">
        <v>164</v>
      </c>
      <c r="I236" s="206"/>
      <c r="J236" s="201"/>
      <c r="K236" s="201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145</v>
      </c>
      <c r="AU236" s="211" t="s">
        <v>86</v>
      </c>
      <c r="AV236" s="13" t="s">
        <v>86</v>
      </c>
      <c r="AW236" s="13" t="s">
        <v>33</v>
      </c>
      <c r="AX236" s="13" t="s">
        <v>76</v>
      </c>
      <c r="AY236" s="211" t="s">
        <v>135</v>
      </c>
    </row>
    <row r="237" spans="1:65" s="14" customFormat="1" ht="11.25">
      <c r="B237" s="212"/>
      <c r="C237" s="213"/>
      <c r="D237" s="202" t="s">
        <v>145</v>
      </c>
      <c r="E237" s="214" t="s">
        <v>1</v>
      </c>
      <c r="F237" s="215" t="s">
        <v>149</v>
      </c>
      <c r="G237" s="213"/>
      <c r="H237" s="216">
        <v>164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145</v>
      </c>
      <c r="AU237" s="222" t="s">
        <v>86</v>
      </c>
      <c r="AV237" s="14" t="s">
        <v>141</v>
      </c>
      <c r="AW237" s="14" t="s">
        <v>33</v>
      </c>
      <c r="AX237" s="14" t="s">
        <v>84</v>
      </c>
      <c r="AY237" s="222" t="s">
        <v>135</v>
      </c>
    </row>
    <row r="238" spans="1:65" s="2" customFormat="1" ht="24.2" customHeight="1">
      <c r="A238" s="33"/>
      <c r="B238" s="34"/>
      <c r="C238" s="186" t="s">
        <v>319</v>
      </c>
      <c r="D238" s="186" t="s">
        <v>137</v>
      </c>
      <c r="E238" s="187" t="s">
        <v>320</v>
      </c>
      <c r="F238" s="188" t="s">
        <v>321</v>
      </c>
      <c r="G238" s="189" t="s">
        <v>193</v>
      </c>
      <c r="H238" s="190">
        <v>164</v>
      </c>
      <c r="I238" s="191"/>
      <c r="J238" s="192">
        <f>ROUND(I238*H238,2)</f>
        <v>0</v>
      </c>
      <c r="K238" s="193"/>
      <c r="L238" s="38"/>
      <c r="M238" s="194" t="s">
        <v>1</v>
      </c>
      <c r="N238" s="195" t="s">
        <v>41</v>
      </c>
      <c r="O238" s="70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8" t="s">
        <v>141</v>
      </c>
      <c r="AT238" s="198" t="s">
        <v>137</v>
      </c>
      <c r="AU238" s="198" t="s">
        <v>86</v>
      </c>
      <c r="AY238" s="16" t="s">
        <v>135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6" t="s">
        <v>84</v>
      </c>
      <c r="BK238" s="199">
        <f>ROUND(I238*H238,2)</f>
        <v>0</v>
      </c>
      <c r="BL238" s="16" t="s">
        <v>141</v>
      </c>
      <c r="BM238" s="198" t="s">
        <v>322</v>
      </c>
    </row>
    <row r="239" spans="1:65" s="2" customFormat="1" ht="16.5" customHeight="1">
      <c r="A239" s="33"/>
      <c r="B239" s="34"/>
      <c r="C239" s="223" t="s">
        <v>241</v>
      </c>
      <c r="D239" s="223" t="s">
        <v>190</v>
      </c>
      <c r="E239" s="224" t="s">
        <v>323</v>
      </c>
      <c r="F239" s="225" t="s">
        <v>324</v>
      </c>
      <c r="G239" s="226" t="s">
        <v>174</v>
      </c>
      <c r="H239" s="227">
        <v>1.1379999999999999</v>
      </c>
      <c r="I239" s="228"/>
      <c r="J239" s="229">
        <f>ROUND(I239*H239,2)</f>
        <v>0</v>
      </c>
      <c r="K239" s="230"/>
      <c r="L239" s="231"/>
      <c r="M239" s="232" t="s">
        <v>1</v>
      </c>
      <c r="N239" s="233" t="s">
        <v>41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157</v>
      </c>
      <c r="AT239" s="198" t="s">
        <v>190</v>
      </c>
      <c r="AU239" s="198" t="s">
        <v>86</v>
      </c>
      <c r="AY239" s="16" t="s">
        <v>135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84</v>
      </c>
      <c r="BK239" s="199">
        <f>ROUND(I239*H239,2)</f>
        <v>0</v>
      </c>
      <c r="BL239" s="16" t="s">
        <v>141</v>
      </c>
      <c r="BM239" s="198" t="s">
        <v>325</v>
      </c>
    </row>
    <row r="240" spans="1:65" s="13" customFormat="1" ht="11.25">
      <c r="B240" s="200"/>
      <c r="C240" s="201"/>
      <c r="D240" s="202" t="s">
        <v>145</v>
      </c>
      <c r="E240" s="203" t="s">
        <v>1</v>
      </c>
      <c r="F240" s="204" t="s">
        <v>326</v>
      </c>
      <c r="G240" s="201"/>
      <c r="H240" s="205">
        <v>0.64200000000000002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145</v>
      </c>
      <c r="AU240" s="211" t="s">
        <v>86</v>
      </c>
      <c r="AV240" s="13" t="s">
        <v>86</v>
      </c>
      <c r="AW240" s="13" t="s">
        <v>33</v>
      </c>
      <c r="AX240" s="13" t="s">
        <v>76</v>
      </c>
      <c r="AY240" s="211" t="s">
        <v>135</v>
      </c>
    </row>
    <row r="241" spans="1:65" s="13" customFormat="1" ht="11.25">
      <c r="B241" s="200"/>
      <c r="C241" s="201"/>
      <c r="D241" s="202" t="s">
        <v>145</v>
      </c>
      <c r="E241" s="203" t="s">
        <v>1</v>
      </c>
      <c r="F241" s="204" t="s">
        <v>327</v>
      </c>
      <c r="G241" s="201"/>
      <c r="H241" s="205">
        <v>0.46300000000000002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145</v>
      </c>
      <c r="AU241" s="211" t="s">
        <v>86</v>
      </c>
      <c r="AV241" s="13" t="s">
        <v>86</v>
      </c>
      <c r="AW241" s="13" t="s">
        <v>33</v>
      </c>
      <c r="AX241" s="13" t="s">
        <v>76</v>
      </c>
      <c r="AY241" s="211" t="s">
        <v>135</v>
      </c>
    </row>
    <row r="242" spans="1:65" s="14" customFormat="1" ht="11.25">
      <c r="B242" s="212"/>
      <c r="C242" s="213"/>
      <c r="D242" s="202" t="s">
        <v>145</v>
      </c>
      <c r="E242" s="214" t="s">
        <v>1</v>
      </c>
      <c r="F242" s="215" t="s">
        <v>149</v>
      </c>
      <c r="G242" s="213"/>
      <c r="H242" s="216">
        <v>1.105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145</v>
      </c>
      <c r="AU242" s="222" t="s">
        <v>86</v>
      </c>
      <c r="AV242" s="14" t="s">
        <v>141</v>
      </c>
      <c r="AW242" s="14" t="s">
        <v>33</v>
      </c>
      <c r="AX242" s="14" t="s">
        <v>76</v>
      </c>
      <c r="AY242" s="222" t="s">
        <v>135</v>
      </c>
    </row>
    <row r="243" spans="1:65" s="13" customFormat="1" ht="11.25">
      <c r="B243" s="200"/>
      <c r="C243" s="201"/>
      <c r="D243" s="202" t="s">
        <v>145</v>
      </c>
      <c r="E243" s="203" t="s">
        <v>1</v>
      </c>
      <c r="F243" s="204" t="s">
        <v>328</v>
      </c>
      <c r="G243" s="201"/>
      <c r="H243" s="205">
        <v>1.1379999999999999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145</v>
      </c>
      <c r="AU243" s="211" t="s">
        <v>86</v>
      </c>
      <c r="AV243" s="13" t="s">
        <v>86</v>
      </c>
      <c r="AW243" s="13" t="s">
        <v>33</v>
      </c>
      <c r="AX243" s="13" t="s">
        <v>76</v>
      </c>
      <c r="AY243" s="211" t="s">
        <v>135</v>
      </c>
    </row>
    <row r="244" spans="1:65" s="14" customFormat="1" ht="11.25">
      <c r="B244" s="212"/>
      <c r="C244" s="213"/>
      <c r="D244" s="202" t="s">
        <v>145</v>
      </c>
      <c r="E244" s="214" t="s">
        <v>1</v>
      </c>
      <c r="F244" s="215" t="s">
        <v>149</v>
      </c>
      <c r="G244" s="213"/>
      <c r="H244" s="216">
        <v>1.1379999999999999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145</v>
      </c>
      <c r="AU244" s="222" t="s">
        <v>86</v>
      </c>
      <c r="AV244" s="14" t="s">
        <v>141</v>
      </c>
      <c r="AW244" s="14" t="s">
        <v>33</v>
      </c>
      <c r="AX244" s="14" t="s">
        <v>84</v>
      </c>
      <c r="AY244" s="222" t="s">
        <v>135</v>
      </c>
    </row>
    <row r="245" spans="1:65" s="2" customFormat="1" ht="24.2" customHeight="1">
      <c r="A245" s="33"/>
      <c r="B245" s="34"/>
      <c r="C245" s="186" t="s">
        <v>329</v>
      </c>
      <c r="D245" s="186" t="s">
        <v>137</v>
      </c>
      <c r="E245" s="187" t="s">
        <v>330</v>
      </c>
      <c r="F245" s="188" t="s">
        <v>331</v>
      </c>
      <c r="G245" s="189" t="s">
        <v>184</v>
      </c>
      <c r="H245" s="190">
        <v>74.400000000000006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41</v>
      </c>
      <c r="O245" s="70"/>
      <c r="P245" s="196">
        <f>O245*H245</f>
        <v>0</v>
      </c>
      <c r="Q245" s="196">
        <v>0.34190999999999999</v>
      </c>
      <c r="R245" s="196">
        <f>Q245*H245</f>
        <v>25.438104000000003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141</v>
      </c>
      <c r="AT245" s="198" t="s">
        <v>137</v>
      </c>
      <c r="AU245" s="198" t="s">
        <v>86</v>
      </c>
      <c r="AY245" s="16" t="s">
        <v>135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84</v>
      </c>
      <c r="BK245" s="199">
        <f>ROUND(I245*H245,2)</f>
        <v>0</v>
      </c>
      <c r="BL245" s="16" t="s">
        <v>141</v>
      </c>
      <c r="BM245" s="198" t="s">
        <v>332</v>
      </c>
    </row>
    <row r="246" spans="1:65" s="13" customFormat="1" ht="11.25">
      <c r="B246" s="200"/>
      <c r="C246" s="201"/>
      <c r="D246" s="202" t="s">
        <v>145</v>
      </c>
      <c r="E246" s="203" t="s">
        <v>1</v>
      </c>
      <c r="F246" s="204" t="s">
        <v>333</v>
      </c>
      <c r="G246" s="201"/>
      <c r="H246" s="205">
        <v>70.400000000000006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145</v>
      </c>
      <c r="AU246" s="211" t="s">
        <v>86</v>
      </c>
      <c r="AV246" s="13" t="s">
        <v>86</v>
      </c>
      <c r="AW246" s="13" t="s">
        <v>33</v>
      </c>
      <c r="AX246" s="13" t="s">
        <v>76</v>
      </c>
      <c r="AY246" s="211" t="s">
        <v>135</v>
      </c>
    </row>
    <row r="247" spans="1:65" s="13" customFormat="1" ht="11.25">
      <c r="B247" s="200"/>
      <c r="C247" s="201"/>
      <c r="D247" s="202" t="s">
        <v>145</v>
      </c>
      <c r="E247" s="203" t="s">
        <v>1</v>
      </c>
      <c r="F247" s="204" t="s">
        <v>334</v>
      </c>
      <c r="G247" s="201"/>
      <c r="H247" s="205">
        <v>4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145</v>
      </c>
      <c r="AU247" s="211" t="s">
        <v>86</v>
      </c>
      <c r="AV247" s="13" t="s">
        <v>86</v>
      </c>
      <c r="AW247" s="13" t="s">
        <v>33</v>
      </c>
      <c r="AX247" s="13" t="s">
        <v>76</v>
      </c>
      <c r="AY247" s="211" t="s">
        <v>135</v>
      </c>
    </row>
    <row r="248" spans="1:65" s="14" customFormat="1" ht="11.25">
      <c r="B248" s="212"/>
      <c r="C248" s="213"/>
      <c r="D248" s="202" t="s">
        <v>145</v>
      </c>
      <c r="E248" s="214" t="s">
        <v>1</v>
      </c>
      <c r="F248" s="215" t="s">
        <v>149</v>
      </c>
      <c r="G248" s="213"/>
      <c r="H248" s="216">
        <v>74.400000000000006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145</v>
      </c>
      <c r="AU248" s="222" t="s">
        <v>86</v>
      </c>
      <c r="AV248" s="14" t="s">
        <v>141</v>
      </c>
      <c r="AW248" s="14" t="s">
        <v>33</v>
      </c>
      <c r="AX248" s="14" t="s">
        <v>84</v>
      </c>
      <c r="AY248" s="222" t="s">
        <v>135</v>
      </c>
    </row>
    <row r="249" spans="1:65" s="2" customFormat="1" ht="24.2" customHeight="1">
      <c r="A249" s="33"/>
      <c r="B249" s="34"/>
      <c r="C249" s="186" t="s">
        <v>246</v>
      </c>
      <c r="D249" s="186" t="s">
        <v>137</v>
      </c>
      <c r="E249" s="187" t="s">
        <v>335</v>
      </c>
      <c r="F249" s="188" t="s">
        <v>336</v>
      </c>
      <c r="G249" s="189" t="s">
        <v>184</v>
      </c>
      <c r="H249" s="190">
        <v>0.88</v>
      </c>
      <c r="I249" s="191"/>
      <c r="J249" s="192">
        <f>ROUND(I249*H249,2)</f>
        <v>0</v>
      </c>
      <c r="K249" s="193"/>
      <c r="L249" s="38"/>
      <c r="M249" s="194" t="s">
        <v>1</v>
      </c>
      <c r="N249" s="195" t="s">
        <v>41</v>
      </c>
      <c r="O249" s="70"/>
      <c r="P249" s="196">
        <f>O249*H249</f>
        <v>0</v>
      </c>
      <c r="Q249" s="196">
        <v>1.45328E-2</v>
      </c>
      <c r="R249" s="196">
        <f>Q249*H249</f>
        <v>1.2788864E-2</v>
      </c>
      <c r="S249" s="196">
        <v>0</v>
      </c>
      <c r="T249" s="19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8" t="s">
        <v>141</v>
      </c>
      <c r="AT249" s="198" t="s">
        <v>137</v>
      </c>
      <c r="AU249" s="198" t="s">
        <v>86</v>
      </c>
      <c r="AY249" s="16" t="s">
        <v>135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6" t="s">
        <v>84</v>
      </c>
      <c r="BK249" s="199">
        <f>ROUND(I249*H249,2)</f>
        <v>0</v>
      </c>
      <c r="BL249" s="16" t="s">
        <v>141</v>
      </c>
      <c r="BM249" s="198" t="s">
        <v>337</v>
      </c>
    </row>
    <row r="250" spans="1:65" s="13" customFormat="1" ht="11.25">
      <c r="B250" s="200"/>
      <c r="C250" s="201"/>
      <c r="D250" s="202" t="s">
        <v>145</v>
      </c>
      <c r="E250" s="203" t="s">
        <v>1</v>
      </c>
      <c r="F250" s="204" t="s">
        <v>338</v>
      </c>
      <c r="G250" s="201"/>
      <c r="H250" s="205">
        <v>0.88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145</v>
      </c>
      <c r="AU250" s="211" t="s">
        <v>86</v>
      </c>
      <c r="AV250" s="13" t="s">
        <v>86</v>
      </c>
      <c r="AW250" s="13" t="s">
        <v>33</v>
      </c>
      <c r="AX250" s="13" t="s">
        <v>76</v>
      </c>
      <c r="AY250" s="211" t="s">
        <v>135</v>
      </c>
    </row>
    <row r="251" spans="1:65" s="14" customFormat="1" ht="11.25">
      <c r="B251" s="212"/>
      <c r="C251" s="213"/>
      <c r="D251" s="202" t="s">
        <v>145</v>
      </c>
      <c r="E251" s="214" t="s">
        <v>1</v>
      </c>
      <c r="F251" s="215" t="s">
        <v>149</v>
      </c>
      <c r="G251" s="213"/>
      <c r="H251" s="216">
        <v>0.88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1"/>
      <c r="AT251" s="222" t="s">
        <v>145</v>
      </c>
      <c r="AU251" s="222" t="s">
        <v>86</v>
      </c>
      <c r="AV251" s="14" t="s">
        <v>141</v>
      </c>
      <c r="AW251" s="14" t="s">
        <v>33</v>
      </c>
      <c r="AX251" s="14" t="s">
        <v>84</v>
      </c>
      <c r="AY251" s="222" t="s">
        <v>135</v>
      </c>
    </row>
    <row r="252" spans="1:65" s="2" customFormat="1" ht="24.2" customHeight="1">
      <c r="A252" s="33"/>
      <c r="B252" s="34"/>
      <c r="C252" s="186" t="s">
        <v>339</v>
      </c>
      <c r="D252" s="186" t="s">
        <v>137</v>
      </c>
      <c r="E252" s="187" t="s">
        <v>340</v>
      </c>
      <c r="F252" s="188" t="s">
        <v>341</v>
      </c>
      <c r="G252" s="189" t="s">
        <v>184</v>
      </c>
      <c r="H252" s="190">
        <v>0.88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41</v>
      </c>
      <c r="O252" s="70"/>
      <c r="P252" s="196">
        <f>O252*H252</f>
        <v>0</v>
      </c>
      <c r="Q252" s="196">
        <v>1.5138E-2</v>
      </c>
      <c r="R252" s="196">
        <f>Q252*H252</f>
        <v>1.332144E-2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141</v>
      </c>
      <c r="AT252" s="198" t="s">
        <v>137</v>
      </c>
      <c r="AU252" s="198" t="s">
        <v>86</v>
      </c>
      <c r="AY252" s="16" t="s">
        <v>135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84</v>
      </c>
      <c r="BK252" s="199">
        <f>ROUND(I252*H252,2)</f>
        <v>0</v>
      </c>
      <c r="BL252" s="16" t="s">
        <v>141</v>
      </c>
      <c r="BM252" s="198" t="s">
        <v>342</v>
      </c>
    </row>
    <row r="253" spans="1:65" s="2" customFormat="1" ht="24.2" customHeight="1">
      <c r="A253" s="33"/>
      <c r="B253" s="34"/>
      <c r="C253" s="186" t="s">
        <v>251</v>
      </c>
      <c r="D253" s="186" t="s">
        <v>137</v>
      </c>
      <c r="E253" s="187" t="s">
        <v>343</v>
      </c>
      <c r="F253" s="188" t="s">
        <v>344</v>
      </c>
      <c r="G253" s="189" t="s">
        <v>184</v>
      </c>
      <c r="H253" s="190">
        <v>0.93799999999999994</v>
      </c>
      <c r="I253" s="191"/>
      <c r="J253" s="192">
        <f>ROUND(I253*H253,2)</f>
        <v>0</v>
      </c>
      <c r="K253" s="193"/>
      <c r="L253" s="38"/>
      <c r="M253" s="194" t="s">
        <v>1</v>
      </c>
      <c r="N253" s="195" t="s">
        <v>41</v>
      </c>
      <c r="O253" s="70"/>
      <c r="P253" s="196">
        <f>O253*H253</f>
        <v>0</v>
      </c>
      <c r="Q253" s="196">
        <v>2.6450000000000001E-2</v>
      </c>
      <c r="R253" s="196">
        <f>Q253*H253</f>
        <v>2.4810099999999998E-2</v>
      </c>
      <c r="S253" s="196">
        <v>0</v>
      </c>
      <c r="T253" s="19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8" t="s">
        <v>141</v>
      </c>
      <c r="AT253" s="198" t="s">
        <v>137</v>
      </c>
      <c r="AU253" s="198" t="s">
        <v>86</v>
      </c>
      <c r="AY253" s="16" t="s">
        <v>135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6" t="s">
        <v>84</v>
      </c>
      <c r="BK253" s="199">
        <f>ROUND(I253*H253,2)</f>
        <v>0</v>
      </c>
      <c r="BL253" s="16" t="s">
        <v>141</v>
      </c>
      <c r="BM253" s="198" t="s">
        <v>345</v>
      </c>
    </row>
    <row r="254" spans="1:65" s="13" customFormat="1" ht="11.25">
      <c r="B254" s="200"/>
      <c r="C254" s="201"/>
      <c r="D254" s="202" t="s">
        <v>145</v>
      </c>
      <c r="E254" s="203" t="s">
        <v>1</v>
      </c>
      <c r="F254" s="204" t="s">
        <v>346</v>
      </c>
      <c r="G254" s="201"/>
      <c r="H254" s="205">
        <v>0.624</v>
      </c>
      <c r="I254" s="206"/>
      <c r="J254" s="201"/>
      <c r="K254" s="201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145</v>
      </c>
      <c r="AU254" s="211" t="s">
        <v>86</v>
      </c>
      <c r="AV254" s="13" t="s">
        <v>86</v>
      </c>
      <c r="AW254" s="13" t="s">
        <v>33</v>
      </c>
      <c r="AX254" s="13" t="s">
        <v>76</v>
      </c>
      <c r="AY254" s="211" t="s">
        <v>135</v>
      </c>
    </row>
    <row r="255" spans="1:65" s="13" customFormat="1" ht="11.25">
      <c r="B255" s="200"/>
      <c r="C255" s="201"/>
      <c r="D255" s="202" t="s">
        <v>145</v>
      </c>
      <c r="E255" s="203" t="s">
        <v>1</v>
      </c>
      <c r="F255" s="204" t="s">
        <v>347</v>
      </c>
      <c r="G255" s="201"/>
      <c r="H255" s="205">
        <v>0.314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145</v>
      </c>
      <c r="AU255" s="211" t="s">
        <v>86</v>
      </c>
      <c r="AV255" s="13" t="s">
        <v>86</v>
      </c>
      <c r="AW255" s="13" t="s">
        <v>33</v>
      </c>
      <c r="AX255" s="13" t="s">
        <v>76</v>
      </c>
      <c r="AY255" s="211" t="s">
        <v>135</v>
      </c>
    </row>
    <row r="256" spans="1:65" s="14" customFormat="1" ht="11.25">
      <c r="B256" s="212"/>
      <c r="C256" s="213"/>
      <c r="D256" s="202" t="s">
        <v>145</v>
      </c>
      <c r="E256" s="214" t="s">
        <v>1</v>
      </c>
      <c r="F256" s="215" t="s">
        <v>149</v>
      </c>
      <c r="G256" s="213"/>
      <c r="H256" s="216">
        <v>0.93799999999999994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145</v>
      </c>
      <c r="AU256" s="222" t="s">
        <v>86</v>
      </c>
      <c r="AV256" s="14" t="s">
        <v>141</v>
      </c>
      <c r="AW256" s="14" t="s">
        <v>33</v>
      </c>
      <c r="AX256" s="14" t="s">
        <v>84</v>
      </c>
      <c r="AY256" s="222" t="s">
        <v>135</v>
      </c>
    </row>
    <row r="257" spans="1:65" s="2" customFormat="1" ht="24.2" customHeight="1">
      <c r="A257" s="33"/>
      <c r="B257" s="34"/>
      <c r="C257" s="186" t="s">
        <v>348</v>
      </c>
      <c r="D257" s="186" t="s">
        <v>137</v>
      </c>
      <c r="E257" s="187" t="s">
        <v>349</v>
      </c>
      <c r="F257" s="188" t="s">
        <v>350</v>
      </c>
      <c r="G257" s="189" t="s">
        <v>184</v>
      </c>
      <c r="H257" s="190">
        <v>0.93799999999999994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41</v>
      </c>
      <c r="O257" s="70"/>
      <c r="P257" s="196">
        <f>O257*H257</f>
        <v>0</v>
      </c>
      <c r="Q257" s="196">
        <v>2.6450000000000001E-2</v>
      </c>
      <c r="R257" s="196">
        <f>Q257*H257</f>
        <v>2.4810099999999998E-2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141</v>
      </c>
      <c r="AT257" s="198" t="s">
        <v>137</v>
      </c>
      <c r="AU257" s="198" t="s">
        <v>86</v>
      </c>
      <c r="AY257" s="16" t="s">
        <v>135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84</v>
      </c>
      <c r="BK257" s="199">
        <f>ROUND(I257*H257,2)</f>
        <v>0</v>
      </c>
      <c r="BL257" s="16" t="s">
        <v>141</v>
      </c>
      <c r="BM257" s="198" t="s">
        <v>351</v>
      </c>
    </row>
    <row r="258" spans="1:65" s="2" customFormat="1" ht="24.2" customHeight="1">
      <c r="A258" s="33"/>
      <c r="B258" s="34"/>
      <c r="C258" s="186" t="s">
        <v>257</v>
      </c>
      <c r="D258" s="186" t="s">
        <v>137</v>
      </c>
      <c r="E258" s="187" t="s">
        <v>352</v>
      </c>
      <c r="F258" s="188" t="s">
        <v>353</v>
      </c>
      <c r="G258" s="189" t="s">
        <v>144</v>
      </c>
      <c r="H258" s="190">
        <v>107.39</v>
      </c>
      <c r="I258" s="191"/>
      <c r="J258" s="192">
        <f>ROUND(I258*H258,2)</f>
        <v>0</v>
      </c>
      <c r="K258" s="193"/>
      <c r="L258" s="38"/>
      <c r="M258" s="194" t="s">
        <v>1</v>
      </c>
      <c r="N258" s="195" t="s">
        <v>41</v>
      </c>
      <c r="O258" s="70"/>
      <c r="P258" s="196">
        <f>O258*H258</f>
        <v>0</v>
      </c>
      <c r="Q258" s="196">
        <v>2.4500000000000002</v>
      </c>
      <c r="R258" s="196">
        <f>Q258*H258</f>
        <v>263.10550000000001</v>
      </c>
      <c r="S258" s="196">
        <v>0</v>
      </c>
      <c r="T258" s="19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8" t="s">
        <v>141</v>
      </c>
      <c r="AT258" s="198" t="s">
        <v>137</v>
      </c>
      <c r="AU258" s="198" t="s">
        <v>86</v>
      </c>
      <c r="AY258" s="16" t="s">
        <v>135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6" t="s">
        <v>84</v>
      </c>
      <c r="BK258" s="199">
        <f>ROUND(I258*H258,2)</f>
        <v>0</v>
      </c>
      <c r="BL258" s="16" t="s">
        <v>141</v>
      </c>
      <c r="BM258" s="198" t="s">
        <v>354</v>
      </c>
    </row>
    <row r="259" spans="1:65" s="13" customFormat="1" ht="11.25">
      <c r="B259" s="200"/>
      <c r="C259" s="201"/>
      <c r="D259" s="202" t="s">
        <v>145</v>
      </c>
      <c r="E259" s="203" t="s">
        <v>1</v>
      </c>
      <c r="F259" s="204" t="s">
        <v>355</v>
      </c>
      <c r="G259" s="201"/>
      <c r="H259" s="205">
        <v>107.39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145</v>
      </c>
      <c r="AU259" s="211" t="s">
        <v>86</v>
      </c>
      <c r="AV259" s="13" t="s">
        <v>86</v>
      </c>
      <c r="AW259" s="13" t="s">
        <v>33</v>
      </c>
      <c r="AX259" s="13" t="s">
        <v>76</v>
      </c>
      <c r="AY259" s="211" t="s">
        <v>135</v>
      </c>
    </row>
    <row r="260" spans="1:65" s="14" customFormat="1" ht="11.25">
      <c r="B260" s="212"/>
      <c r="C260" s="213"/>
      <c r="D260" s="202" t="s">
        <v>145</v>
      </c>
      <c r="E260" s="214" t="s">
        <v>1</v>
      </c>
      <c r="F260" s="215" t="s">
        <v>149</v>
      </c>
      <c r="G260" s="213"/>
      <c r="H260" s="216">
        <v>107.39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145</v>
      </c>
      <c r="AU260" s="222" t="s">
        <v>86</v>
      </c>
      <c r="AV260" s="14" t="s">
        <v>141</v>
      </c>
      <c r="AW260" s="14" t="s">
        <v>33</v>
      </c>
      <c r="AX260" s="14" t="s">
        <v>84</v>
      </c>
      <c r="AY260" s="222" t="s">
        <v>135</v>
      </c>
    </row>
    <row r="261" spans="1:65" s="2" customFormat="1" ht="33" customHeight="1">
      <c r="A261" s="33"/>
      <c r="B261" s="34"/>
      <c r="C261" s="186" t="s">
        <v>356</v>
      </c>
      <c r="D261" s="186" t="s">
        <v>137</v>
      </c>
      <c r="E261" s="187" t="s">
        <v>357</v>
      </c>
      <c r="F261" s="188" t="s">
        <v>358</v>
      </c>
      <c r="G261" s="189" t="s">
        <v>184</v>
      </c>
      <c r="H261" s="190">
        <v>51.44</v>
      </c>
      <c r="I261" s="191"/>
      <c r="J261" s="192">
        <f>ROUND(I261*H261,2)</f>
        <v>0</v>
      </c>
      <c r="K261" s="193"/>
      <c r="L261" s="38"/>
      <c r="M261" s="194" t="s">
        <v>1</v>
      </c>
      <c r="N261" s="195" t="s">
        <v>41</v>
      </c>
      <c r="O261" s="70"/>
      <c r="P261" s="196">
        <f>O261*H261</f>
        <v>0</v>
      </c>
      <c r="Q261" s="196">
        <v>1.031199</v>
      </c>
      <c r="R261" s="196">
        <f>Q261*H261</f>
        <v>53.044876559999999</v>
      </c>
      <c r="S261" s="196">
        <v>0</v>
      </c>
      <c r="T261" s="19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8" t="s">
        <v>141</v>
      </c>
      <c r="AT261" s="198" t="s">
        <v>137</v>
      </c>
      <c r="AU261" s="198" t="s">
        <v>86</v>
      </c>
      <c r="AY261" s="16" t="s">
        <v>135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6" t="s">
        <v>84</v>
      </c>
      <c r="BK261" s="199">
        <f>ROUND(I261*H261,2)</f>
        <v>0</v>
      </c>
      <c r="BL261" s="16" t="s">
        <v>141</v>
      </c>
      <c r="BM261" s="198" t="s">
        <v>359</v>
      </c>
    </row>
    <row r="262" spans="1:65" s="13" customFormat="1" ht="11.25">
      <c r="B262" s="200"/>
      <c r="C262" s="201"/>
      <c r="D262" s="202" t="s">
        <v>145</v>
      </c>
      <c r="E262" s="203" t="s">
        <v>1</v>
      </c>
      <c r="F262" s="204" t="s">
        <v>360</v>
      </c>
      <c r="G262" s="201"/>
      <c r="H262" s="205">
        <v>2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145</v>
      </c>
      <c r="AU262" s="211" t="s">
        <v>86</v>
      </c>
      <c r="AV262" s="13" t="s">
        <v>86</v>
      </c>
      <c r="AW262" s="13" t="s">
        <v>33</v>
      </c>
      <c r="AX262" s="13" t="s">
        <v>76</v>
      </c>
      <c r="AY262" s="211" t="s">
        <v>135</v>
      </c>
    </row>
    <row r="263" spans="1:65" s="13" customFormat="1" ht="11.25">
      <c r="B263" s="200"/>
      <c r="C263" s="201"/>
      <c r="D263" s="202" t="s">
        <v>145</v>
      </c>
      <c r="E263" s="203" t="s">
        <v>1</v>
      </c>
      <c r="F263" s="204" t="s">
        <v>361</v>
      </c>
      <c r="G263" s="201"/>
      <c r="H263" s="205">
        <v>12.5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145</v>
      </c>
      <c r="AU263" s="211" t="s">
        <v>86</v>
      </c>
      <c r="AV263" s="13" t="s">
        <v>86</v>
      </c>
      <c r="AW263" s="13" t="s">
        <v>33</v>
      </c>
      <c r="AX263" s="13" t="s">
        <v>76</v>
      </c>
      <c r="AY263" s="211" t="s">
        <v>135</v>
      </c>
    </row>
    <row r="264" spans="1:65" s="13" customFormat="1" ht="22.5">
      <c r="B264" s="200"/>
      <c r="C264" s="201"/>
      <c r="D264" s="202" t="s">
        <v>145</v>
      </c>
      <c r="E264" s="203" t="s">
        <v>1</v>
      </c>
      <c r="F264" s="204" t="s">
        <v>362</v>
      </c>
      <c r="G264" s="201"/>
      <c r="H264" s="205">
        <v>36.94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145</v>
      </c>
      <c r="AU264" s="211" t="s">
        <v>86</v>
      </c>
      <c r="AV264" s="13" t="s">
        <v>86</v>
      </c>
      <c r="AW264" s="13" t="s">
        <v>33</v>
      </c>
      <c r="AX264" s="13" t="s">
        <v>76</v>
      </c>
      <c r="AY264" s="211" t="s">
        <v>135</v>
      </c>
    </row>
    <row r="265" spans="1:65" s="14" customFormat="1" ht="11.25">
      <c r="B265" s="212"/>
      <c r="C265" s="213"/>
      <c r="D265" s="202" t="s">
        <v>145</v>
      </c>
      <c r="E265" s="214" t="s">
        <v>1</v>
      </c>
      <c r="F265" s="215" t="s">
        <v>149</v>
      </c>
      <c r="G265" s="213"/>
      <c r="H265" s="216">
        <v>51.44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145</v>
      </c>
      <c r="AU265" s="222" t="s">
        <v>86</v>
      </c>
      <c r="AV265" s="14" t="s">
        <v>141</v>
      </c>
      <c r="AW265" s="14" t="s">
        <v>33</v>
      </c>
      <c r="AX265" s="14" t="s">
        <v>84</v>
      </c>
      <c r="AY265" s="222" t="s">
        <v>135</v>
      </c>
    </row>
    <row r="266" spans="1:65" s="12" customFormat="1" ht="22.9" customHeight="1">
      <c r="B266" s="170"/>
      <c r="C266" s="171"/>
      <c r="D266" s="172" t="s">
        <v>75</v>
      </c>
      <c r="E266" s="184" t="s">
        <v>159</v>
      </c>
      <c r="F266" s="184" t="s">
        <v>363</v>
      </c>
      <c r="G266" s="171"/>
      <c r="H266" s="171"/>
      <c r="I266" s="174"/>
      <c r="J266" s="185">
        <f>BK266</f>
        <v>0</v>
      </c>
      <c r="K266" s="171"/>
      <c r="L266" s="176"/>
      <c r="M266" s="177"/>
      <c r="N266" s="178"/>
      <c r="O266" s="178"/>
      <c r="P266" s="179">
        <f>SUM(P267:P279)</f>
        <v>0</v>
      </c>
      <c r="Q266" s="178"/>
      <c r="R266" s="179">
        <f>SUM(R267:R279)</f>
        <v>2.8307265999999998</v>
      </c>
      <c r="S266" s="178"/>
      <c r="T266" s="180">
        <f>SUM(T267:T279)</f>
        <v>3.984</v>
      </c>
      <c r="AR266" s="181" t="s">
        <v>84</v>
      </c>
      <c r="AT266" s="182" t="s">
        <v>75</v>
      </c>
      <c r="AU266" s="182" t="s">
        <v>84</v>
      </c>
      <c r="AY266" s="181" t="s">
        <v>135</v>
      </c>
      <c r="BK266" s="183">
        <f>SUM(BK267:BK279)</f>
        <v>0</v>
      </c>
    </row>
    <row r="267" spans="1:65" s="2" customFormat="1" ht="24.2" customHeight="1">
      <c r="A267" s="33"/>
      <c r="B267" s="34"/>
      <c r="C267" s="186" t="s">
        <v>261</v>
      </c>
      <c r="D267" s="186" t="s">
        <v>137</v>
      </c>
      <c r="E267" s="187" t="s">
        <v>364</v>
      </c>
      <c r="F267" s="188" t="s">
        <v>365</v>
      </c>
      <c r="G267" s="189" t="s">
        <v>245</v>
      </c>
      <c r="H267" s="190">
        <v>22</v>
      </c>
      <c r="I267" s="191"/>
      <c r="J267" s="192">
        <f>ROUND(I267*H267,2)</f>
        <v>0</v>
      </c>
      <c r="K267" s="193"/>
      <c r="L267" s="38"/>
      <c r="M267" s="194" t="s">
        <v>1</v>
      </c>
      <c r="N267" s="195" t="s">
        <v>41</v>
      </c>
      <c r="O267" s="70"/>
      <c r="P267" s="196">
        <f>O267*H267</f>
        <v>0</v>
      </c>
      <c r="Q267" s="196">
        <v>5.8299999999999997E-4</v>
      </c>
      <c r="R267" s="196">
        <f>Q267*H267</f>
        <v>1.2825999999999999E-2</v>
      </c>
      <c r="S267" s="196">
        <v>0.16600000000000001</v>
      </c>
      <c r="T267" s="197">
        <f>S267*H267</f>
        <v>3.6520000000000001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8" t="s">
        <v>141</v>
      </c>
      <c r="AT267" s="198" t="s">
        <v>137</v>
      </c>
      <c r="AU267" s="198" t="s">
        <v>86</v>
      </c>
      <c r="AY267" s="16" t="s">
        <v>135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6" t="s">
        <v>84</v>
      </c>
      <c r="BK267" s="199">
        <f>ROUND(I267*H267,2)</f>
        <v>0</v>
      </c>
      <c r="BL267" s="16" t="s">
        <v>141</v>
      </c>
      <c r="BM267" s="198" t="s">
        <v>366</v>
      </c>
    </row>
    <row r="268" spans="1:65" s="2" customFormat="1" ht="24.2" customHeight="1">
      <c r="A268" s="33"/>
      <c r="B268" s="34"/>
      <c r="C268" s="186" t="s">
        <v>367</v>
      </c>
      <c r="D268" s="186" t="s">
        <v>137</v>
      </c>
      <c r="E268" s="187" t="s">
        <v>368</v>
      </c>
      <c r="F268" s="188" t="s">
        <v>369</v>
      </c>
      <c r="G268" s="189" t="s">
        <v>245</v>
      </c>
      <c r="H268" s="190">
        <v>26</v>
      </c>
      <c r="I268" s="191"/>
      <c r="J268" s="192">
        <f>ROUND(I268*H268,2)</f>
        <v>0</v>
      </c>
      <c r="K268" s="193"/>
      <c r="L268" s="38"/>
      <c r="M268" s="194" t="s">
        <v>1</v>
      </c>
      <c r="N268" s="195" t="s">
        <v>41</v>
      </c>
      <c r="O268" s="70"/>
      <c r="P268" s="196">
        <f>O268*H268</f>
        <v>0</v>
      </c>
      <c r="Q268" s="196">
        <v>1.3768499999999999E-2</v>
      </c>
      <c r="R268" s="196">
        <f>Q268*H268</f>
        <v>0.35798099999999999</v>
      </c>
      <c r="S268" s="196">
        <v>0</v>
      </c>
      <c r="T268" s="19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8" t="s">
        <v>141</v>
      </c>
      <c r="AT268" s="198" t="s">
        <v>137</v>
      </c>
      <c r="AU268" s="198" t="s">
        <v>86</v>
      </c>
      <c r="AY268" s="16" t="s">
        <v>135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6" t="s">
        <v>84</v>
      </c>
      <c r="BK268" s="199">
        <f>ROUND(I268*H268,2)</f>
        <v>0</v>
      </c>
      <c r="BL268" s="16" t="s">
        <v>141</v>
      </c>
      <c r="BM268" s="198" t="s">
        <v>370</v>
      </c>
    </row>
    <row r="269" spans="1:65" s="2" customFormat="1" ht="24.2" customHeight="1">
      <c r="A269" s="33"/>
      <c r="B269" s="34"/>
      <c r="C269" s="186" t="s">
        <v>267</v>
      </c>
      <c r="D269" s="186" t="s">
        <v>137</v>
      </c>
      <c r="E269" s="187" t="s">
        <v>371</v>
      </c>
      <c r="F269" s="188" t="s">
        <v>372</v>
      </c>
      <c r="G269" s="189" t="s">
        <v>245</v>
      </c>
      <c r="H269" s="190">
        <v>26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41</v>
      </c>
      <c r="O269" s="70"/>
      <c r="P269" s="196">
        <f>O269*H269</f>
        <v>0</v>
      </c>
      <c r="Q269" s="196">
        <v>3.2428999999999999E-3</v>
      </c>
      <c r="R269" s="196">
        <f>Q269*H269</f>
        <v>8.4315399999999999E-2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141</v>
      </c>
      <c r="AT269" s="198" t="s">
        <v>137</v>
      </c>
      <c r="AU269" s="198" t="s">
        <v>86</v>
      </c>
      <c r="AY269" s="16" t="s">
        <v>135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84</v>
      </c>
      <c r="BK269" s="199">
        <f>ROUND(I269*H269,2)</f>
        <v>0</v>
      </c>
      <c r="BL269" s="16" t="s">
        <v>141</v>
      </c>
      <c r="BM269" s="198" t="s">
        <v>373</v>
      </c>
    </row>
    <row r="270" spans="1:65" s="2" customFormat="1" ht="24.2" customHeight="1">
      <c r="A270" s="33"/>
      <c r="B270" s="34"/>
      <c r="C270" s="223" t="s">
        <v>374</v>
      </c>
      <c r="D270" s="223" t="s">
        <v>190</v>
      </c>
      <c r="E270" s="224" t="s">
        <v>375</v>
      </c>
      <c r="F270" s="225" t="s">
        <v>376</v>
      </c>
      <c r="G270" s="226" t="s">
        <v>144</v>
      </c>
      <c r="H270" s="227">
        <v>3.5939999999999999</v>
      </c>
      <c r="I270" s="228"/>
      <c r="J270" s="229">
        <f>ROUND(I270*H270,2)</f>
        <v>0</v>
      </c>
      <c r="K270" s="230"/>
      <c r="L270" s="231"/>
      <c r="M270" s="232" t="s">
        <v>1</v>
      </c>
      <c r="N270" s="233" t="s">
        <v>41</v>
      </c>
      <c r="O270" s="70"/>
      <c r="P270" s="196">
        <f>O270*H270</f>
        <v>0</v>
      </c>
      <c r="Q270" s="196">
        <v>0.61</v>
      </c>
      <c r="R270" s="196">
        <f>Q270*H270</f>
        <v>2.1923399999999997</v>
      </c>
      <c r="S270" s="196">
        <v>0</v>
      </c>
      <c r="T270" s="19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8" t="s">
        <v>157</v>
      </c>
      <c r="AT270" s="198" t="s">
        <v>190</v>
      </c>
      <c r="AU270" s="198" t="s">
        <v>86</v>
      </c>
      <c r="AY270" s="16" t="s">
        <v>135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6" t="s">
        <v>84</v>
      </c>
      <c r="BK270" s="199">
        <f>ROUND(I270*H270,2)</f>
        <v>0</v>
      </c>
      <c r="BL270" s="16" t="s">
        <v>141</v>
      </c>
      <c r="BM270" s="198" t="s">
        <v>377</v>
      </c>
    </row>
    <row r="271" spans="1:65" s="13" customFormat="1" ht="11.25">
      <c r="B271" s="200"/>
      <c r="C271" s="201"/>
      <c r="D271" s="202" t="s">
        <v>145</v>
      </c>
      <c r="E271" s="203" t="s">
        <v>1</v>
      </c>
      <c r="F271" s="204" t="s">
        <v>378</v>
      </c>
      <c r="G271" s="201"/>
      <c r="H271" s="205">
        <v>3.5939999999999999</v>
      </c>
      <c r="I271" s="206"/>
      <c r="J271" s="201"/>
      <c r="K271" s="201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145</v>
      </c>
      <c r="AU271" s="211" t="s">
        <v>86</v>
      </c>
      <c r="AV271" s="13" t="s">
        <v>86</v>
      </c>
      <c r="AW271" s="13" t="s">
        <v>33</v>
      </c>
      <c r="AX271" s="13" t="s">
        <v>76</v>
      </c>
      <c r="AY271" s="211" t="s">
        <v>135</v>
      </c>
    </row>
    <row r="272" spans="1:65" s="14" customFormat="1" ht="11.25">
      <c r="B272" s="212"/>
      <c r="C272" s="213"/>
      <c r="D272" s="202" t="s">
        <v>145</v>
      </c>
      <c r="E272" s="214" t="s">
        <v>1</v>
      </c>
      <c r="F272" s="215" t="s">
        <v>149</v>
      </c>
      <c r="G272" s="213"/>
      <c r="H272" s="216">
        <v>3.5939999999999999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145</v>
      </c>
      <c r="AU272" s="222" t="s">
        <v>86</v>
      </c>
      <c r="AV272" s="14" t="s">
        <v>141</v>
      </c>
      <c r="AW272" s="14" t="s">
        <v>33</v>
      </c>
      <c r="AX272" s="14" t="s">
        <v>84</v>
      </c>
      <c r="AY272" s="222" t="s">
        <v>135</v>
      </c>
    </row>
    <row r="273" spans="1:65" s="2" customFormat="1" ht="16.5" customHeight="1">
      <c r="A273" s="33"/>
      <c r="B273" s="34"/>
      <c r="C273" s="223" t="s">
        <v>273</v>
      </c>
      <c r="D273" s="223" t="s">
        <v>190</v>
      </c>
      <c r="E273" s="224" t="s">
        <v>379</v>
      </c>
      <c r="F273" s="225" t="s">
        <v>380</v>
      </c>
      <c r="G273" s="226" t="s">
        <v>144</v>
      </c>
      <c r="H273" s="227">
        <v>0.155</v>
      </c>
      <c r="I273" s="228"/>
      <c r="J273" s="229">
        <f>ROUND(I273*H273,2)</f>
        <v>0</v>
      </c>
      <c r="K273" s="230"/>
      <c r="L273" s="231"/>
      <c r="M273" s="232" t="s">
        <v>1</v>
      </c>
      <c r="N273" s="233" t="s">
        <v>41</v>
      </c>
      <c r="O273" s="70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8" t="s">
        <v>157</v>
      </c>
      <c r="AT273" s="198" t="s">
        <v>190</v>
      </c>
      <c r="AU273" s="198" t="s">
        <v>86</v>
      </c>
      <c r="AY273" s="16" t="s">
        <v>135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6" t="s">
        <v>84</v>
      </c>
      <c r="BK273" s="199">
        <f>ROUND(I273*H273,2)</f>
        <v>0</v>
      </c>
      <c r="BL273" s="16" t="s">
        <v>141</v>
      </c>
      <c r="BM273" s="198" t="s">
        <v>381</v>
      </c>
    </row>
    <row r="274" spans="1:65" s="13" customFormat="1" ht="22.5">
      <c r="B274" s="200"/>
      <c r="C274" s="201"/>
      <c r="D274" s="202" t="s">
        <v>145</v>
      </c>
      <c r="E274" s="203" t="s">
        <v>1</v>
      </c>
      <c r="F274" s="204" t="s">
        <v>382</v>
      </c>
      <c r="G274" s="201"/>
      <c r="H274" s="205">
        <v>0.155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145</v>
      </c>
      <c r="AU274" s="211" t="s">
        <v>86</v>
      </c>
      <c r="AV274" s="13" t="s">
        <v>86</v>
      </c>
      <c r="AW274" s="13" t="s">
        <v>33</v>
      </c>
      <c r="AX274" s="13" t="s">
        <v>76</v>
      </c>
      <c r="AY274" s="211" t="s">
        <v>135</v>
      </c>
    </row>
    <row r="275" spans="1:65" s="14" customFormat="1" ht="11.25">
      <c r="B275" s="212"/>
      <c r="C275" s="213"/>
      <c r="D275" s="202" t="s">
        <v>145</v>
      </c>
      <c r="E275" s="214" t="s">
        <v>1</v>
      </c>
      <c r="F275" s="215" t="s">
        <v>149</v>
      </c>
      <c r="G275" s="213"/>
      <c r="H275" s="216">
        <v>0.155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145</v>
      </c>
      <c r="AU275" s="222" t="s">
        <v>86</v>
      </c>
      <c r="AV275" s="14" t="s">
        <v>141</v>
      </c>
      <c r="AW275" s="14" t="s">
        <v>33</v>
      </c>
      <c r="AX275" s="14" t="s">
        <v>84</v>
      </c>
      <c r="AY275" s="222" t="s">
        <v>135</v>
      </c>
    </row>
    <row r="276" spans="1:65" s="2" customFormat="1" ht="21.75" customHeight="1">
      <c r="A276" s="33"/>
      <c r="B276" s="34"/>
      <c r="C276" s="186" t="s">
        <v>383</v>
      </c>
      <c r="D276" s="186" t="s">
        <v>137</v>
      </c>
      <c r="E276" s="187" t="s">
        <v>384</v>
      </c>
      <c r="F276" s="188" t="s">
        <v>385</v>
      </c>
      <c r="G276" s="189" t="s">
        <v>245</v>
      </c>
      <c r="H276" s="190">
        <v>2</v>
      </c>
      <c r="I276" s="191"/>
      <c r="J276" s="192">
        <f>ROUND(I276*H276,2)</f>
        <v>0</v>
      </c>
      <c r="K276" s="193"/>
      <c r="L276" s="38"/>
      <c r="M276" s="194" t="s">
        <v>1</v>
      </c>
      <c r="N276" s="195" t="s">
        <v>41</v>
      </c>
      <c r="O276" s="70"/>
      <c r="P276" s="196">
        <f>O276*H276</f>
        <v>0</v>
      </c>
      <c r="Q276" s="196">
        <v>2.124E-3</v>
      </c>
      <c r="R276" s="196">
        <f>Q276*H276</f>
        <v>4.248E-3</v>
      </c>
      <c r="S276" s="196">
        <v>0</v>
      </c>
      <c r="T276" s="19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8" t="s">
        <v>141</v>
      </c>
      <c r="AT276" s="198" t="s">
        <v>137</v>
      </c>
      <c r="AU276" s="198" t="s">
        <v>86</v>
      </c>
      <c r="AY276" s="16" t="s">
        <v>135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6" t="s">
        <v>84</v>
      </c>
      <c r="BK276" s="199">
        <f>ROUND(I276*H276,2)</f>
        <v>0</v>
      </c>
      <c r="BL276" s="16" t="s">
        <v>141</v>
      </c>
      <c r="BM276" s="198" t="s">
        <v>386</v>
      </c>
    </row>
    <row r="277" spans="1:65" s="2" customFormat="1" ht="21.75" customHeight="1">
      <c r="A277" s="33"/>
      <c r="B277" s="34"/>
      <c r="C277" s="186" t="s">
        <v>277</v>
      </c>
      <c r="D277" s="186" t="s">
        <v>137</v>
      </c>
      <c r="E277" s="187" t="s">
        <v>387</v>
      </c>
      <c r="F277" s="188" t="s">
        <v>388</v>
      </c>
      <c r="G277" s="189" t="s">
        <v>245</v>
      </c>
      <c r="H277" s="190">
        <v>2</v>
      </c>
      <c r="I277" s="191"/>
      <c r="J277" s="192">
        <f>ROUND(I277*H277,2)</f>
        <v>0</v>
      </c>
      <c r="K277" s="193"/>
      <c r="L277" s="38"/>
      <c r="M277" s="194" t="s">
        <v>1</v>
      </c>
      <c r="N277" s="195" t="s">
        <v>41</v>
      </c>
      <c r="O277" s="70"/>
      <c r="P277" s="196">
        <f>O277*H277</f>
        <v>0</v>
      </c>
      <c r="Q277" s="196">
        <v>4.7451000000000004E-3</v>
      </c>
      <c r="R277" s="196">
        <f>Q277*H277</f>
        <v>9.4902000000000007E-3</v>
      </c>
      <c r="S277" s="196">
        <v>0</v>
      </c>
      <c r="T277" s="19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141</v>
      </c>
      <c r="AT277" s="198" t="s">
        <v>137</v>
      </c>
      <c r="AU277" s="198" t="s">
        <v>86</v>
      </c>
      <c r="AY277" s="16" t="s">
        <v>135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84</v>
      </c>
      <c r="BK277" s="199">
        <f>ROUND(I277*H277,2)</f>
        <v>0</v>
      </c>
      <c r="BL277" s="16" t="s">
        <v>141</v>
      </c>
      <c r="BM277" s="198" t="s">
        <v>389</v>
      </c>
    </row>
    <row r="278" spans="1:65" s="2" customFormat="1" ht="24.2" customHeight="1">
      <c r="A278" s="33"/>
      <c r="B278" s="34"/>
      <c r="C278" s="223" t="s">
        <v>390</v>
      </c>
      <c r="D278" s="223" t="s">
        <v>190</v>
      </c>
      <c r="E278" s="224" t="s">
        <v>391</v>
      </c>
      <c r="F278" s="225" t="s">
        <v>376</v>
      </c>
      <c r="G278" s="226" t="s">
        <v>144</v>
      </c>
      <c r="H278" s="227">
        <v>0.27600000000000002</v>
      </c>
      <c r="I278" s="228"/>
      <c r="J278" s="229">
        <f>ROUND(I278*H278,2)</f>
        <v>0</v>
      </c>
      <c r="K278" s="230"/>
      <c r="L278" s="231"/>
      <c r="M278" s="232" t="s">
        <v>1</v>
      </c>
      <c r="N278" s="233" t="s">
        <v>41</v>
      </c>
      <c r="O278" s="70"/>
      <c r="P278" s="196">
        <f>O278*H278</f>
        <v>0</v>
      </c>
      <c r="Q278" s="196">
        <v>0.61</v>
      </c>
      <c r="R278" s="196">
        <f>Q278*H278</f>
        <v>0.16836000000000001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157</v>
      </c>
      <c r="AT278" s="198" t="s">
        <v>190</v>
      </c>
      <c r="AU278" s="198" t="s">
        <v>86</v>
      </c>
      <c r="AY278" s="16" t="s">
        <v>135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84</v>
      </c>
      <c r="BK278" s="199">
        <f>ROUND(I278*H278,2)</f>
        <v>0</v>
      </c>
      <c r="BL278" s="16" t="s">
        <v>141</v>
      </c>
      <c r="BM278" s="198" t="s">
        <v>392</v>
      </c>
    </row>
    <row r="279" spans="1:65" s="2" customFormat="1" ht="24.2" customHeight="1">
      <c r="A279" s="33"/>
      <c r="B279" s="34"/>
      <c r="C279" s="186" t="s">
        <v>281</v>
      </c>
      <c r="D279" s="186" t="s">
        <v>137</v>
      </c>
      <c r="E279" s="187" t="s">
        <v>393</v>
      </c>
      <c r="F279" s="188" t="s">
        <v>394</v>
      </c>
      <c r="G279" s="189" t="s">
        <v>245</v>
      </c>
      <c r="H279" s="190">
        <v>2</v>
      </c>
      <c r="I279" s="191"/>
      <c r="J279" s="192">
        <f>ROUND(I279*H279,2)</f>
        <v>0</v>
      </c>
      <c r="K279" s="193"/>
      <c r="L279" s="38"/>
      <c r="M279" s="194" t="s">
        <v>1</v>
      </c>
      <c r="N279" s="195" t="s">
        <v>41</v>
      </c>
      <c r="O279" s="70"/>
      <c r="P279" s="196">
        <f>O279*H279</f>
        <v>0</v>
      </c>
      <c r="Q279" s="196">
        <v>5.8299999999999997E-4</v>
      </c>
      <c r="R279" s="196">
        <f>Q279*H279</f>
        <v>1.1659999999999999E-3</v>
      </c>
      <c r="S279" s="196">
        <v>0.16600000000000001</v>
      </c>
      <c r="T279" s="197">
        <f>S279*H279</f>
        <v>0.33200000000000002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8" t="s">
        <v>141</v>
      </c>
      <c r="AT279" s="198" t="s">
        <v>137</v>
      </c>
      <c r="AU279" s="198" t="s">
        <v>86</v>
      </c>
      <c r="AY279" s="16" t="s">
        <v>135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6" t="s">
        <v>84</v>
      </c>
      <c r="BK279" s="199">
        <f>ROUND(I279*H279,2)</f>
        <v>0</v>
      </c>
      <c r="BL279" s="16" t="s">
        <v>141</v>
      </c>
      <c r="BM279" s="198" t="s">
        <v>93</v>
      </c>
    </row>
    <row r="280" spans="1:65" s="12" customFormat="1" ht="22.9" customHeight="1">
      <c r="B280" s="170"/>
      <c r="C280" s="171"/>
      <c r="D280" s="172" t="s">
        <v>75</v>
      </c>
      <c r="E280" s="184" t="s">
        <v>153</v>
      </c>
      <c r="F280" s="184" t="s">
        <v>395</v>
      </c>
      <c r="G280" s="171"/>
      <c r="H280" s="171"/>
      <c r="I280" s="174"/>
      <c r="J280" s="185">
        <f>BK280</f>
        <v>0</v>
      </c>
      <c r="K280" s="171"/>
      <c r="L280" s="176"/>
      <c r="M280" s="177"/>
      <c r="N280" s="178"/>
      <c r="O280" s="178"/>
      <c r="P280" s="179">
        <f>SUM(P281:P301)</f>
        <v>0</v>
      </c>
      <c r="Q280" s="178"/>
      <c r="R280" s="179">
        <f>SUM(R281:R301)</f>
        <v>26.694317587999997</v>
      </c>
      <c r="S280" s="178"/>
      <c r="T280" s="180">
        <f>SUM(T281:T301)</f>
        <v>29.625</v>
      </c>
      <c r="AR280" s="181" t="s">
        <v>84</v>
      </c>
      <c r="AT280" s="182" t="s">
        <v>75</v>
      </c>
      <c r="AU280" s="182" t="s">
        <v>84</v>
      </c>
      <c r="AY280" s="181" t="s">
        <v>135</v>
      </c>
      <c r="BK280" s="183">
        <f>SUM(BK281:BK301)</f>
        <v>0</v>
      </c>
    </row>
    <row r="281" spans="1:65" s="2" customFormat="1" ht="33" customHeight="1">
      <c r="A281" s="33"/>
      <c r="B281" s="34"/>
      <c r="C281" s="186" t="s">
        <v>396</v>
      </c>
      <c r="D281" s="186" t="s">
        <v>137</v>
      </c>
      <c r="E281" s="187" t="s">
        <v>397</v>
      </c>
      <c r="F281" s="188" t="s">
        <v>398</v>
      </c>
      <c r="G281" s="189" t="s">
        <v>184</v>
      </c>
      <c r="H281" s="190">
        <v>274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41</v>
      </c>
      <c r="O281" s="70"/>
      <c r="P281" s="196">
        <f>O281*H281</f>
        <v>0</v>
      </c>
      <c r="Q281" s="196">
        <v>6.5696699999999997E-2</v>
      </c>
      <c r="R281" s="196">
        <f>Q281*H281</f>
        <v>18.000895799999999</v>
      </c>
      <c r="S281" s="196">
        <v>7.4999999999999997E-2</v>
      </c>
      <c r="T281" s="197">
        <f>S281*H281</f>
        <v>20.55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141</v>
      </c>
      <c r="AT281" s="198" t="s">
        <v>137</v>
      </c>
      <c r="AU281" s="198" t="s">
        <v>86</v>
      </c>
      <c r="AY281" s="16" t="s">
        <v>135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84</v>
      </c>
      <c r="BK281" s="199">
        <f>ROUND(I281*H281,2)</f>
        <v>0</v>
      </c>
      <c r="BL281" s="16" t="s">
        <v>141</v>
      </c>
      <c r="BM281" s="198" t="s">
        <v>399</v>
      </c>
    </row>
    <row r="282" spans="1:65" s="13" customFormat="1" ht="22.5">
      <c r="B282" s="200"/>
      <c r="C282" s="201"/>
      <c r="D282" s="202" t="s">
        <v>145</v>
      </c>
      <c r="E282" s="203" t="s">
        <v>1</v>
      </c>
      <c r="F282" s="204" t="s">
        <v>400</v>
      </c>
      <c r="G282" s="201"/>
      <c r="H282" s="205">
        <v>274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145</v>
      </c>
      <c r="AU282" s="211" t="s">
        <v>86</v>
      </c>
      <c r="AV282" s="13" t="s">
        <v>86</v>
      </c>
      <c r="AW282" s="13" t="s">
        <v>33</v>
      </c>
      <c r="AX282" s="13" t="s">
        <v>76</v>
      </c>
      <c r="AY282" s="211" t="s">
        <v>135</v>
      </c>
    </row>
    <row r="283" spans="1:65" s="14" customFormat="1" ht="11.25">
      <c r="B283" s="212"/>
      <c r="C283" s="213"/>
      <c r="D283" s="202" t="s">
        <v>145</v>
      </c>
      <c r="E283" s="214" t="s">
        <v>1</v>
      </c>
      <c r="F283" s="215" t="s">
        <v>149</v>
      </c>
      <c r="G283" s="213"/>
      <c r="H283" s="216">
        <v>274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145</v>
      </c>
      <c r="AU283" s="222" t="s">
        <v>86</v>
      </c>
      <c r="AV283" s="14" t="s">
        <v>141</v>
      </c>
      <c r="AW283" s="14" t="s">
        <v>33</v>
      </c>
      <c r="AX283" s="14" t="s">
        <v>84</v>
      </c>
      <c r="AY283" s="222" t="s">
        <v>135</v>
      </c>
    </row>
    <row r="284" spans="1:65" s="2" customFormat="1" ht="33" customHeight="1">
      <c r="A284" s="33"/>
      <c r="B284" s="34"/>
      <c r="C284" s="186" t="s">
        <v>300</v>
      </c>
      <c r="D284" s="186" t="s">
        <v>137</v>
      </c>
      <c r="E284" s="187" t="s">
        <v>401</v>
      </c>
      <c r="F284" s="188" t="s">
        <v>402</v>
      </c>
      <c r="G284" s="189" t="s">
        <v>184</v>
      </c>
      <c r="H284" s="190">
        <v>121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41</v>
      </c>
      <c r="O284" s="70"/>
      <c r="P284" s="196">
        <f>O284*H284</f>
        <v>0</v>
      </c>
      <c r="Q284" s="196">
        <v>6.6961699999999999E-2</v>
      </c>
      <c r="R284" s="196">
        <f>Q284*H284</f>
        <v>8.1023657</v>
      </c>
      <c r="S284" s="196">
        <v>7.4999999999999997E-2</v>
      </c>
      <c r="T284" s="197">
        <f>S284*H284</f>
        <v>9.0749999999999993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141</v>
      </c>
      <c r="AT284" s="198" t="s">
        <v>137</v>
      </c>
      <c r="AU284" s="198" t="s">
        <v>86</v>
      </c>
      <c r="AY284" s="16" t="s">
        <v>135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84</v>
      </c>
      <c r="BK284" s="199">
        <f>ROUND(I284*H284,2)</f>
        <v>0</v>
      </c>
      <c r="BL284" s="16" t="s">
        <v>141</v>
      </c>
      <c r="BM284" s="198" t="s">
        <v>403</v>
      </c>
    </row>
    <row r="285" spans="1:65" s="13" customFormat="1" ht="22.5">
      <c r="B285" s="200"/>
      <c r="C285" s="201"/>
      <c r="D285" s="202" t="s">
        <v>145</v>
      </c>
      <c r="E285" s="203" t="s">
        <v>1</v>
      </c>
      <c r="F285" s="204" t="s">
        <v>404</v>
      </c>
      <c r="G285" s="201"/>
      <c r="H285" s="205">
        <v>15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145</v>
      </c>
      <c r="AU285" s="211" t="s">
        <v>86</v>
      </c>
      <c r="AV285" s="13" t="s">
        <v>86</v>
      </c>
      <c r="AW285" s="13" t="s">
        <v>33</v>
      </c>
      <c r="AX285" s="13" t="s">
        <v>76</v>
      </c>
      <c r="AY285" s="211" t="s">
        <v>135</v>
      </c>
    </row>
    <row r="286" spans="1:65" s="13" customFormat="1" ht="22.5">
      <c r="B286" s="200"/>
      <c r="C286" s="201"/>
      <c r="D286" s="202" t="s">
        <v>145</v>
      </c>
      <c r="E286" s="203" t="s">
        <v>1</v>
      </c>
      <c r="F286" s="204" t="s">
        <v>405</v>
      </c>
      <c r="G286" s="201"/>
      <c r="H286" s="205">
        <v>106</v>
      </c>
      <c r="I286" s="206"/>
      <c r="J286" s="201"/>
      <c r="K286" s="201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145</v>
      </c>
      <c r="AU286" s="211" t="s">
        <v>86</v>
      </c>
      <c r="AV286" s="13" t="s">
        <v>86</v>
      </c>
      <c r="AW286" s="13" t="s">
        <v>33</v>
      </c>
      <c r="AX286" s="13" t="s">
        <v>76</v>
      </c>
      <c r="AY286" s="211" t="s">
        <v>135</v>
      </c>
    </row>
    <row r="287" spans="1:65" s="14" customFormat="1" ht="11.25">
      <c r="B287" s="212"/>
      <c r="C287" s="213"/>
      <c r="D287" s="202" t="s">
        <v>145</v>
      </c>
      <c r="E287" s="214" t="s">
        <v>1</v>
      </c>
      <c r="F287" s="215" t="s">
        <v>149</v>
      </c>
      <c r="G287" s="213"/>
      <c r="H287" s="216">
        <v>121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145</v>
      </c>
      <c r="AU287" s="222" t="s">
        <v>86</v>
      </c>
      <c r="AV287" s="14" t="s">
        <v>141</v>
      </c>
      <c r="AW287" s="14" t="s">
        <v>33</v>
      </c>
      <c r="AX287" s="14" t="s">
        <v>84</v>
      </c>
      <c r="AY287" s="222" t="s">
        <v>135</v>
      </c>
    </row>
    <row r="288" spans="1:65" s="2" customFormat="1" ht="16.5" customHeight="1">
      <c r="A288" s="33"/>
      <c r="B288" s="34"/>
      <c r="C288" s="223" t="s">
        <v>406</v>
      </c>
      <c r="D288" s="223" t="s">
        <v>190</v>
      </c>
      <c r="E288" s="224" t="s">
        <v>407</v>
      </c>
      <c r="F288" s="225" t="s">
        <v>408</v>
      </c>
      <c r="G288" s="226" t="s">
        <v>193</v>
      </c>
      <c r="H288" s="227">
        <v>183.55699999999999</v>
      </c>
      <c r="I288" s="228"/>
      <c r="J288" s="229">
        <f>ROUND(I288*H288,2)</f>
        <v>0</v>
      </c>
      <c r="K288" s="230"/>
      <c r="L288" s="231"/>
      <c r="M288" s="232" t="s">
        <v>1</v>
      </c>
      <c r="N288" s="233" t="s">
        <v>41</v>
      </c>
      <c r="O288" s="70"/>
      <c r="P288" s="196">
        <f>O288*H288</f>
        <v>0</v>
      </c>
      <c r="Q288" s="196">
        <v>1E-3</v>
      </c>
      <c r="R288" s="196">
        <f>Q288*H288</f>
        <v>0.183557</v>
      </c>
      <c r="S288" s="196">
        <v>0</v>
      </c>
      <c r="T288" s="19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8" t="s">
        <v>157</v>
      </c>
      <c r="AT288" s="198" t="s">
        <v>190</v>
      </c>
      <c r="AU288" s="198" t="s">
        <v>86</v>
      </c>
      <c r="AY288" s="16" t="s">
        <v>135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6" t="s">
        <v>84</v>
      </c>
      <c r="BK288" s="199">
        <f>ROUND(I288*H288,2)</f>
        <v>0</v>
      </c>
      <c r="BL288" s="16" t="s">
        <v>141</v>
      </c>
      <c r="BM288" s="198" t="s">
        <v>409</v>
      </c>
    </row>
    <row r="289" spans="1:65" s="13" customFormat="1" ht="11.25">
      <c r="B289" s="200"/>
      <c r="C289" s="201"/>
      <c r="D289" s="202" t="s">
        <v>145</v>
      </c>
      <c r="E289" s="203" t="s">
        <v>1</v>
      </c>
      <c r="F289" s="204" t="s">
        <v>410</v>
      </c>
      <c r="G289" s="201"/>
      <c r="H289" s="205">
        <v>183.55699999999999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145</v>
      </c>
      <c r="AU289" s="211" t="s">
        <v>86</v>
      </c>
      <c r="AV289" s="13" t="s">
        <v>86</v>
      </c>
      <c r="AW289" s="13" t="s">
        <v>33</v>
      </c>
      <c r="AX289" s="13" t="s">
        <v>76</v>
      </c>
      <c r="AY289" s="211" t="s">
        <v>135</v>
      </c>
    </row>
    <row r="290" spans="1:65" s="14" customFormat="1" ht="11.25">
      <c r="B290" s="212"/>
      <c r="C290" s="213"/>
      <c r="D290" s="202" t="s">
        <v>145</v>
      </c>
      <c r="E290" s="214" t="s">
        <v>1</v>
      </c>
      <c r="F290" s="215" t="s">
        <v>149</v>
      </c>
      <c r="G290" s="213"/>
      <c r="H290" s="216">
        <v>183.55699999999999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145</v>
      </c>
      <c r="AU290" s="222" t="s">
        <v>86</v>
      </c>
      <c r="AV290" s="14" t="s">
        <v>141</v>
      </c>
      <c r="AW290" s="14" t="s">
        <v>33</v>
      </c>
      <c r="AX290" s="14" t="s">
        <v>84</v>
      </c>
      <c r="AY290" s="222" t="s">
        <v>135</v>
      </c>
    </row>
    <row r="291" spans="1:65" s="2" customFormat="1" ht="24.2" customHeight="1">
      <c r="A291" s="33"/>
      <c r="B291" s="34"/>
      <c r="C291" s="186" t="s">
        <v>305</v>
      </c>
      <c r="D291" s="186" t="s">
        <v>137</v>
      </c>
      <c r="E291" s="187" t="s">
        <v>411</v>
      </c>
      <c r="F291" s="188" t="s">
        <v>412</v>
      </c>
      <c r="G291" s="189" t="s">
        <v>193</v>
      </c>
      <c r="H291" s="190">
        <v>2141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41</v>
      </c>
      <c r="O291" s="70"/>
      <c r="P291" s="196">
        <f>O291*H291</f>
        <v>0</v>
      </c>
      <c r="Q291" s="196">
        <v>1.3999999999999999E-4</v>
      </c>
      <c r="R291" s="196">
        <f>Q291*H291</f>
        <v>0.29973999999999995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141</v>
      </c>
      <c r="AT291" s="198" t="s">
        <v>137</v>
      </c>
      <c r="AU291" s="198" t="s">
        <v>86</v>
      </c>
      <c r="AY291" s="16" t="s">
        <v>135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84</v>
      </c>
      <c r="BK291" s="199">
        <f>ROUND(I291*H291,2)</f>
        <v>0</v>
      </c>
      <c r="BL291" s="16" t="s">
        <v>141</v>
      </c>
      <c r="BM291" s="198" t="s">
        <v>413</v>
      </c>
    </row>
    <row r="292" spans="1:65" s="13" customFormat="1" ht="22.5">
      <c r="B292" s="200"/>
      <c r="C292" s="201"/>
      <c r="D292" s="202" t="s">
        <v>145</v>
      </c>
      <c r="E292" s="203" t="s">
        <v>1</v>
      </c>
      <c r="F292" s="204" t="s">
        <v>414</v>
      </c>
      <c r="G292" s="201"/>
      <c r="H292" s="205">
        <v>1716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145</v>
      </c>
      <c r="AU292" s="211" t="s">
        <v>86</v>
      </c>
      <c r="AV292" s="13" t="s">
        <v>86</v>
      </c>
      <c r="AW292" s="13" t="s">
        <v>33</v>
      </c>
      <c r="AX292" s="13" t="s">
        <v>76</v>
      </c>
      <c r="AY292" s="211" t="s">
        <v>135</v>
      </c>
    </row>
    <row r="293" spans="1:65" s="13" customFormat="1" ht="22.5">
      <c r="B293" s="200"/>
      <c r="C293" s="201"/>
      <c r="D293" s="202" t="s">
        <v>145</v>
      </c>
      <c r="E293" s="203" t="s">
        <v>1</v>
      </c>
      <c r="F293" s="204" t="s">
        <v>415</v>
      </c>
      <c r="G293" s="201"/>
      <c r="H293" s="205">
        <v>425</v>
      </c>
      <c r="I293" s="206"/>
      <c r="J293" s="201"/>
      <c r="K293" s="201"/>
      <c r="L293" s="207"/>
      <c r="M293" s="208"/>
      <c r="N293" s="209"/>
      <c r="O293" s="209"/>
      <c r="P293" s="209"/>
      <c r="Q293" s="209"/>
      <c r="R293" s="209"/>
      <c r="S293" s="209"/>
      <c r="T293" s="210"/>
      <c r="AT293" s="211" t="s">
        <v>145</v>
      </c>
      <c r="AU293" s="211" t="s">
        <v>86</v>
      </c>
      <c r="AV293" s="13" t="s">
        <v>86</v>
      </c>
      <c r="AW293" s="13" t="s">
        <v>33</v>
      </c>
      <c r="AX293" s="13" t="s">
        <v>76</v>
      </c>
      <c r="AY293" s="211" t="s">
        <v>135</v>
      </c>
    </row>
    <row r="294" spans="1:65" s="14" customFormat="1" ht="11.25">
      <c r="B294" s="212"/>
      <c r="C294" s="213"/>
      <c r="D294" s="202" t="s">
        <v>145</v>
      </c>
      <c r="E294" s="214" t="s">
        <v>1</v>
      </c>
      <c r="F294" s="215" t="s">
        <v>149</v>
      </c>
      <c r="G294" s="213"/>
      <c r="H294" s="216">
        <v>2141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145</v>
      </c>
      <c r="AU294" s="222" t="s">
        <v>86</v>
      </c>
      <c r="AV294" s="14" t="s">
        <v>141</v>
      </c>
      <c r="AW294" s="14" t="s">
        <v>33</v>
      </c>
      <c r="AX294" s="14" t="s">
        <v>84</v>
      </c>
      <c r="AY294" s="222" t="s">
        <v>135</v>
      </c>
    </row>
    <row r="295" spans="1:65" s="2" customFormat="1" ht="24.2" customHeight="1">
      <c r="A295" s="33"/>
      <c r="B295" s="34"/>
      <c r="C295" s="186" t="s">
        <v>416</v>
      </c>
      <c r="D295" s="186" t="s">
        <v>137</v>
      </c>
      <c r="E295" s="187" t="s">
        <v>417</v>
      </c>
      <c r="F295" s="188" t="s">
        <v>418</v>
      </c>
      <c r="G295" s="189" t="s">
        <v>184</v>
      </c>
      <c r="H295" s="190">
        <v>92</v>
      </c>
      <c r="I295" s="191"/>
      <c r="J295" s="192">
        <f>ROUND(I295*H295,2)</f>
        <v>0</v>
      </c>
      <c r="K295" s="193"/>
      <c r="L295" s="38"/>
      <c r="M295" s="194" t="s">
        <v>1</v>
      </c>
      <c r="N295" s="195" t="s">
        <v>41</v>
      </c>
      <c r="O295" s="70"/>
      <c r="P295" s="196">
        <f>O295*H295</f>
        <v>0</v>
      </c>
      <c r="Q295" s="196">
        <v>1.110364E-3</v>
      </c>
      <c r="R295" s="196">
        <f>Q295*H295</f>
        <v>0.102153488</v>
      </c>
      <c r="S295" s="196">
        <v>0</v>
      </c>
      <c r="T295" s="19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8" t="s">
        <v>141</v>
      </c>
      <c r="AT295" s="198" t="s">
        <v>137</v>
      </c>
      <c r="AU295" s="198" t="s">
        <v>86</v>
      </c>
      <c r="AY295" s="16" t="s">
        <v>135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6" t="s">
        <v>84</v>
      </c>
      <c r="BK295" s="199">
        <f>ROUND(I295*H295,2)</f>
        <v>0</v>
      </c>
      <c r="BL295" s="16" t="s">
        <v>141</v>
      </c>
      <c r="BM295" s="198" t="s">
        <v>419</v>
      </c>
    </row>
    <row r="296" spans="1:65" s="13" customFormat="1" ht="22.5">
      <c r="B296" s="200"/>
      <c r="C296" s="201"/>
      <c r="D296" s="202" t="s">
        <v>145</v>
      </c>
      <c r="E296" s="203" t="s">
        <v>1</v>
      </c>
      <c r="F296" s="204" t="s">
        <v>420</v>
      </c>
      <c r="G296" s="201"/>
      <c r="H296" s="205">
        <v>72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145</v>
      </c>
      <c r="AU296" s="211" t="s">
        <v>86</v>
      </c>
      <c r="AV296" s="13" t="s">
        <v>86</v>
      </c>
      <c r="AW296" s="13" t="s">
        <v>33</v>
      </c>
      <c r="AX296" s="13" t="s">
        <v>76</v>
      </c>
      <c r="AY296" s="211" t="s">
        <v>135</v>
      </c>
    </row>
    <row r="297" spans="1:65" s="13" customFormat="1" ht="22.5">
      <c r="B297" s="200"/>
      <c r="C297" s="201"/>
      <c r="D297" s="202" t="s">
        <v>145</v>
      </c>
      <c r="E297" s="203" t="s">
        <v>1</v>
      </c>
      <c r="F297" s="204" t="s">
        <v>421</v>
      </c>
      <c r="G297" s="201"/>
      <c r="H297" s="205">
        <v>20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145</v>
      </c>
      <c r="AU297" s="211" t="s">
        <v>86</v>
      </c>
      <c r="AV297" s="13" t="s">
        <v>86</v>
      </c>
      <c r="AW297" s="13" t="s">
        <v>33</v>
      </c>
      <c r="AX297" s="13" t="s">
        <v>76</v>
      </c>
      <c r="AY297" s="211" t="s">
        <v>135</v>
      </c>
    </row>
    <row r="298" spans="1:65" s="14" customFormat="1" ht="11.25">
      <c r="B298" s="212"/>
      <c r="C298" s="213"/>
      <c r="D298" s="202" t="s">
        <v>145</v>
      </c>
      <c r="E298" s="214" t="s">
        <v>1</v>
      </c>
      <c r="F298" s="215" t="s">
        <v>149</v>
      </c>
      <c r="G298" s="213"/>
      <c r="H298" s="216">
        <v>92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145</v>
      </c>
      <c r="AU298" s="222" t="s">
        <v>86</v>
      </c>
      <c r="AV298" s="14" t="s">
        <v>141</v>
      </c>
      <c r="AW298" s="14" t="s">
        <v>33</v>
      </c>
      <c r="AX298" s="14" t="s">
        <v>84</v>
      </c>
      <c r="AY298" s="222" t="s">
        <v>135</v>
      </c>
    </row>
    <row r="299" spans="1:65" s="2" customFormat="1" ht="33" customHeight="1">
      <c r="A299" s="33"/>
      <c r="B299" s="34"/>
      <c r="C299" s="186" t="s">
        <v>308</v>
      </c>
      <c r="D299" s="186" t="s">
        <v>137</v>
      </c>
      <c r="E299" s="187" t="s">
        <v>422</v>
      </c>
      <c r="F299" s="188" t="s">
        <v>423</v>
      </c>
      <c r="G299" s="189" t="s">
        <v>184</v>
      </c>
      <c r="H299" s="190">
        <v>0.5</v>
      </c>
      <c r="I299" s="191"/>
      <c r="J299" s="192">
        <f>ROUND(I299*H299,2)</f>
        <v>0</v>
      </c>
      <c r="K299" s="193"/>
      <c r="L299" s="38"/>
      <c r="M299" s="194" t="s">
        <v>1</v>
      </c>
      <c r="N299" s="195" t="s">
        <v>41</v>
      </c>
      <c r="O299" s="70"/>
      <c r="P299" s="196">
        <f>O299*H299</f>
        <v>0</v>
      </c>
      <c r="Q299" s="196">
        <v>1.1211199999999999E-2</v>
      </c>
      <c r="R299" s="196">
        <f>Q299*H299</f>
        <v>5.6055999999999996E-3</v>
      </c>
      <c r="S299" s="196">
        <v>0</v>
      </c>
      <c r="T299" s="19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8" t="s">
        <v>141</v>
      </c>
      <c r="AT299" s="198" t="s">
        <v>137</v>
      </c>
      <c r="AU299" s="198" t="s">
        <v>86</v>
      </c>
      <c r="AY299" s="16" t="s">
        <v>135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6" t="s">
        <v>84</v>
      </c>
      <c r="BK299" s="199">
        <f>ROUND(I299*H299,2)</f>
        <v>0</v>
      </c>
      <c r="BL299" s="16" t="s">
        <v>141</v>
      </c>
      <c r="BM299" s="198" t="s">
        <v>424</v>
      </c>
    </row>
    <row r="300" spans="1:65" s="13" customFormat="1" ht="11.25">
      <c r="B300" s="200"/>
      <c r="C300" s="201"/>
      <c r="D300" s="202" t="s">
        <v>145</v>
      </c>
      <c r="E300" s="203" t="s">
        <v>1</v>
      </c>
      <c r="F300" s="204" t="s">
        <v>425</v>
      </c>
      <c r="G300" s="201"/>
      <c r="H300" s="205">
        <v>0.5</v>
      </c>
      <c r="I300" s="206"/>
      <c r="J300" s="201"/>
      <c r="K300" s="201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145</v>
      </c>
      <c r="AU300" s="211" t="s">
        <v>86</v>
      </c>
      <c r="AV300" s="13" t="s">
        <v>86</v>
      </c>
      <c r="AW300" s="13" t="s">
        <v>33</v>
      </c>
      <c r="AX300" s="13" t="s">
        <v>76</v>
      </c>
      <c r="AY300" s="211" t="s">
        <v>135</v>
      </c>
    </row>
    <row r="301" spans="1:65" s="14" customFormat="1" ht="11.25">
      <c r="B301" s="212"/>
      <c r="C301" s="213"/>
      <c r="D301" s="202" t="s">
        <v>145</v>
      </c>
      <c r="E301" s="214" t="s">
        <v>1</v>
      </c>
      <c r="F301" s="215" t="s">
        <v>149</v>
      </c>
      <c r="G301" s="213"/>
      <c r="H301" s="216">
        <v>0.5</v>
      </c>
      <c r="I301" s="217"/>
      <c r="J301" s="213"/>
      <c r="K301" s="213"/>
      <c r="L301" s="218"/>
      <c r="M301" s="219"/>
      <c r="N301" s="220"/>
      <c r="O301" s="220"/>
      <c r="P301" s="220"/>
      <c r="Q301" s="220"/>
      <c r="R301" s="220"/>
      <c r="S301" s="220"/>
      <c r="T301" s="221"/>
      <c r="AT301" s="222" t="s">
        <v>145</v>
      </c>
      <c r="AU301" s="222" t="s">
        <v>86</v>
      </c>
      <c r="AV301" s="14" t="s">
        <v>141</v>
      </c>
      <c r="AW301" s="14" t="s">
        <v>33</v>
      </c>
      <c r="AX301" s="14" t="s">
        <v>84</v>
      </c>
      <c r="AY301" s="222" t="s">
        <v>135</v>
      </c>
    </row>
    <row r="302" spans="1:65" s="12" customFormat="1" ht="22.9" customHeight="1">
      <c r="B302" s="170"/>
      <c r="C302" s="171"/>
      <c r="D302" s="172" t="s">
        <v>75</v>
      </c>
      <c r="E302" s="184" t="s">
        <v>177</v>
      </c>
      <c r="F302" s="184" t="s">
        <v>426</v>
      </c>
      <c r="G302" s="171"/>
      <c r="H302" s="171"/>
      <c r="I302" s="174"/>
      <c r="J302" s="185">
        <f>BK302</f>
        <v>0</v>
      </c>
      <c r="K302" s="171"/>
      <c r="L302" s="176"/>
      <c r="M302" s="177"/>
      <c r="N302" s="178"/>
      <c r="O302" s="178"/>
      <c r="P302" s="179">
        <f>SUM(P303:P381)</f>
        <v>0</v>
      </c>
      <c r="Q302" s="178"/>
      <c r="R302" s="179">
        <f>SUM(R303:R381)</f>
        <v>16.085324011103999</v>
      </c>
      <c r="S302" s="178"/>
      <c r="T302" s="180">
        <f>SUM(T303:T381)</f>
        <v>94.213279000000014</v>
      </c>
      <c r="AR302" s="181" t="s">
        <v>84</v>
      </c>
      <c r="AT302" s="182" t="s">
        <v>75</v>
      </c>
      <c r="AU302" s="182" t="s">
        <v>84</v>
      </c>
      <c r="AY302" s="181" t="s">
        <v>135</v>
      </c>
      <c r="BK302" s="183">
        <f>SUM(BK303:BK381)</f>
        <v>0</v>
      </c>
    </row>
    <row r="303" spans="1:65" s="2" customFormat="1" ht="24.2" customHeight="1">
      <c r="A303" s="33"/>
      <c r="B303" s="34"/>
      <c r="C303" s="186" t="s">
        <v>427</v>
      </c>
      <c r="D303" s="186" t="s">
        <v>137</v>
      </c>
      <c r="E303" s="187" t="s">
        <v>428</v>
      </c>
      <c r="F303" s="188" t="s">
        <v>429</v>
      </c>
      <c r="G303" s="189" t="s">
        <v>193</v>
      </c>
      <c r="H303" s="190">
        <v>2141</v>
      </c>
      <c r="I303" s="191"/>
      <c r="J303" s="192">
        <f>ROUND(I303*H303,2)</f>
        <v>0</v>
      </c>
      <c r="K303" s="193"/>
      <c r="L303" s="38"/>
      <c r="M303" s="194" t="s">
        <v>1</v>
      </c>
      <c r="N303" s="195" t="s">
        <v>41</v>
      </c>
      <c r="O303" s="70"/>
      <c r="P303" s="196">
        <f>O303*H303</f>
        <v>0</v>
      </c>
      <c r="Q303" s="196">
        <v>0</v>
      </c>
      <c r="R303" s="196">
        <f>Q303*H303</f>
        <v>0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141</v>
      </c>
      <c r="AT303" s="198" t="s">
        <v>137</v>
      </c>
      <c r="AU303" s="198" t="s">
        <v>86</v>
      </c>
      <c r="AY303" s="16" t="s">
        <v>135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84</v>
      </c>
      <c r="BK303" s="199">
        <f>ROUND(I303*H303,2)</f>
        <v>0</v>
      </c>
      <c r="BL303" s="16" t="s">
        <v>141</v>
      </c>
      <c r="BM303" s="198" t="s">
        <v>430</v>
      </c>
    </row>
    <row r="304" spans="1:65" s="13" customFormat="1" ht="22.5">
      <c r="B304" s="200"/>
      <c r="C304" s="201"/>
      <c r="D304" s="202" t="s">
        <v>145</v>
      </c>
      <c r="E304" s="203" t="s">
        <v>1</v>
      </c>
      <c r="F304" s="204" t="s">
        <v>431</v>
      </c>
      <c r="G304" s="201"/>
      <c r="H304" s="205">
        <v>2141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145</v>
      </c>
      <c r="AU304" s="211" t="s">
        <v>86</v>
      </c>
      <c r="AV304" s="13" t="s">
        <v>86</v>
      </c>
      <c r="AW304" s="13" t="s">
        <v>33</v>
      </c>
      <c r="AX304" s="13" t="s">
        <v>76</v>
      </c>
      <c r="AY304" s="211" t="s">
        <v>135</v>
      </c>
    </row>
    <row r="305" spans="1:65" s="14" customFormat="1" ht="11.25">
      <c r="B305" s="212"/>
      <c r="C305" s="213"/>
      <c r="D305" s="202" t="s">
        <v>145</v>
      </c>
      <c r="E305" s="214" t="s">
        <v>1</v>
      </c>
      <c r="F305" s="215" t="s">
        <v>149</v>
      </c>
      <c r="G305" s="213"/>
      <c r="H305" s="216">
        <v>2141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145</v>
      </c>
      <c r="AU305" s="222" t="s">
        <v>86</v>
      </c>
      <c r="AV305" s="14" t="s">
        <v>141</v>
      </c>
      <c r="AW305" s="14" t="s">
        <v>33</v>
      </c>
      <c r="AX305" s="14" t="s">
        <v>84</v>
      </c>
      <c r="AY305" s="222" t="s">
        <v>135</v>
      </c>
    </row>
    <row r="306" spans="1:65" s="2" customFormat="1" ht="24.2" customHeight="1">
      <c r="A306" s="33"/>
      <c r="B306" s="34"/>
      <c r="C306" s="186" t="s">
        <v>314</v>
      </c>
      <c r="D306" s="186" t="s">
        <v>137</v>
      </c>
      <c r="E306" s="187" t="s">
        <v>432</v>
      </c>
      <c r="F306" s="188" t="s">
        <v>433</v>
      </c>
      <c r="G306" s="189" t="s">
        <v>193</v>
      </c>
      <c r="H306" s="190">
        <v>2141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41</v>
      </c>
      <c r="O306" s="70"/>
      <c r="P306" s="196">
        <f>O306*H306</f>
        <v>0</v>
      </c>
      <c r="Q306" s="196">
        <v>1.7159999999999998E-5</v>
      </c>
      <c r="R306" s="196">
        <f>Q306*H306</f>
        <v>3.6739559999999997E-2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141</v>
      </c>
      <c r="AT306" s="198" t="s">
        <v>137</v>
      </c>
      <c r="AU306" s="198" t="s">
        <v>86</v>
      </c>
      <c r="AY306" s="16" t="s">
        <v>135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84</v>
      </c>
      <c r="BK306" s="199">
        <f>ROUND(I306*H306,2)</f>
        <v>0</v>
      </c>
      <c r="BL306" s="16" t="s">
        <v>141</v>
      </c>
      <c r="BM306" s="198" t="s">
        <v>434</v>
      </c>
    </row>
    <row r="307" spans="1:65" s="2" customFormat="1" ht="16.5" customHeight="1">
      <c r="A307" s="33"/>
      <c r="B307" s="34"/>
      <c r="C307" s="223" t="s">
        <v>435</v>
      </c>
      <c r="D307" s="223" t="s">
        <v>190</v>
      </c>
      <c r="E307" s="224" t="s">
        <v>323</v>
      </c>
      <c r="F307" s="225" t="s">
        <v>324</v>
      </c>
      <c r="G307" s="226" t="s">
        <v>174</v>
      </c>
      <c r="H307" s="227">
        <v>1.7669999999999999</v>
      </c>
      <c r="I307" s="228"/>
      <c r="J307" s="229">
        <f>ROUND(I307*H307,2)</f>
        <v>0</v>
      </c>
      <c r="K307" s="230"/>
      <c r="L307" s="231"/>
      <c r="M307" s="232" t="s">
        <v>1</v>
      </c>
      <c r="N307" s="233" t="s">
        <v>41</v>
      </c>
      <c r="O307" s="70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8" t="s">
        <v>157</v>
      </c>
      <c r="AT307" s="198" t="s">
        <v>190</v>
      </c>
      <c r="AU307" s="198" t="s">
        <v>86</v>
      </c>
      <c r="AY307" s="16" t="s">
        <v>135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6" t="s">
        <v>84</v>
      </c>
      <c r="BK307" s="199">
        <f>ROUND(I307*H307,2)</f>
        <v>0</v>
      </c>
      <c r="BL307" s="16" t="s">
        <v>141</v>
      </c>
      <c r="BM307" s="198" t="s">
        <v>436</v>
      </c>
    </row>
    <row r="308" spans="1:65" s="13" customFormat="1" ht="11.25">
      <c r="B308" s="200"/>
      <c r="C308" s="201"/>
      <c r="D308" s="202" t="s">
        <v>145</v>
      </c>
      <c r="E308" s="203" t="s">
        <v>1</v>
      </c>
      <c r="F308" s="204" t="s">
        <v>437</v>
      </c>
      <c r="G308" s="201"/>
      <c r="H308" s="205">
        <v>1.0629999999999999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145</v>
      </c>
      <c r="AU308" s="211" t="s">
        <v>86</v>
      </c>
      <c r="AV308" s="13" t="s">
        <v>86</v>
      </c>
      <c r="AW308" s="13" t="s">
        <v>33</v>
      </c>
      <c r="AX308" s="13" t="s">
        <v>76</v>
      </c>
      <c r="AY308" s="211" t="s">
        <v>135</v>
      </c>
    </row>
    <row r="309" spans="1:65" s="13" customFormat="1" ht="11.25">
      <c r="B309" s="200"/>
      <c r="C309" s="201"/>
      <c r="D309" s="202" t="s">
        <v>145</v>
      </c>
      <c r="E309" s="203" t="s">
        <v>1</v>
      </c>
      <c r="F309" s="204" t="s">
        <v>438</v>
      </c>
      <c r="G309" s="201"/>
      <c r="H309" s="205">
        <v>0.65300000000000002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145</v>
      </c>
      <c r="AU309" s="211" t="s">
        <v>86</v>
      </c>
      <c r="AV309" s="13" t="s">
        <v>86</v>
      </c>
      <c r="AW309" s="13" t="s">
        <v>33</v>
      </c>
      <c r="AX309" s="13" t="s">
        <v>76</v>
      </c>
      <c r="AY309" s="211" t="s">
        <v>135</v>
      </c>
    </row>
    <row r="310" spans="1:65" s="14" customFormat="1" ht="11.25">
      <c r="B310" s="212"/>
      <c r="C310" s="213"/>
      <c r="D310" s="202" t="s">
        <v>145</v>
      </c>
      <c r="E310" s="214" t="s">
        <v>1</v>
      </c>
      <c r="F310" s="215" t="s">
        <v>149</v>
      </c>
      <c r="G310" s="213"/>
      <c r="H310" s="216">
        <v>1.716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145</v>
      </c>
      <c r="AU310" s="222" t="s">
        <v>86</v>
      </c>
      <c r="AV310" s="14" t="s">
        <v>141</v>
      </c>
      <c r="AW310" s="14" t="s">
        <v>33</v>
      </c>
      <c r="AX310" s="14" t="s">
        <v>76</v>
      </c>
      <c r="AY310" s="222" t="s">
        <v>135</v>
      </c>
    </row>
    <row r="311" spans="1:65" s="13" customFormat="1" ht="11.25">
      <c r="B311" s="200"/>
      <c r="C311" s="201"/>
      <c r="D311" s="202" t="s">
        <v>145</v>
      </c>
      <c r="E311" s="203" t="s">
        <v>1</v>
      </c>
      <c r="F311" s="204" t="s">
        <v>439</v>
      </c>
      <c r="G311" s="201"/>
      <c r="H311" s="205">
        <v>1.7669999999999999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145</v>
      </c>
      <c r="AU311" s="211" t="s">
        <v>86</v>
      </c>
      <c r="AV311" s="13" t="s">
        <v>86</v>
      </c>
      <c r="AW311" s="13" t="s">
        <v>33</v>
      </c>
      <c r="AX311" s="13" t="s">
        <v>76</v>
      </c>
      <c r="AY311" s="211" t="s">
        <v>135</v>
      </c>
    </row>
    <row r="312" spans="1:65" s="14" customFormat="1" ht="11.25">
      <c r="B312" s="212"/>
      <c r="C312" s="213"/>
      <c r="D312" s="202" t="s">
        <v>145</v>
      </c>
      <c r="E312" s="214" t="s">
        <v>1</v>
      </c>
      <c r="F312" s="215" t="s">
        <v>149</v>
      </c>
      <c r="G312" s="213"/>
      <c r="H312" s="216">
        <v>1.7669999999999999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145</v>
      </c>
      <c r="AU312" s="222" t="s">
        <v>86</v>
      </c>
      <c r="AV312" s="14" t="s">
        <v>141</v>
      </c>
      <c r="AW312" s="14" t="s">
        <v>33</v>
      </c>
      <c r="AX312" s="14" t="s">
        <v>84</v>
      </c>
      <c r="AY312" s="222" t="s">
        <v>135</v>
      </c>
    </row>
    <row r="313" spans="1:65" s="2" customFormat="1" ht="33" customHeight="1">
      <c r="A313" s="33"/>
      <c r="B313" s="34"/>
      <c r="C313" s="186" t="s">
        <v>317</v>
      </c>
      <c r="D313" s="186" t="s">
        <v>137</v>
      </c>
      <c r="E313" s="187" t="s">
        <v>440</v>
      </c>
      <c r="F313" s="188" t="s">
        <v>441</v>
      </c>
      <c r="G313" s="189" t="s">
        <v>184</v>
      </c>
      <c r="H313" s="190">
        <v>70</v>
      </c>
      <c r="I313" s="191"/>
      <c r="J313" s="192">
        <f>ROUND(I313*H313,2)</f>
        <v>0</v>
      </c>
      <c r="K313" s="193"/>
      <c r="L313" s="38"/>
      <c r="M313" s="194" t="s">
        <v>1</v>
      </c>
      <c r="N313" s="195" t="s">
        <v>41</v>
      </c>
      <c r="O313" s="70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141</v>
      </c>
      <c r="AT313" s="198" t="s">
        <v>137</v>
      </c>
      <c r="AU313" s="198" t="s">
        <v>86</v>
      </c>
      <c r="AY313" s="16" t="s">
        <v>135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84</v>
      </c>
      <c r="BK313" s="199">
        <f>ROUND(I313*H313,2)</f>
        <v>0</v>
      </c>
      <c r="BL313" s="16" t="s">
        <v>141</v>
      </c>
      <c r="BM313" s="198" t="s">
        <v>442</v>
      </c>
    </row>
    <row r="314" spans="1:65" s="13" customFormat="1" ht="11.25">
      <c r="B314" s="200"/>
      <c r="C314" s="201"/>
      <c r="D314" s="202" t="s">
        <v>145</v>
      </c>
      <c r="E314" s="203" t="s">
        <v>1</v>
      </c>
      <c r="F314" s="204" t="s">
        <v>443</v>
      </c>
      <c r="G314" s="201"/>
      <c r="H314" s="205">
        <v>70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145</v>
      </c>
      <c r="AU314" s="211" t="s">
        <v>86</v>
      </c>
      <c r="AV314" s="13" t="s">
        <v>86</v>
      </c>
      <c r="AW314" s="13" t="s">
        <v>33</v>
      </c>
      <c r="AX314" s="13" t="s">
        <v>84</v>
      </c>
      <c r="AY314" s="211" t="s">
        <v>135</v>
      </c>
    </row>
    <row r="315" spans="1:65" s="14" customFormat="1" ht="11.25">
      <c r="B315" s="212"/>
      <c r="C315" s="213"/>
      <c r="D315" s="202" t="s">
        <v>145</v>
      </c>
      <c r="E315" s="214" t="s">
        <v>1</v>
      </c>
      <c r="F315" s="215" t="s">
        <v>149</v>
      </c>
      <c r="G315" s="213"/>
      <c r="H315" s="216">
        <v>70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145</v>
      </c>
      <c r="AU315" s="222" t="s">
        <v>86</v>
      </c>
      <c r="AV315" s="14" t="s">
        <v>141</v>
      </c>
      <c r="AW315" s="14" t="s">
        <v>33</v>
      </c>
      <c r="AX315" s="14" t="s">
        <v>76</v>
      </c>
      <c r="AY315" s="222" t="s">
        <v>135</v>
      </c>
    </row>
    <row r="316" spans="1:65" s="2" customFormat="1" ht="24.2" customHeight="1">
      <c r="A316" s="33"/>
      <c r="B316" s="34"/>
      <c r="C316" s="186" t="s">
        <v>444</v>
      </c>
      <c r="D316" s="186" t="s">
        <v>137</v>
      </c>
      <c r="E316" s="187" t="s">
        <v>445</v>
      </c>
      <c r="F316" s="188" t="s">
        <v>446</v>
      </c>
      <c r="G316" s="189" t="s">
        <v>245</v>
      </c>
      <c r="H316" s="190">
        <v>1</v>
      </c>
      <c r="I316" s="191"/>
      <c r="J316" s="192">
        <f>ROUND(I316*H316,2)</f>
        <v>0</v>
      </c>
      <c r="K316" s="193"/>
      <c r="L316" s="38"/>
      <c r="M316" s="194" t="s">
        <v>1</v>
      </c>
      <c r="N316" s="195" t="s">
        <v>41</v>
      </c>
      <c r="O316" s="70"/>
      <c r="P316" s="196">
        <f>O316*H316</f>
        <v>0</v>
      </c>
      <c r="Q316" s="196">
        <v>6.4850000000000003E-3</v>
      </c>
      <c r="R316" s="196">
        <f>Q316*H316</f>
        <v>6.4850000000000003E-3</v>
      </c>
      <c r="S316" s="196">
        <v>0</v>
      </c>
      <c r="T316" s="19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8" t="s">
        <v>141</v>
      </c>
      <c r="AT316" s="198" t="s">
        <v>137</v>
      </c>
      <c r="AU316" s="198" t="s">
        <v>86</v>
      </c>
      <c r="AY316" s="16" t="s">
        <v>135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6" t="s">
        <v>84</v>
      </c>
      <c r="BK316" s="199">
        <f>ROUND(I316*H316,2)</f>
        <v>0</v>
      </c>
      <c r="BL316" s="16" t="s">
        <v>141</v>
      </c>
      <c r="BM316" s="198" t="s">
        <v>447</v>
      </c>
    </row>
    <row r="317" spans="1:65" s="2" customFormat="1" ht="16.5" customHeight="1">
      <c r="A317" s="33"/>
      <c r="B317" s="34"/>
      <c r="C317" s="186" t="s">
        <v>322</v>
      </c>
      <c r="D317" s="186" t="s">
        <v>137</v>
      </c>
      <c r="E317" s="187" t="s">
        <v>448</v>
      </c>
      <c r="F317" s="188" t="s">
        <v>449</v>
      </c>
      <c r="G317" s="189" t="s">
        <v>174</v>
      </c>
      <c r="H317" s="190">
        <v>15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41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141</v>
      </c>
      <c r="AT317" s="198" t="s">
        <v>137</v>
      </c>
      <c r="AU317" s="198" t="s">
        <v>86</v>
      </c>
      <c r="AY317" s="16" t="s">
        <v>135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84</v>
      </c>
      <c r="BK317" s="199">
        <f>ROUND(I317*H317,2)</f>
        <v>0</v>
      </c>
      <c r="BL317" s="16" t="s">
        <v>141</v>
      </c>
      <c r="BM317" s="198" t="s">
        <v>450</v>
      </c>
    </row>
    <row r="318" spans="1:65" s="2" customFormat="1" ht="37.9" customHeight="1">
      <c r="A318" s="33"/>
      <c r="B318" s="34"/>
      <c r="C318" s="186" t="s">
        <v>451</v>
      </c>
      <c r="D318" s="186" t="s">
        <v>137</v>
      </c>
      <c r="E318" s="187" t="s">
        <v>452</v>
      </c>
      <c r="F318" s="188" t="s">
        <v>453</v>
      </c>
      <c r="G318" s="189" t="s">
        <v>184</v>
      </c>
      <c r="H318" s="190">
        <v>154.49</v>
      </c>
      <c r="I318" s="191"/>
      <c r="J318" s="192">
        <f>ROUND(I318*H318,2)</f>
        <v>0</v>
      </c>
      <c r="K318" s="193"/>
      <c r="L318" s="38"/>
      <c r="M318" s="194" t="s">
        <v>1</v>
      </c>
      <c r="N318" s="195" t="s">
        <v>41</v>
      </c>
      <c r="O318" s="70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8" t="s">
        <v>141</v>
      </c>
      <c r="AT318" s="198" t="s">
        <v>137</v>
      </c>
      <c r="AU318" s="198" t="s">
        <v>86</v>
      </c>
      <c r="AY318" s="16" t="s">
        <v>135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6" t="s">
        <v>84</v>
      </c>
      <c r="BK318" s="199">
        <f>ROUND(I318*H318,2)</f>
        <v>0</v>
      </c>
      <c r="BL318" s="16" t="s">
        <v>141</v>
      </c>
      <c r="BM318" s="198" t="s">
        <v>454</v>
      </c>
    </row>
    <row r="319" spans="1:65" s="13" customFormat="1" ht="11.25">
      <c r="B319" s="200"/>
      <c r="C319" s="201"/>
      <c r="D319" s="202" t="s">
        <v>145</v>
      </c>
      <c r="E319" s="203" t="s">
        <v>1</v>
      </c>
      <c r="F319" s="204" t="s">
        <v>455</v>
      </c>
      <c r="G319" s="201"/>
      <c r="H319" s="205">
        <v>154.49</v>
      </c>
      <c r="I319" s="206"/>
      <c r="J319" s="201"/>
      <c r="K319" s="201"/>
      <c r="L319" s="207"/>
      <c r="M319" s="208"/>
      <c r="N319" s="209"/>
      <c r="O319" s="209"/>
      <c r="P319" s="209"/>
      <c r="Q319" s="209"/>
      <c r="R319" s="209"/>
      <c r="S319" s="209"/>
      <c r="T319" s="210"/>
      <c r="AT319" s="211" t="s">
        <v>145</v>
      </c>
      <c r="AU319" s="211" t="s">
        <v>86</v>
      </c>
      <c r="AV319" s="13" t="s">
        <v>86</v>
      </c>
      <c r="AW319" s="13" t="s">
        <v>33</v>
      </c>
      <c r="AX319" s="13" t="s">
        <v>76</v>
      </c>
      <c r="AY319" s="211" t="s">
        <v>135</v>
      </c>
    </row>
    <row r="320" spans="1:65" s="14" customFormat="1" ht="11.25">
      <c r="B320" s="212"/>
      <c r="C320" s="213"/>
      <c r="D320" s="202" t="s">
        <v>145</v>
      </c>
      <c r="E320" s="214" t="s">
        <v>1</v>
      </c>
      <c r="F320" s="215" t="s">
        <v>149</v>
      </c>
      <c r="G320" s="213"/>
      <c r="H320" s="216">
        <v>154.49</v>
      </c>
      <c r="I320" s="217"/>
      <c r="J320" s="213"/>
      <c r="K320" s="213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145</v>
      </c>
      <c r="AU320" s="222" t="s">
        <v>86</v>
      </c>
      <c r="AV320" s="14" t="s">
        <v>141</v>
      </c>
      <c r="AW320" s="14" t="s">
        <v>33</v>
      </c>
      <c r="AX320" s="14" t="s">
        <v>84</v>
      </c>
      <c r="AY320" s="222" t="s">
        <v>135</v>
      </c>
    </row>
    <row r="321" spans="1:65" s="2" customFormat="1" ht="33" customHeight="1">
      <c r="A321" s="33"/>
      <c r="B321" s="34"/>
      <c r="C321" s="186" t="s">
        <v>325</v>
      </c>
      <c r="D321" s="186" t="s">
        <v>137</v>
      </c>
      <c r="E321" s="187" t="s">
        <v>456</v>
      </c>
      <c r="F321" s="188" t="s">
        <v>457</v>
      </c>
      <c r="G321" s="189" t="s">
        <v>184</v>
      </c>
      <c r="H321" s="190">
        <v>3244.29</v>
      </c>
      <c r="I321" s="191"/>
      <c r="J321" s="192">
        <f>ROUND(I321*H321,2)</f>
        <v>0</v>
      </c>
      <c r="K321" s="193"/>
      <c r="L321" s="38"/>
      <c r="M321" s="194" t="s">
        <v>1</v>
      </c>
      <c r="N321" s="195" t="s">
        <v>41</v>
      </c>
      <c r="O321" s="70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8" t="s">
        <v>141</v>
      </c>
      <c r="AT321" s="198" t="s">
        <v>137</v>
      </c>
      <c r="AU321" s="198" t="s">
        <v>86</v>
      </c>
      <c r="AY321" s="16" t="s">
        <v>135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6" t="s">
        <v>84</v>
      </c>
      <c r="BK321" s="199">
        <f>ROUND(I321*H321,2)</f>
        <v>0</v>
      </c>
      <c r="BL321" s="16" t="s">
        <v>141</v>
      </c>
      <c r="BM321" s="198" t="s">
        <v>458</v>
      </c>
    </row>
    <row r="322" spans="1:65" s="13" customFormat="1" ht="11.25">
      <c r="B322" s="200"/>
      <c r="C322" s="201"/>
      <c r="D322" s="202" t="s">
        <v>145</v>
      </c>
      <c r="E322" s="203" t="s">
        <v>1</v>
      </c>
      <c r="F322" s="204" t="s">
        <v>459</v>
      </c>
      <c r="G322" s="201"/>
      <c r="H322" s="205">
        <v>3244.29</v>
      </c>
      <c r="I322" s="206"/>
      <c r="J322" s="201"/>
      <c r="K322" s="201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145</v>
      </c>
      <c r="AU322" s="211" t="s">
        <v>86</v>
      </c>
      <c r="AV322" s="13" t="s">
        <v>86</v>
      </c>
      <c r="AW322" s="13" t="s">
        <v>33</v>
      </c>
      <c r="AX322" s="13" t="s">
        <v>76</v>
      </c>
      <c r="AY322" s="211" t="s">
        <v>135</v>
      </c>
    </row>
    <row r="323" spans="1:65" s="14" customFormat="1" ht="11.25">
      <c r="B323" s="212"/>
      <c r="C323" s="213"/>
      <c r="D323" s="202" t="s">
        <v>145</v>
      </c>
      <c r="E323" s="214" t="s">
        <v>1</v>
      </c>
      <c r="F323" s="215" t="s">
        <v>149</v>
      </c>
      <c r="G323" s="213"/>
      <c r="H323" s="216">
        <v>3244.29</v>
      </c>
      <c r="I323" s="217"/>
      <c r="J323" s="213"/>
      <c r="K323" s="213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145</v>
      </c>
      <c r="AU323" s="222" t="s">
        <v>86</v>
      </c>
      <c r="AV323" s="14" t="s">
        <v>141</v>
      </c>
      <c r="AW323" s="14" t="s">
        <v>33</v>
      </c>
      <c r="AX323" s="14" t="s">
        <v>84</v>
      </c>
      <c r="AY323" s="222" t="s">
        <v>135</v>
      </c>
    </row>
    <row r="324" spans="1:65" s="2" customFormat="1" ht="37.9" customHeight="1">
      <c r="A324" s="33"/>
      <c r="B324" s="34"/>
      <c r="C324" s="186" t="s">
        <v>460</v>
      </c>
      <c r="D324" s="186" t="s">
        <v>137</v>
      </c>
      <c r="E324" s="187" t="s">
        <v>461</v>
      </c>
      <c r="F324" s="188" t="s">
        <v>462</v>
      </c>
      <c r="G324" s="189" t="s">
        <v>184</v>
      </c>
      <c r="H324" s="190">
        <v>154.49</v>
      </c>
      <c r="I324" s="191"/>
      <c r="J324" s="192">
        <f>ROUND(I324*H324,2)</f>
        <v>0</v>
      </c>
      <c r="K324" s="193"/>
      <c r="L324" s="38"/>
      <c r="M324" s="194" t="s">
        <v>1</v>
      </c>
      <c r="N324" s="195" t="s">
        <v>41</v>
      </c>
      <c r="O324" s="70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8" t="s">
        <v>141</v>
      </c>
      <c r="AT324" s="198" t="s">
        <v>137</v>
      </c>
      <c r="AU324" s="198" t="s">
        <v>86</v>
      </c>
      <c r="AY324" s="16" t="s">
        <v>135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6" t="s">
        <v>84</v>
      </c>
      <c r="BK324" s="199">
        <f>ROUND(I324*H324,2)</f>
        <v>0</v>
      </c>
      <c r="BL324" s="16" t="s">
        <v>141</v>
      </c>
      <c r="BM324" s="198" t="s">
        <v>463</v>
      </c>
    </row>
    <row r="325" spans="1:65" s="2" customFormat="1" ht="24.2" customHeight="1">
      <c r="A325" s="33"/>
      <c r="B325" s="34"/>
      <c r="C325" s="186" t="s">
        <v>332</v>
      </c>
      <c r="D325" s="186" t="s">
        <v>137</v>
      </c>
      <c r="E325" s="187" t="s">
        <v>464</v>
      </c>
      <c r="F325" s="188" t="s">
        <v>465</v>
      </c>
      <c r="G325" s="189" t="s">
        <v>140</v>
      </c>
      <c r="H325" s="190">
        <v>41.6</v>
      </c>
      <c r="I325" s="191"/>
      <c r="J325" s="192">
        <f>ROUND(I325*H325,2)</f>
        <v>0</v>
      </c>
      <c r="K325" s="193"/>
      <c r="L325" s="38"/>
      <c r="M325" s="194" t="s">
        <v>1</v>
      </c>
      <c r="N325" s="195" t="s">
        <v>41</v>
      </c>
      <c r="O325" s="70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8" t="s">
        <v>141</v>
      </c>
      <c r="AT325" s="198" t="s">
        <v>137</v>
      </c>
      <c r="AU325" s="198" t="s">
        <v>86</v>
      </c>
      <c r="AY325" s="16" t="s">
        <v>135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6" t="s">
        <v>84</v>
      </c>
      <c r="BK325" s="199">
        <f>ROUND(I325*H325,2)</f>
        <v>0</v>
      </c>
      <c r="BL325" s="16" t="s">
        <v>141</v>
      </c>
      <c r="BM325" s="198" t="s">
        <v>466</v>
      </c>
    </row>
    <row r="326" spans="1:65" s="13" customFormat="1" ht="11.25">
      <c r="B326" s="200"/>
      <c r="C326" s="201"/>
      <c r="D326" s="202" t="s">
        <v>145</v>
      </c>
      <c r="E326" s="203" t="s">
        <v>1</v>
      </c>
      <c r="F326" s="204" t="s">
        <v>467</v>
      </c>
      <c r="G326" s="201"/>
      <c r="H326" s="205">
        <v>41.6</v>
      </c>
      <c r="I326" s="206"/>
      <c r="J326" s="201"/>
      <c r="K326" s="201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145</v>
      </c>
      <c r="AU326" s="211" t="s">
        <v>86</v>
      </c>
      <c r="AV326" s="13" t="s">
        <v>86</v>
      </c>
      <c r="AW326" s="13" t="s">
        <v>33</v>
      </c>
      <c r="AX326" s="13" t="s">
        <v>76</v>
      </c>
      <c r="AY326" s="211" t="s">
        <v>135</v>
      </c>
    </row>
    <row r="327" spans="1:65" s="14" customFormat="1" ht="11.25">
      <c r="B327" s="212"/>
      <c r="C327" s="213"/>
      <c r="D327" s="202" t="s">
        <v>145</v>
      </c>
      <c r="E327" s="214" t="s">
        <v>1</v>
      </c>
      <c r="F327" s="215" t="s">
        <v>149</v>
      </c>
      <c r="G327" s="213"/>
      <c r="H327" s="216">
        <v>41.6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145</v>
      </c>
      <c r="AU327" s="222" t="s">
        <v>86</v>
      </c>
      <c r="AV327" s="14" t="s">
        <v>141</v>
      </c>
      <c r="AW327" s="14" t="s">
        <v>33</v>
      </c>
      <c r="AX327" s="14" t="s">
        <v>84</v>
      </c>
      <c r="AY327" s="222" t="s">
        <v>135</v>
      </c>
    </row>
    <row r="328" spans="1:65" s="2" customFormat="1" ht="33" customHeight="1">
      <c r="A328" s="33"/>
      <c r="B328" s="34"/>
      <c r="C328" s="186" t="s">
        <v>468</v>
      </c>
      <c r="D328" s="186" t="s">
        <v>137</v>
      </c>
      <c r="E328" s="187" t="s">
        <v>469</v>
      </c>
      <c r="F328" s="188" t="s">
        <v>470</v>
      </c>
      <c r="G328" s="189" t="s">
        <v>140</v>
      </c>
      <c r="H328" s="190">
        <v>873.6</v>
      </c>
      <c r="I328" s="191"/>
      <c r="J328" s="192">
        <f>ROUND(I328*H328,2)</f>
        <v>0</v>
      </c>
      <c r="K328" s="193"/>
      <c r="L328" s="38"/>
      <c r="M328" s="194" t="s">
        <v>1</v>
      </c>
      <c r="N328" s="195" t="s">
        <v>41</v>
      </c>
      <c r="O328" s="70"/>
      <c r="P328" s="196">
        <f>O328*H328</f>
        <v>0</v>
      </c>
      <c r="Q328" s="196">
        <v>0</v>
      </c>
      <c r="R328" s="196">
        <f>Q328*H328</f>
        <v>0</v>
      </c>
      <c r="S328" s="196">
        <v>0</v>
      </c>
      <c r="T328" s="19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8" t="s">
        <v>141</v>
      </c>
      <c r="AT328" s="198" t="s">
        <v>137</v>
      </c>
      <c r="AU328" s="198" t="s">
        <v>86</v>
      </c>
      <c r="AY328" s="16" t="s">
        <v>135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6" t="s">
        <v>84</v>
      </c>
      <c r="BK328" s="199">
        <f>ROUND(I328*H328,2)</f>
        <v>0</v>
      </c>
      <c r="BL328" s="16" t="s">
        <v>141</v>
      </c>
      <c r="BM328" s="198" t="s">
        <v>471</v>
      </c>
    </row>
    <row r="329" spans="1:65" s="13" customFormat="1" ht="11.25">
      <c r="B329" s="200"/>
      <c r="C329" s="201"/>
      <c r="D329" s="202" t="s">
        <v>145</v>
      </c>
      <c r="E329" s="203" t="s">
        <v>1</v>
      </c>
      <c r="F329" s="204" t="s">
        <v>472</v>
      </c>
      <c r="G329" s="201"/>
      <c r="H329" s="205">
        <v>873.6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145</v>
      </c>
      <c r="AU329" s="211" t="s">
        <v>86</v>
      </c>
      <c r="AV329" s="13" t="s">
        <v>86</v>
      </c>
      <c r="AW329" s="13" t="s">
        <v>33</v>
      </c>
      <c r="AX329" s="13" t="s">
        <v>76</v>
      </c>
      <c r="AY329" s="211" t="s">
        <v>135</v>
      </c>
    </row>
    <row r="330" spans="1:65" s="14" customFormat="1" ht="11.25">
      <c r="B330" s="212"/>
      <c r="C330" s="213"/>
      <c r="D330" s="202" t="s">
        <v>145</v>
      </c>
      <c r="E330" s="214" t="s">
        <v>1</v>
      </c>
      <c r="F330" s="215" t="s">
        <v>149</v>
      </c>
      <c r="G330" s="213"/>
      <c r="H330" s="216">
        <v>873.6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145</v>
      </c>
      <c r="AU330" s="222" t="s">
        <v>86</v>
      </c>
      <c r="AV330" s="14" t="s">
        <v>141</v>
      </c>
      <c r="AW330" s="14" t="s">
        <v>33</v>
      </c>
      <c r="AX330" s="14" t="s">
        <v>84</v>
      </c>
      <c r="AY330" s="222" t="s">
        <v>135</v>
      </c>
    </row>
    <row r="331" spans="1:65" s="2" customFormat="1" ht="24.2" customHeight="1">
      <c r="A331" s="33"/>
      <c r="B331" s="34"/>
      <c r="C331" s="186" t="s">
        <v>337</v>
      </c>
      <c r="D331" s="186" t="s">
        <v>137</v>
      </c>
      <c r="E331" s="187" t="s">
        <v>473</v>
      </c>
      <c r="F331" s="188" t="s">
        <v>474</v>
      </c>
      <c r="G331" s="189" t="s">
        <v>140</v>
      </c>
      <c r="H331" s="190">
        <v>41.6</v>
      </c>
      <c r="I331" s="191"/>
      <c r="J331" s="192">
        <f>ROUND(I331*H331,2)</f>
        <v>0</v>
      </c>
      <c r="K331" s="193"/>
      <c r="L331" s="38"/>
      <c r="M331" s="194" t="s">
        <v>1</v>
      </c>
      <c r="N331" s="195" t="s">
        <v>41</v>
      </c>
      <c r="O331" s="70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8" t="s">
        <v>141</v>
      </c>
      <c r="AT331" s="198" t="s">
        <v>137</v>
      </c>
      <c r="AU331" s="198" t="s">
        <v>86</v>
      </c>
      <c r="AY331" s="16" t="s">
        <v>135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6" t="s">
        <v>84</v>
      </c>
      <c r="BK331" s="199">
        <f>ROUND(I331*H331,2)</f>
        <v>0</v>
      </c>
      <c r="BL331" s="16" t="s">
        <v>141</v>
      </c>
      <c r="BM331" s="198" t="s">
        <v>475</v>
      </c>
    </row>
    <row r="332" spans="1:65" s="2" customFormat="1" ht="21.75" customHeight="1">
      <c r="A332" s="33"/>
      <c r="B332" s="34"/>
      <c r="C332" s="186" t="s">
        <v>476</v>
      </c>
      <c r="D332" s="186" t="s">
        <v>137</v>
      </c>
      <c r="E332" s="187" t="s">
        <v>477</v>
      </c>
      <c r="F332" s="188" t="s">
        <v>478</v>
      </c>
      <c r="G332" s="189" t="s">
        <v>174</v>
      </c>
      <c r="H332" s="190">
        <v>24</v>
      </c>
      <c r="I332" s="191"/>
      <c r="J332" s="192">
        <f>ROUND(I332*H332,2)</f>
        <v>0</v>
      </c>
      <c r="K332" s="193"/>
      <c r="L332" s="38"/>
      <c r="M332" s="194" t="s">
        <v>1</v>
      </c>
      <c r="N332" s="195" t="s">
        <v>41</v>
      </c>
      <c r="O332" s="70"/>
      <c r="P332" s="196">
        <f>O332*H332</f>
        <v>0</v>
      </c>
      <c r="Q332" s="196">
        <v>4.4000000000000003E-3</v>
      </c>
      <c r="R332" s="196">
        <f>Q332*H332</f>
        <v>0.1056</v>
      </c>
      <c r="S332" s="196">
        <v>0</v>
      </c>
      <c r="T332" s="19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8" t="s">
        <v>141</v>
      </c>
      <c r="AT332" s="198" t="s">
        <v>137</v>
      </c>
      <c r="AU332" s="198" t="s">
        <v>86</v>
      </c>
      <c r="AY332" s="16" t="s">
        <v>135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6" t="s">
        <v>84</v>
      </c>
      <c r="BK332" s="199">
        <f>ROUND(I332*H332,2)</f>
        <v>0</v>
      </c>
      <c r="BL332" s="16" t="s">
        <v>141</v>
      </c>
      <c r="BM332" s="198" t="s">
        <v>479</v>
      </c>
    </row>
    <row r="333" spans="1:65" s="2" customFormat="1" ht="24.2" customHeight="1">
      <c r="A333" s="33"/>
      <c r="B333" s="34"/>
      <c r="C333" s="186" t="s">
        <v>342</v>
      </c>
      <c r="D333" s="186" t="s">
        <v>137</v>
      </c>
      <c r="E333" s="187" t="s">
        <v>480</v>
      </c>
      <c r="F333" s="188" t="s">
        <v>481</v>
      </c>
      <c r="G333" s="189" t="s">
        <v>174</v>
      </c>
      <c r="H333" s="190">
        <v>24</v>
      </c>
      <c r="I333" s="191"/>
      <c r="J333" s="192">
        <f>ROUND(I333*H333,2)</f>
        <v>0</v>
      </c>
      <c r="K333" s="193"/>
      <c r="L333" s="38"/>
      <c r="M333" s="194" t="s">
        <v>1</v>
      </c>
      <c r="N333" s="195" t="s">
        <v>41</v>
      </c>
      <c r="O333" s="70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8" t="s">
        <v>141</v>
      </c>
      <c r="AT333" s="198" t="s">
        <v>137</v>
      </c>
      <c r="AU333" s="198" t="s">
        <v>86</v>
      </c>
      <c r="AY333" s="16" t="s">
        <v>135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6" t="s">
        <v>84</v>
      </c>
      <c r="BK333" s="199">
        <f>ROUND(I333*H333,2)</f>
        <v>0</v>
      </c>
      <c r="BL333" s="16" t="s">
        <v>141</v>
      </c>
      <c r="BM333" s="198" t="s">
        <v>482</v>
      </c>
    </row>
    <row r="334" spans="1:65" s="2" customFormat="1" ht="24.2" customHeight="1">
      <c r="A334" s="33"/>
      <c r="B334" s="34"/>
      <c r="C334" s="186" t="s">
        <v>483</v>
      </c>
      <c r="D334" s="186" t="s">
        <v>137</v>
      </c>
      <c r="E334" s="187" t="s">
        <v>484</v>
      </c>
      <c r="F334" s="188" t="s">
        <v>485</v>
      </c>
      <c r="G334" s="189" t="s">
        <v>174</v>
      </c>
      <c r="H334" s="190">
        <v>24</v>
      </c>
      <c r="I334" s="191"/>
      <c r="J334" s="192">
        <f>ROUND(I334*H334,2)</f>
        <v>0</v>
      </c>
      <c r="K334" s="193"/>
      <c r="L334" s="38"/>
      <c r="M334" s="194" t="s">
        <v>1</v>
      </c>
      <c r="N334" s="195" t="s">
        <v>41</v>
      </c>
      <c r="O334" s="70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8" t="s">
        <v>141</v>
      </c>
      <c r="AT334" s="198" t="s">
        <v>137</v>
      </c>
      <c r="AU334" s="198" t="s">
        <v>86</v>
      </c>
      <c r="AY334" s="16" t="s">
        <v>135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6" t="s">
        <v>84</v>
      </c>
      <c r="BK334" s="199">
        <f>ROUND(I334*H334,2)</f>
        <v>0</v>
      </c>
      <c r="BL334" s="16" t="s">
        <v>141</v>
      </c>
      <c r="BM334" s="198" t="s">
        <v>486</v>
      </c>
    </row>
    <row r="335" spans="1:65" s="2" customFormat="1" ht="16.5" customHeight="1">
      <c r="A335" s="33"/>
      <c r="B335" s="34"/>
      <c r="C335" s="186" t="s">
        <v>345</v>
      </c>
      <c r="D335" s="186" t="s">
        <v>137</v>
      </c>
      <c r="E335" s="187" t="s">
        <v>487</v>
      </c>
      <c r="F335" s="188" t="s">
        <v>488</v>
      </c>
      <c r="G335" s="189" t="s">
        <v>144</v>
      </c>
      <c r="H335" s="190">
        <v>30.63</v>
      </c>
      <c r="I335" s="191"/>
      <c r="J335" s="192">
        <f>ROUND(I335*H335,2)</f>
        <v>0</v>
      </c>
      <c r="K335" s="193"/>
      <c r="L335" s="38"/>
      <c r="M335" s="194" t="s">
        <v>1</v>
      </c>
      <c r="N335" s="195" t="s">
        <v>41</v>
      </c>
      <c r="O335" s="70"/>
      <c r="P335" s="196">
        <f>O335*H335</f>
        <v>0</v>
      </c>
      <c r="Q335" s="196">
        <v>0.12</v>
      </c>
      <c r="R335" s="196">
        <f>Q335*H335</f>
        <v>3.6755999999999998</v>
      </c>
      <c r="S335" s="196">
        <v>2.4900000000000002</v>
      </c>
      <c r="T335" s="197">
        <f>S335*H335</f>
        <v>76.26870000000001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8" t="s">
        <v>141</v>
      </c>
      <c r="AT335" s="198" t="s">
        <v>137</v>
      </c>
      <c r="AU335" s="198" t="s">
        <v>86</v>
      </c>
      <c r="AY335" s="16" t="s">
        <v>135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6" t="s">
        <v>84</v>
      </c>
      <c r="BK335" s="199">
        <f>ROUND(I335*H335,2)</f>
        <v>0</v>
      </c>
      <c r="BL335" s="16" t="s">
        <v>141</v>
      </c>
      <c r="BM335" s="198" t="s">
        <v>489</v>
      </c>
    </row>
    <row r="336" spans="1:65" s="13" customFormat="1" ht="11.25">
      <c r="B336" s="200"/>
      <c r="C336" s="201"/>
      <c r="D336" s="202" t="s">
        <v>145</v>
      </c>
      <c r="E336" s="203" t="s">
        <v>1</v>
      </c>
      <c r="F336" s="204" t="s">
        <v>490</v>
      </c>
      <c r="G336" s="201"/>
      <c r="H336" s="205">
        <v>21.83</v>
      </c>
      <c r="I336" s="206"/>
      <c r="J336" s="201"/>
      <c r="K336" s="201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145</v>
      </c>
      <c r="AU336" s="211" t="s">
        <v>86</v>
      </c>
      <c r="AV336" s="13" t="s">
        <v>86</v>
      </c>
      <c r="AW336" s="13" t="s">
        <v>33</v>
      </c>
      <c r="AX336" s="13" t="s">
        <v>76</v>
      </c>
      <c r="AY336" s="211" t="s">
        <v>135</v>
      </c>
    </row>
    <row r="337" spans="1:65" s="13" customFormat="1" ht="11.25">
      <c r="B337" s="200"/>
      <c r="C337" s="201"/>
      <c r="D337" s="202" t="s">
        <v>145</v>
      </c>
      <c r="E337" s="203" t="s">
        <v>1</v>
      </c>
      <c r="F337" s="204" t="s">
        <v>491</v>
      </c>
      <c r="G337" s="201"/>
      <c r="H337" s="205">
        <v>8.8000000000000007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145</v>
      </c>
      <c r="AU337" s="211" t="s">
        <v>86</v>
      </c>
      <c r="AV337" s="13" t="s">
        <v>86</v>
      </c>
      <c r="AW337" s="13" t="s">
        <v>33</v>
      </c>
      <c r="AX337" s="13" t="s">
        <v>76</v>
      </c>
      <c r="AY337" s="211" t="s">
        <v>135</v>
      </c>
    </row>
    <row r="338" spans="1:65" s="14" customFormat="1" ht="11.25">
      <c r="B338" s="212"/>
      <c r="C338" s="213"/>
      <c r="D338" s="202" t="s">
        <v>145</v>
      </c>
      <c r="E338" s="214" t="s">
        <v>1</v>
      </c>
      <c r="F338" s="215" t="s">
        <v>149</v>
      </c>
      <c r="G338" s="213"/>
      <c r="H338" s="216">
        <v>30.63</v>
      </c>
      <c r="I338" s="217"/>
      <c r="J338" s="213"/>
      <c r="K338" s="213"/>
      <c r="L338" s="218"/>
      <c r="M338" s="219"/>
      <c r="N338" s="220"/>
      <c r="O338" s="220"/>
      <c r="P338" s="220"/>
      <c r="Q338" s="220"/>
      <c r="R338" s="220"/>
      <c r="S338" s="220"/>
      <c r="T338" s="221"/>
      <c r="AT338" s="222" t="s">
        <v>145</v>
      </c>
      <c r="AU338" s="222" t="s">
        <v>86</v>
      </c>
      <c r="AV338" s="14" t="s">
        <v>141</v>
      </c>
      <c r="AW338" s="14" t="s">
        <v>33</v>
      </c>
      <c r="AX338" s="14" t="s">
        <v>84</v>
      </c>
      <c r="AY338" s="222" t="s">
        <v>135</v>
      </c>
    </row>
    <row r="339" spans="1:65" s="2" customFormat="1" ht="16.5" customHeight="1">
      <c r="A339" s="33"/>
      <c r="B339" s="34"/>
      <c r="C339" s="186" t="s">
        <v>492</v>
      </c>
      <c r="D339" s="186" t="s">
        <v>137</v>
      </c>
      <c r="E339" s="187" t="s">
        <v>493</v>
      </c>
      <c r="F339" s="188" t="s">
        <v>494</v>
      </c>
      <c r="G339" s="189" t="s">
        <v>144</v>
      </c>
      <c r="H339" s="190">
        <v>1.3320000000000001</v>
      </c>
      <c r="I339" s="191"/>
      <c r="J339" s="192">
        <f>ROUND(I339*H339,2)</f>
        <v>0</v>
      </c>
      <c r="K339" s="193"/>
      <c r="L339" s="38"/>
      <c r="M339" s="194" t="s">
        <v>1</v>
      </c>
      <c r="N339" s="195" t="s">
        <v>41</v>
      </c>
      <c r="O339" s="70"/>
      <c r="P339" s="196">
        <f>O339*H339</f>
        <v>0</v>
      </c>
      <c r="Q339" s="196">
        <v>0.121711072</v>
      </c>
      <c r="R339" s="196">
        <f>Q339*H339</f>
        <v>0.162119147904</v>
      </c>
      <c r="S339" s="196">
        <v>2.4</v>
      </c>
      <c r="T339" s="197">
        <f>S339*H339</f>
        <v>3.1968000000000001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8" t="s">
        <v>141</v>
      </c>
      <c r="AT339" s="198" t="s">
        <v>137</v>
      </c>
      <c r="AU339" s="198" t="s">
        <v>86</v>
      </c>
      <c r="AY339" s="16" t="s">
        <v>135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6" t="s">
        <v>84</v>
      </c>
      <c r="BK339" s="199">
        <f>ROUND(I339*H339,2)</f>
        <v>0</v>
      </c>
      <c r="BL339" s="16" t="s">
        <v>141</v>
      </c>
      <c r="BM339" s="198" t="s">
        <v>495</v>
      </c>
    </row>
    <row r="340" spans="1:65" s="13" customFormat="1" ht="11.25">
      <c r="B340" s="200"/>
      <c r="C340" s="201"/>
      <c r="D340" s="202" t="s">
        <v>145</v>
      </c>
      <c r="E340" s="203" t="s">
        <v>1</v>
      </c>
      <c r="F340" s="204" t="s">
        <v>496</v>
      </c>
      <c r="G340" s="201"/>
      <c r="H340" s="205">
        <v>1.3320000000000001</v>
      </c>
      <c r="I340" s="206"/>
      <c r="J340" s="201"/>
      <c r="K340" s="201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145</v>
      </c>
      <c r="AU340" s="211" t="s">
        <v>86</v>
      </c>
      <c r="AV340" s="13" t="s">
        <v>86</v>
      </c>
      <c r="AW340" s="13" t="s">
        <v>33</v>
      </c>
      <c r="AX340" s="13" t="s">
        <v>76</v>
      </c>
      <c r="AY340" s="211" t="s">
        <v>135</v>
      </c>
    </row>
    <row r="341" spans="1:65" s="14" customFormat="1" ht="11.25">
      <c r="B341" s="212"/>
      <c r="C341" s="213"/>
      <c r="D341" s="202" t="s">
        <v>145</v>
      </c>
      <c r="E341" s="214" t="s">
        <v>1</v>
      </c>
      <c r="F341" s="215" t="s">
        <v>149</v>
      </c>
      <c r="G341" s="213"/>
      <c r="H341" s="216">
        <v>1.3320000000000001</v>
      </c>
      <c r="I341" s="217"/>
      <c r="J341" s="213"/>
      <c r="K341" s="213"/>
      <c r="L341" s="218"/>
      <c r="M341" s="219"/>
      <c r="N341" s="220"/>
      <c r="O341" s="220"/>
      <c r="P341" s="220"/>
      <c r="Q341" s="220"/>
      <c r="R341" s="220"/>
      <c r="S341" s="220"/>
      <c r="T341" s="221"/>
      <c r="AT341" s="222" t="s">
        <v>145</v>
      </c>
      <c r="AU341" s="222" t="s">
        <v>86</v>
      </c>
      <c r="AV341" s="14" t="s">
        <v>141</v>
      </c>
      <c r="AW341" s="14" t="s">
        <v>33</v>
      </c>
      <c r="AX341" s="14" t="s">
        <v>84</v>
      </c>
      <c r="AY341" s="222" t="s">
        <v>135</v>
      </c>
    </row>
    <row r="342" spans="1:65" s="2" customFormat="1" ht="24.2" customHeight="1">
      <c r="A342" s="33"/>
      <c r="B342" s="34"/>
      <c r="C342" s="186" t="s">
        <v>351</v>
      </c>
      <c r="D342" s="186" t="s">
        <v>137</v>
      </c>
      <c r="E342" s="187" t="s">
        <v>497</v>
      </c>
      <c r="F342" s="188" t="s">
        <v>498</v>
      </c>
      <c r="G342" s="189" t="s">
        <v>193</v>
      </c>
      <c r="H342" s="190">
        <v>810</v>
      </c>
      <c r="I342" s="191"/>
      <c r="J342" s="192">
        <f>ROUND(I342*H342,2)</f>
        <v>0</v>
      </c>
      <c r="K342" s="193"/>
      <c r="L342" s="38"/>
      <c r="M342" s="194" t="s">
        <v>1</v>
      </c>
      <c r="N342" s="195" t="s">
        <v>41</v>
      </c>
      <c r="O342" s="70"/>
      <c r="P342" s="196">
        <f>O342*H342</f>
        <v>0</v>
      </c>
      <c r="Q342" s="196">
        <v>0</v>
      </c>
      <c r="R342" s="196">
        <f>Q342*H342</f>
        <v>0</v>
      </c>
      <c r="S342" s="196">
        <v>1E-3</v>
      </c>
      <c r="T342" s="197">
        <f>S342*H342</f>
        <v>0.81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8" t="s">
        <v>141</v>
      </c>
      <c r="AT342" s="198" t="s">
        <v>137</v>
      </c>
      <c r="AU342" s="198" t="s">
        <v>86</v>
      </c>
      <c r="AY342" s="16" t="s">
        <v>135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6" t="s">
        <v>84</v>
      </c>
      <c r="BK342" s="199">
        <f>ROUND(I342*H342,2)</f>
        <v>0</v>
      </c>
      <c r="BL342" s="16" t="s">
        <v>141</v>
      </c>
      <c r="BM342" s="198" t="s">
        <v>499</v>
      </c>
    </row>
    <row r="343" spans="1:65" s="13" customFormat="1" ht="11.25">
      <c r="B343" s="200"/>
      <c r="C343" s="201"/>
      <c r="D343" s="202" t="s">
        <v>145</v>
      </c>
      <c r="E343" s="203" t="s">
        <v>1</v>
      </c>
      <c r="F343" s="204" t="s">
        <v>500</v>
      </c>
      <c r="G343" s="201"/>
      <c r="H343" s="205">
        <v>810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145</v>
      </c>
      <c r="AU343" s="211" t="s">
        <v>86</v>
      </c>
      <c r="AV343" s="13" t="s">
        <v>86</v>
      </c>
      <c r="AW343" s="13" t="s">
        <v>33</v>
      </c>
      <c r="AX343" s="13" t="s">
        <v>76</v>
      </c>
      <c r="AY343" s="211" t="s">
        <v>135</v>
      </c>
    </row>
    <row r="344" spans="1:65" s="14" customFormat="1" ht="11.25">
      <c r="B344" s="212"/>
      <c r="C344" s="213"/>
      <c r="D344" s="202" t="s">
        <v>145</v>
      </c>
      <c r="E344" s="214" t="s">
        <v>1</v>
      </c>
      <c r="F344" s="215" t="s">
        <v>149</v>
      </c>
      <c r="G344" s="213"/>
      <c r="H344" s="216">
        <v>810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145</v>
      </c>
      <c r="AU344" s="222" t="s">
        <v>86</v>
      </c>
      <c r="AV344" s="14" t="s">
        <v>141</v>
      </c>
      <c r="AW344" s="14" t="s">
        <v>33</v>
      </c>
      <c r="AX344" s="14" t="s">
        <v>84</v>
      </c>
      <c r="AY344" s="222" t="s">
        <v>135</v>
      </c>
    </row>
    <row r="345" spans="1:65" s="2" customFormat="1" ht="24.2" customHeight="1">
      <c r="A345" s="33"/>
      <c r="B345" s="34"/>
      <c r="C345" s="186" t="s">
        <v>501</v>
      </c>
      <c r="D345" s="186" t="s">
        <v>137</v>
      </c>
      <c r="E345" s="187" t="s">
        <v>502</v>
      </c>
      <c r="F345" s="188" t="s">
        <v>503</v>
      </c>
      <c r="G345" s="189" t="s">
        <v>193</v>
      </c>
      <c r="H345" s="190">
        <v>164</v>
      </c>
      <c r="I345" s="191"/>
      <c r="J345" s="192">
        <f>ROUND(I345*H345,2)</f>
        <v>0</v>
      </c>
      <c r="K345" s="193"/>
      <c r="L345" s="38"/>
      <c r="M345" s="194" t="s">
        <v>1</v>
      </c>
      <c r="N345" s="195" t="s">
        <v>41</v>
      </c>
      <c r="O345" s="70"/>
      <c r="P345" s="196">
        <f>O345*H345</f>
        <v>0</v>
      </c>
      <c r="Q345" s="196">
        <v>0</v>
      </c>
      <c r="R345" s="196">
        <f>Q345*H345</f>
        <v>0</v>
      </c>
      <c r="S345" s="196">
        <v>1E-3</v>
      </c>
      <c r="T345" s="197">
        <f>S345*H345</f>
        <v>0.16400000000000001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8" t="s">
        <v>141</v>
      </c>
      <c r="AT345" s="198" t="s">
        <v>137</v>
      </c>
      <c r="AU345" s="198" t="s">
        <v>86</v>
      </c>
      <c r="AY345" s="16" t="s">
        <v>135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6" t="s">
        <v>84</v>
      </c>
      <c r="BK345" s="199">
        <f>ROUND(I345*H345,2)</f>
        <v>0</v>
      </c>
      <c r="BL345" s="16" t="s">
        <v>141</v>
      </c>
      <c r="BM345" s="198" t="s">
        <v>504</v>
      </c>
    </row>
    <row r="346" spans="1:65" s="13" customFormat="1" ht="11.25">
      <c r="B346" s="200"/>
      <c r="C346" s="201"/>
      <c r="D346" s="202" t="s">
        <v>145</v>
      </c>
      <c r="E346" s="203" t="s">
        <v>1</v>
      </c>
      <c r="F346" s="204" t="s">
        <v>318</v>
      </c>
      <c r="G346" s="201"/>
      <c r="H346" s="205">
        <v>164</v>
      </c>
      <c r="I346" s="206"/>
      <c r="J346" s="201"/>
      <c r="K346" s="201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145</v>
      </c>
      <c r="AU346" s="211" t="s">
        <v>86</v>
      </c>
      <c r="AV346" s="13" t="s">
        <v>86</v>
      </c>
      <c r="AW346" s="13" t="s">
        <v>33</v>
      </c>
      <c r="AX346" s="13" t="s">
        <v>76</v>
      </c>
      <c r="AY346" s="211" t="s">
        <v>135</v>
      </c>
    </row>
    <row r="347" spans="1:65" s="14" customFormat="1" ht="11.25">
      <c r="B347" s="212"/>
      <c r="C347" s="213"/>
      <c r="D347" s="202" t="s">
        <v>145</v>
      </c>
      <c r="E347" s="214" t="s">
        <v>1</v>
      </c>
      <c r="F347" s="215" t="s">
        <v>149</v>
      </c>
      <c r="G347" s="213"/>
      <c r="H347" s="216">
        <v>164</v>
      </c>
      <c r="I347" s="217"/>
      <c r="J347" s="213"/>
      <c r="K347" s="213"/>
      <c r="L347" s="218"/>
      <c r="M347" s="219"/>
      <c r="N347" s="220"/>
      <c r="O347" s="220"/>
      <c r="P347" s="220"/>
      <c r="Q347" s="220"/>
      <c r="R347" s="220"/>
      <c r="S347" s="220"/>
      <c r="T347" s="221"/>
      <c r="AT347" s="222" t="s">
        <v>145</v>
      </c>
      <c r="AU347" s="222" t="s">
        <v>86</v>
      </c>
      <c r="AV347" s="14" t="s">
        <v>141</v>
      </c>
      <c r="AW347" s="14" t="s">
        <v>33</v>
      </c>
      <c r="AX347" s="14" t="s">
        <v>84</v>
      </c>
      <c r="AY347" s="222" t="s">
        <v>135</v>
      </c>
    </row>
    <row r="348" spans="1:65" s="2" customFormat="1" ht="24.2" customHeight="1">
      <c r="A348" s="33"/>
      <c r="B348" s="34"/>
      <c r="C348" s="186" t="s">
        <v>354</v>
      </c>
      <c r="D348" s="186" t="s">
        <v>137</v>
      </c>
      <c r="E348" s="187" t="s">
        <v>505</v>
      </c>
      <c r="F348" s="188" t="s">
        <v>506</v>
      </c>
      <c r="G348" s="189" t="s">
        <v>140</v>
      </c>
      <c r="H348" s="190">
        <v>8.08</v>
      </c>
      <c r="I348" s="191"/>
      <c r="J348" s="192">
        <f>ROUND(I348*H348,2)</f>
        <v>0</v>
      </c>
      <c r="K348" s="193"/>
      <c r="L348" s="38"/>
      <c r="M348" s="194" t="s">
        <v>1</v>
      </c>
      <c r="N348" s="195" t="s">
        <v>41</v>
      </c>
      <c r="O348" s="70"/>
      <c r="P348" s="196">
        <f>O348*H348</f>
        <v>0</v>
      </c>
      <c r="Q348" s="196">
        <v>3.5840000000000002E-5</v>
      </c>
      <c r="R348" s="196">
        <f>Q348*H348</f>
        <v>2.8958720000000002E-4</v>
      </c>
      <c r="S348" s="196">
        <v>1E-3</v>
      </c>
      <c r="T348" s="197">
        <f>S348*H348</f>
        <v>8.0800000000000004E-3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8" t="s">
        <v>141</v>
      </c>
      <c r="AT348" s="198" t="s">
        <v>137</v>
      </c>
      <c r="AU348" s="198" t="s">
        <v>86</v>
      </c>
      <c r="AY348" s="16" t="s">
        <v>135</v>
      </c>
      <c r="BE348" s="199">
        <f>IF(N348="základní",J348,0)</f>
        <v>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16" t="s">
        <v>84</v>
      </c>
      <c r="BK348" s="199">
        <f>ROUND(I348*H348,2)</f>
        <v>0</v>
      </c>
      <c r="BL348" s="16" t="s">
        <v>141</v>
      </c>
      <c r="BM348" s="198" t="s">
        <v>507</v>
      </c>
    </row>
    <row r="349" spans="1:65" s="13" customFormat="1" ht="11.25">
      <c r="B349" s="200"/>
      <c r="C349" s="201"/>
      <c r="D349" s="202" t="s">
        <v>145</v>
      </c>
      <c r="E349" s="203" t="s">
        <v>1</v>
      </c>
      <c r="F349" s="204" t="s">
        <v>508</v>
      </c>
      <c r="G349" s="201"/>
      <c r="H349" s="205">
        <v>0.4</v>
      </c>
      <c r="I349" s="206"/>
      <c r="J349" s="201"/>
      <c r="K349" s="201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145</v>
      </c>
      <c r="AU349" s="211" t="s">
        <v>86</v>
      </c>
      <c r="AV349" s="13" t="s">
        <v>86</v>
      </c>
      <c r="AW349" s="13" t="s">
        <v>33</v>
      </c>
      <c r="AX349" s="13" t="s">
        <v>76</v>
      </c>
      <c r="AY349" s="211" t="s">
        <v>135</v>
      </c>
    </row>
    <row r="350" spans="1:65" s="13" customFormat="1" ht="11.25">
      <c r="B350" s="200"/>
      <c r="C350" s="201"/>
      <c r="D350" s="202" t="s">
        <v>145</v>
      </c>
      <c r="E350" s="203" t="s">
        <v>1</v>
      </c>
      <c r="F350" s="204" t="s">
        <v>509</v>
      </c>
      <c r="G350" s="201"/>
      <c r="H350" s="205">
        <v>7.68</v>
      </c>
      <c r="I350" s="206"/>
      <c r="J350" s="201"/>
      <c r="K350" s="201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145</v>
      </c>
      <c r="AU350" s="211" t="s">
        <v>86</v>
      </c>
      <c r="AV350" s="13" t="s">
        <v>86</v>
      </c>
      <c r="AW350" s="13" t="s">
        <v>33</v>
      </c>
      <c r="AX350" s="13" t="s">
        <v>76</v>
      </c>
      <c r="AY350" s="211" t="s">
        <v>135</v>
      </c>
    </row>
    <row r="351" spans="1:65" s="14" customFormat="1" ht="11.25">
      <c r="B351" s="212"/>
      <c r="C351" s="213"/>
      <c r="D351" s="202" t="s">
        <v>145</v>
      </c>
      <c r="E351" s="214" t="s">
        <v>1</v>
      </c>
      <c r="F351" s="215" t="s">
        <v>149</v>
      </c>
      <c r="G351" s="213"/>
      <c r="H351" s="216">
        <v>8.08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145</v>
      </c>
      <c r="AU351" s="222" t="s">
        <v>86</v>
      </c>
      <c r="AV351" s="14" t="s">
        <v>141</v>
      </c>
      <c r="AW351" s="14" t="s">
        <v>33</v>
      </c>
      <c r="AX351" s="14" t="s">
        <v>84</v>
      </c>
      <c r="AY351" s="222" t="s">
        <v>135</v>
      </c>
    </row>
    <row r="352" spans="1:65" s="2" customFormat="1" ht="24.2" customHeight="1">
      <c r="A352" s="33"/>
      <c r="B352" s="34"/>
      <c r="C352" s="186" t="s">
        <v>510</v>
      </c>
      <c r="D352" s="186" t="s">
        <v>137</v>
      </c>
      <c r="E352" s="187" t="s">
        <v>511</v>
      </c>
      <c r="F352" s="188" t="s">
        <v>512</v>
      </c>
      <c r="G352" s="189" t="s">
        <v>140</v>
      </c>
      <c r="H352" s="190">
        <v>21.4</v>
      </c>
      <c r="I352" s="191"/>
      <c r="J352" s="192">
        <f>ROUND(I352*H352,2)</f>
        <v>0</v>
      </c>
      <c r="K352" s="193"/>
      <c r="L352" s="38"/>
      <c r="M352" s="194" t="s">
        <v>1</v>
      </c>
      <c r="N352" s="195" t="s">
        <v>41</v>
      </c>
      <c r="O352" s="70"/>
      <c r="P352" s="196">
        <f>O352*H352</f>
        <v>0</v>
      </c>
      <c r="Q352" s="196">
        <v>2.2936000000000001E-4</v>
      </c>
      <c r="R352" s="196">
        <f>Q352*H352</f>
        <v>4.9083039999999996E-3</v>
      </c>
      <c r="S352" s="196">
        <v>0</v>
      </c>
      <c r="T352" s="197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8" t="s">
        <v>141</v>
      </c>
      <c r="AT352" s="198" t="s">
        <v>137</v>
      </c>
      <c r="AU352" s="198" t="s">
        <v>86</v>
      </c>
      <c r="AY352" s="16" t="s">
        <v>135</v>
      </c>
      <c r="BE352" s="199">
        <f>IF(N352="základní",J352,0)</f>
        <v>0</v>
      </c>
      <c r="BF352" s="199">
        <f>IF(N352="snížená",J352,0)</f>
        <v>0</v>
      </c>
      <c r="BG352" s="199">
        <f>IF(N352="zákl. přenesená",J352,0)</f>
        <v>0</v>
      </c>
      <c r="BH352" s="199">
        <f>IF(N352="sníž. přenesená",J352,0)</f>
        <v>0</v>
      </c>
      <c r="BI352" s="199">
        <f>IF(N352="nulová",J352,0)</f>
        <v>0</v>
      </c>
      <c r="BJ352" s="16" t="s">
        <v>84</v>
      </c>
      <c r="BK352" s="199">
        <f>ROUND(I352*H352,2)</f>
        <v>0</v>
      </c>
      <c r="BL352" s="16" t="s">
        <v>141</v>
      </c>
      <c r="BM352" s="198" t="s">
        <v>513</v>
      </c>
    </row>
    <row r="353" spans="1:65" s="13" customFormat="1" ht="22.5">
      <c r="B353" s="200"/>
      <c r="C353" s="201"/>
      <c r="D353" s="202" t="s">
        <v>145</v>
      </c>
      <c r="E353" s="203" t="s">
        <v>1</v>
      </c>
      <c r="F353" s="204" t="s">
        <v>514</v>
      </c>
      <c r="G353" s="201"/>
      <c r="H353" s="205">
        <v>21.4</v>
      </c>
      <c r="I353" s="206"/>
      <c r="J353" s="201"/>
      <c r="K353" s="201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145</v>
      </c>
      <c r="AU353" s="211" t="s">
        <v>86</v>
      </c>
      <c r="AV353" s="13" t="s">
        <v>86</v>
      </c>
      <c r="AW353" s="13" t="s">
        <v>33</v>
      </c>
      <c r="AX353" s="13" t="s">
        <v>76</v>
      </c>
      <c r="AY353" s="211" t="s">
        <v>135</v>
      </c>
    </row>
    <row r="354" spans="1:65" s="14" customFormat="1" ht="11.25">
      <c r="B354" s="212"/>
      <c r="C354" s="213"/>
      <c r="D354" s="202" t="s">
        <v>145</v>
      </c>
      <c r="E354" s="214" t="s">
        <v>1</v>
      </c>
      <c r="F354" s="215" t="s">
        <v>149</v>
      </c>
      <c r="G354" s="213"/>
      <c r="H354" s="216">
        <v>21.4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145</v>
      </c>
      <c r="AU354" s="222" t="s">
        <v>86</v>
      </c>
      <c r="AV354" s="14" t="s">
        <v>141</v>
      </c>
      <c r="AW354" s="14" t="s">
        <v>33</v>
      </c>
      <c r="AX354" s="14" t="s">
        <v>84</v>
      </c>
      <c r="AY354" s="222" t="s">
        <v>135</v>
      </c>
    </row>
    <row r="355" spans="1:65" s="2" customFormat="1" ht="24.2" customHeight="1">
      <c r="A355" s="33"/>
      <c r="B355" s="34"/>
      <c r="C355" s="186" t="s">
        <v>359</v>
      </c>
      <c r="D355" s="186" t="s">
        <v>137</v>
      </c>
      <c r="E355" s="187" t="s">
        <v>515</v>
      </c>
      <c r="F355" s="188" t="s">
        <v>516</v>
      </c>
      <c r="G355" s="189" t="s">
        <v>184</v>
      </c>
      <c r="H355" s="190">
        <v>161.22999999999999</v>
      </c>
      <c r="I355" s="191"/>
      <c r="J355" s="192">
        <f>ROUND(I355*H355,2)</f>
        <v>0</v>
      </c>
      <c r="K355" s="193"/>
      <c r="L355" s="38"/>
      <c r="M355" s="194" t="s">
        <v>1</v>
      </c>
      <c r="N355" s="195" t="s">
        <v>41</v>
      </c>
      <c r="O355" s="70"/>
      <c r="P355" s="196">
        <f>O355*H355</f>
        <v>0</v>
      </c>
      <c r="Q355" s="196">
        <v>4.8000000000000001E-2</v>
      </c>
      <c r="R355" s="196">
        <f>Q355*H355</f>
        <v>7.7390399999999993</v>
      </c>
      <c r="S355" s="196">
        <v>4.8000000000000001E-2</v>
      </c>
      <c r="T355" s="197">
        <f>S355*H355</f>
        <v>7.7390399999999993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8" t="s">
        <v>141</v>
      </c>
      <c r="AT355" s="198" t="s">
        <v>137</v>
      </c>
      <c r="AU355" s="198" t="s">
        <v>86</v>
      </c>
      <c r="AY355" s="16" t="s">
        <v>135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6" t="s">
        <v>84</v>
      </c>
      <c r="BK355" s="199">
        <f>ROUND(I355*H355,2)</f>
        <v>0</v>
      </c>
      <c r="BL355" s="16" t="s">
        <v>141</v>
      </c>
      <c r="BM355" s="198" t="s">
        <v>517</v>
      </c>
    </row>
    <row r="356" spans="1:65" s="13" customFormat="1" ht="11.25">
      <c r="B356" s="200"/>
      <c r="C356" s="201"/>
      <c r="D356" s="202" t="s">
        <v>145</v>
      </c>
      <c r="E356" s="203" t="s">
        <v>1</v>
      </c>
      <c r="F356" s="204" t="s">
        <v>518</v>
      </c>
      <c r="G356" s="201"/>
      <c r="H356" s="205">
        <v>52.33</v>
      </c>
      <c r="I356" s="206"/>
      <c r="J356" s="201"/>
      <c r="K356" s="201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145</v>
      </c>
      <c r="AU356" s="211" t="s">
        <v>86</v>
      </c>
      <c r="AV356" s="13" t="s">
        <v>86</v>
      </c>
      <c r="AW356" s="13" t="s">
        <v>33</v>
      </c>
      <c r="AX356" s="13" t="s">
        <v>76</v>
      </c>
      <c r="AY356" s="211" t="s">
        <v>135</v>
      </c>
    </row>
    <row r="357" spans="1:65" s="13" customFormat="1" ht="11.25">
      <c r="B357" s="200"/>
      <c r="C357" s="201"/>
      <c r="D357" s="202" t="s">
        <v>145</v>
      </c>
      <c r="E357" s="203" t="s">
        <v>1</v>
      </c>
      <c r="F357" s="204" t="s">
        <v>519</v>
      </c>
      <c r="G357" s="201"/>
      <c r="H357" s="205">
        <v>108.9</v>
      </c>
      <c r="I357" s="206"/>
      <c r="J357" s="201"/>
      <c r="K357" s="201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145</v>
      </c>
      <c r="AU357" s="211" t="s">
        <v>86</v>
      </c>
      <c r="AV357" s="13" t="s">
        <v>86</v>
      </c>
      <c r="AW357" s="13" t="s">
        <v>33</v>
      </c>
      <c r="AX357" s="13" t="s">
        <v>76</v>
      </c>
      <c r="AY357" s="211" t="s">
        <v>135</v>
      </c>
    </row>
    <row r="358" spans="1:65" s="14" customFormat="1" ht="11.25">
      <c r="B358" s="212"/>
      <c r="C358" s="213"/>
      <c r="D358" s="202" t="s">
        <v>145</v>
      </c>
      <c r="E358" s="214" t="s">
        <v>1</v>
      </c>
      <c r="F358" s="215" t="s">
        <v>149</v>
      </c>
      <c r="G358" s="213"/>
      <c r="H358" s="216">
        <v>161.23000000000002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145</v>
      </c>
      <c r="AU358" s="222" t="s">
        <v>86</v>
      </c>
      <c r="AV358" s="14" t="s">
        <v>141</v>
      </c>
      <c r="AW358" s="14" t="s">
        <v>33</v>
      </c>
      <c r="AX358" s="14" t="s">
        <v>84</v>
      </c>
      <c r="AY358" s="222" t="s">
        <v>135</v>
      </c>
    </row>
    <row r="359" spans="1:65" s="2" customFormat="1" ht="24.2" customHeight="1">
      <c r="A359" s="33"/>
      <c r="B359" s="34"/>
      <c r="C359" s="186" t="s">
        <v>520</v>
      </c>
      <c r="D359" s="186" t="s">
        <v>137</v>
      </c>
      <c r="E359" s="187" t="s">
        <v>521</v>
      </c>
      <c r="F359" s="188" t="s">
        <v>522</v>
      </c>
      <c r="G359" s="189" t="s">
        <v>184</v>
      </c>
      <c r="H359" s="190">
        <v>161.22999999999999</v>
      </c>
      <c r="I359" s="191"/>
      <c r="J359" s="192">
        <f>ROUND(I359*H359,2)</f>
        <v>0</v>
      </c>
      <c r="K359" s="193"/>
      <c r="L359" s="38"/>
      <c r="M359" s="194" t="s">
        <v>1</v>
      </c>
      <c r="N359" s="195" t="s">
        <v>41</v>
      </c>
      <c r="O359" s="70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8" t="s">
        <v>141</v>
      </c>
      <c r="AT359" s="198" t="s">
        <v>137</v>
      </c>
      <c r="AU359" s="198" t="s">
        <v>86</v>
      </c>
      <c r="AY359" s="16" t="s">
        <v>135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6" t="s">
        <v>84</v>
      </c>
      <c r="BK359" s="199">
        <f>ROUND(I359*H359,2)</f>
        <v>0</v>
      </c>
      <c r="BL359" s="16" t="s">
        <v>141</v>
      </c>
      <c r="BM359" s="198" t="s">
        <v>523</v>
      </c>
    </row>
    <row r="360" spans="1:65" s="13" customFormat="1" ht="11.25">
      <c r="B360" s="200"/>
      <c r="C360" s="201"/>
      <c r="D360" s="202" t="s">
        <v>145</v>
      </c>
      <c r="E360" s="203" t="s">
        <v>1</v>
      </c>
      <c r="F360" s="204" t="s">
        <v>524</v>
      </c>
      <c r="G360" s="201"/>
      <c r="H360" s="205">
        <v>161.22999999999999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145</v>
      </c>
      <c r="AU360" s="211" t="s">
        <v>86</v>
      </c>
      <c r="AV360" s="13" t="s">
        <v>86</v>
      </c>
      <c r="AW360" s="13" t="s">
        <v>33</v>
      </c>
      <c r="AX360" s="13" t="s">
        <v>76</v>
      </c>
      <c r="AY360" s="211" t="s">
        <v>135</v>
      </c>
    </row>
    <row r="361" spans="1:65" s="14" customFormat="1" ht="11.25">
      <c r="B361" s="212"/>
      <c r="C361" s="213"/>
      <c r="D361" s="202" t="s">
        <v>145</v>
      </c>
      <c r="E361" s="214" t="s">
        <v>1</v>
      </c>
      <c r="F361" s="215" t="s">
        <v>149</v>
      </c>
      <c r="G361" s="213"/>
      <c r="H361" s="216">
        <v>161.22999999999999</v>
      </c>
      <c r="I361" s="217"/>
      <c r="J361" s="213"/>
      <c r="K361" s="213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145</v>
      </c>
      <c r="AU361" s="222" t="s">
        <v>86</v>
      </c>
      <c r="AV361" s="14" t="s">
        <v>141</v>
      </c>
      <c r="AW361" s="14" t="s">
        <v>33</v>
      </c>
      <c r="AX361" s="14" t="s">
        <v>84</v>
      </c>
      <c r="AY361" s="222" t="s">
        <v>135</v>
      </c>
    </row>
    <row r="362" spans="1:65" s="2" customFormat="1" ht="24.2" customHeight="1">
      <c r="A362" s="33"/>
      <c r="B362" s="34"/>
      <c r="C362" s="186" t="s">
        <v>366</v>
      </c>
      <c r="D362" s="186" t="s">
        <v>137</v>
      </c>
      <c r="E362" s="187" t="s">
        <v>525</v>
      </c>
      <c r="F362" s="188" t="s">
        <v>526</v>
      </c>
      <c r="G362" s="189" t="s">
        <v>184</v>
      </c>
      <c r="H362" s="190">
        <v>161.22999999999999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41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2.3300000000000001E-2</v>
      </c>
      <c r="T362" s="197">
        <f>S362*H362</f>
        <v>3.756659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141</v>
      </c>
      <c r="AT362" s="198" t="s">
        <v>137</v>
      </c>
      <c r="AU362" s="198" t="s">
        <v>86</v>
      </c>
      <c r="AY362" s="16" t="s">
        <v>135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84</v>
      </c>
      <c r="BK362" s="199">
        <f>ROUND(I362*H362,2)</f>
        <v>0</v>
      </c>
      <c r="BL362" s="16" t="s">
        <v>141</v>
      </c>
      <c r="BM362" s="198" t="s">
        <v>527</v>
      </c>
    </row>
    <row r="363" spans="1:65" s="13" customFormat="1" ht="11.25">
      <c r="B363" s="200"/>
      <c r="C363" s="201"/>
      <c r="D363" s="202" t="s">
        <v>145</v>
      </c>
      <c r="E363" s="203" t="s">
        <v>1</v>
      </c>
      <c r="F363" s="204" t="s">
        <v>528</v>
      </c>
      <c r="G363" s="201"/>
      <c r="H363" s="205">
        <v>161.22999999999999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145</v>
      </c>
      <c r="AU363" s="211" t="s">
        <v>86</v>
      </c>
      <c r="AV363" s="13" t="s">
        <v>86</v>
      </c>
      <c r="AW363" s="13" t="s">
        <v>33</v>
      </c>
      <c r="AX363" s="13" t="s">
        <v>76</v>
      </c>
      <c r="AY363" s="211" t="s">
        <v>135</v>
      </c>
    </row>
    <row r="364" spans="1:65" s="14" customFormat="1" ht="11.25">
      <c r="B364" s="212"/>
      <c r="C364" s="213"/>
      <c r="D364" s="202" t="s">
        <v>145</v>
      </c>
      <c r="E364" s="214" t="s">
        <v>1</v>
      </c>
      <c r="F364" s="215" t="s">
        <v>149</v>
      </c>
      <c r="G364" s="213"/>
      <c r="H364" s="216">
        <v>161.22999999999999</v>
      </c>
      <c r="I364" s="217"/>
      <c r="J364" s="213"/>
      <c r="K364" s="213"/>
      <c r="L364" s="218"/>
      <c r="M364" s="219"/>
      <c r="N364" s="220"/>
      <c r="O364" s="220"/>
      <c r="P364" s="220"/>
      <c r="Q364" s="220"/>
      <c r="R364" s="220"/>
      <c r="S364" s="220"/>
      <c r="T364" s="221"/>
      <c r="AT364" s="222" t="s">
        <v>145</v>
      </c>
      <c r="AU364" s="222" t="s">
        <v>86</v>
      </c>
      <c r="AV364" s="14" t="s">
        <v>141</v>
      </c>
      <c r="AW364" s="14" t="s">
        <v>33</v>
      </c>
      <c r="AX364" s="14" t="s">
        <v>84</v>
      </c>
      <c r="AY364" s="222" t="s">
        <v>135</v>
      </c>
    </row>
    <row r="365" spans="1:65" s="2" customFormat="1" ht="24.2" customHeight="1">
      <c r="A365" s="33"/>
      <c r="B365" s="34"/>
      <c r="C365" s="186" t="s">
        <v>529</v>
      </c>
      <c r="D365" s="186" t="s">
        <v>137</v>
      </c>
      <c r="E365" s="187" t="s">
        <v>530</v>
      </c>
      <c r="F365" s="188" t="s">
        <v>531</v>
      </c>
      <c r="G365" s="189" t="s">
        <v>144</v>
      </c>
      <c r="H365" s="190">
        <v>0.9</v>
      </c>
      <c r="I365" s="191"/>
      <c r="J365" s="192">
        <f>ROUND(I365*H365,2)</f>
        <v>0</v>
      </c>
      <c r="K365" s="193"/>
      <c r="L365" s="38"/>
      <c r="M365" s="194" t="s">
        <v>1</v>
      </c>
      <c r="N365" s="195" t="s">
        <v>41</v>
      </c>
      <c r="O365" s="70"/>
      <c r="P365" s="196">
        <f>O365*H365</f>
        <v>0</v>
      </c>
      <c r="Q365" s="196">
        <v>0.50375000000000003</v>
      </c>
      <c r="R365" s="196">
        <f>Q365*H365</f>
        <v>0.45337500000000003</v>
      </c>
      <c r="S365" s="196">
        <v>2.5</v>
      </c>
      <c r="T365" s="197">
        <f>S365*H365</f>
        <v>2.25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8" t="s">
        <v>141</v>
      </c>
      <c r="AT365" s="198" t="s">
        <v>137</v>
      </c>
      <c r="AU365" s="198" t="s">
        <v>86</v>
      </c>
      <c r="AY365" s="16" t="s">
        <v>135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6" t="s">
        <v>84</v>
      </c>
      <c r="BK365" s="199">
        <f>ROUND(I365*H365,2)</f>
        <v>0</v>
      </c>
      <c r="BL365" s="16" t="s">
        <v>141</v>
      </c>
      <c r="BM365" s="198" t="s">
        <v>532</v>
      </c>
    </row>
    <row r="366" spans="1:65" s="13" customFormat="1" ht="11.25">
      <c r="B366" s="200"/>
      <c r="C366" s="201"/>
      <c r="D366" s="202" t="s">
        <v>145</v>
      </c>
      <c r="E366" s="203" t="s">
        <v>1</v>
      </c>
      <c r="F366" s="204" t="s">
        <v>533</v>
      </c>
      <c r="G366" s="201"/>
      <c r="H366" s="205">
        <v>0.9</v>
      </c>
      <c r="I366" s="206"/>
      <c r="J366" s="201"/>
      <c r="K366" s="201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145</v>
      </c>
      <c r="AU366" s="211" t="s">
        <v>86</v>
      </c>
      <c r="AV366" s="13" t="s">
        <v>86</v>
      </c>
      <c r="AW366" s="13" t="s">
        <v>33</v>
      </c>
      <c r="AX366" s="13" t="s">
        <v>76</v>
      </c>
      <c r="AY366" s="211" t="s">
        <v>135</v>
      </c>
    </row>
    <row r="367" spans="1:65" s="14" customFormat="1" ht="11.25">
      <c r="B367" s="212"/>
      <c r="C367" s="213"/>
      <c r="D367" s="202" t="s">
        <v>145</v>
      </c>
      <c r="E367" s="214" t="s">
        <v>1</v>
      </c>
      <c r="F367" s="215" t="s">
        <v>149</v>
      </c>
      <c r="G367" s="213"/>
      <c r="H367" s="216">
        <v>0.9</v>
      </c>
      <c r="I367" s="217"/>
      <c r="J367" s="213"/>
      <c r="K367" s="213"/>
      <c r="L367" s="218"/>
      <c r="M367" s="219"/>
      <c r="N367" s="220"/>
      <c r="O367" s="220"/>
      <c r="P367" s="220"/>
      <c r="Q367" s="220"/>
      <c r="R367" s="220"/>
      <c r="S367" s="220"/>
      <c r="T367" s="221"/>
      <c r="AT367" s="222" t="s">
        <v>145</v>
      </c>
      <c r="AU367" s="222" t="s">
        <v>86</v>
      </c>
      <c r="AV367" s="14" t="s">
        <v>141</v>
      </c>
      <c r="AW367" s="14" t="s">
        <v>33</v>
      </c>
      <c r="AX367" s="14" t="s">
        <v>84</v>
      </c>
      <c r="AY367" s="222" t="s">
        <v>135</v>
      </c>
    </row>
    <row r="368" spans="1:65" s="2" customFormat="1" ht="24.2" customHeight="1">
      <c r="A368" s="33"/>
      <c r="B368" s="34"/>
      <c r="C368" s="186" t="s">
        <v>370</v>
      </c>
      <c r="D368" s="186" t="s">
        <v>137</v>
      </c>
      <c r="E368" s="187" t="s">
        <v>534</v>
      </c>
      <c r="F368" s="188" t="s">
        <v>535</v>
      </c>
      <c r="G368" s="189" t="s">
        <v>184</v>
      </c>
      <c r="H368" s="190">
        <v>161.22999999999999</v>
      </c>
      <c r="I368" s="191"/>
      <c r="J368" s="192">
        <f>ROUND(I368*H368,2)</f>
        <v>0</v>
      </c>
      <c r="K368" s="193"/>
      <c r="L368" s="38"/>
      <c r="M368" s="194" t="s">
        <v>1</v>
      </c>
      <c r="N368" s="195" t="s">
        <v>41</v>
      </c>
      <c r="O368" s="70"/>
      <c r="P368" s="196">
        <f>O368*H368</f>
        <v>0</v>
      </c>
      <c r="Q368" s="196">
        <v>2.3244399999999998E-2</v>
      </c>
      <c r="R368" s="196">
        <f>Q368*H368</f>
        <v>3.7476946119999996</v>
      </c>
      <c r="S368" s="196">
        <v>0</v>
      </c>
      <c r="T368" s="197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8" t="s">
        <v>141</v>
      </c>
      <c r="AT368" s="198" t="s">
        <v>137</v>
      </c>
      <c r="AU368" s="198" t="s">
        <v>86</v>
      </c>
      <c r="AY368" s="16" t="s">
        <v>135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6" t="s">
        <v>84</v>
      </c>
      <c r="BK368" s="199">
        <f>ROUND(I368*H368,2)</f>
        <v>0</v>
      </c>
      <c r="BL368" s="16" t="s">
        <v>141</v>
      </c>
      <c r="BM368" s="198" t="s">
        <v>536</v>
      </c>
    </row>
    <row r="369" spans="1:65" s="13" customFormat="1" ht="11.25">
      <c r="B369" s="200"/>
      <c r="C369" s="201"/>
      <c r="D369" s="202" t="s">
        <v>145</v>
      </c>
      <c r="E369" s="203" t="s">
        <v>1</v>
      </c>
      <c r="F369" s="204" t="s">
        <v>537</v>
      </c>
      <c r="G369" s="201"/>
      <c r="H369" s="205">
        <v>161.22999999999999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145</v>
      </c>
      <c r="AU369" s="211" t="s">
        <v>86</v>
      </c>
      <c r="AV369" s="13" t="s">
        <v>86</v>
      </c>
      <c r="AW369" s="13" t="s">
        <v>33</v>
      </c>
      <c r="AX369" s="13" t="s">
        <v>76</v>
      </c>
      <c r="AY369" s="211" t="s">
        <v>135</v>
      </c>
    </row>
    <row r="370" spans="1:65" s="14" customFormat="1" ht="11.25">
      <c r="B370" s="212"/>
      <c r="C370" s="213"/>
      <c r="D370" s="202" t="s">
        <v>145</v>
      </c>
      <c r="E370" s="214" t="s">
        <v>1</v>
      </c>
      <c r="F370" s="215" t="s">
        <v>149</v>
      </c>
      <c r="G370" s="213"/>
      <c r="H370" s="216">
        <v>161.22999999999999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145</v>
      </c>
      <c r="AU370" s="222" t="s">
        <v>86</v>
      </c>
      <c r="AV370" s="14" t="s">
        <v>141</v>
      </c>
      <c r="AW370" s="14" t="s">
        <v>33</v>
      </c>
      <c r="AX370" s="14" t="s">
        <v>84</v>
      </c>
      <c r="AY370" s="222" t="s">
        <v>135</v>
      </c>
    </row>
    <row r="371" spans="1:65" s="2" customFormat="1" ht="24.2" customHeight="1">
      <c r="A371" s="33"/>
      <c r="B371" s="34"/>
      <c r="C371" s="186" t="s">
        <v>538</v>
      </c>
      <c r="D371" s="186" t="s">
        <v>137</v>
      </c>
      <c r="E371" s="187" t="s">
        <v>539</v>
      </c>
      <c r="F371" s="188" t="s">
        <v>540</v>
      </c>
      <c r="G371" s="189" t="s">
        <v>184</v>
      </c>
      <c r="H371" s="190">
        <v>161.22999999999999</v>
      </c>
      <c r="I371" s="191"/>
      <c r="J371" s="192">
        <f>ROUND(I371*H371,2)</f>
        <v>0</v>
      </c>
      <c r="K371" s="193"/>
      <c r="L371" s="38"/>
      <c r="M371" s="194" t="s">
        <v>1</v>
      </c>
      <c r="N371" s="195" t="s">
        <v>41</v>
      </c>
      <c r="O371" s="70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8" t="s">
        <v>141</v>
      </c>
      <c r="AT371" s="198" t="s">
        <v>137</v>
      </c>
      <c r="AU371" s="198" t="s">
        <v>86</v>
      </c>
      <c r="AY371" s="16" t="s">
        <v>135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6" t="s">
        <v>84</v>
      </c>
      <c r="BK371" s="199">
        <f>ROUND(I371*H371,2)</f>
        <v>0</v>
      </c>
      <c r="BL371" s="16" t="s">
        <v>141</v>
      </c>
      <c r="BM371" s="198" t="s">
        <v>541</v>
      </c>
    </row>
    <row r="372" spans="1:65" s="2" customFormat="1" ht="33" customHeight="1">
      <c r="A372" s="33"/>
      <c r="B372" s="34"/>
      <c r="C372" s="186" t="s">
        <v>373</v>
      </c>
      <c r="D372" s="186" t="s">
        <v>137</v>
      </c>
      <c r="E372" s="187" t="s">
        <v>542</v>
      </c>
      <c r="F372" s="188" t="s">
        <v>543</v>
      </c>
      <c r="G372" s="189" t="s">
        <v>140</v>
      </c>
      <c r="H372" s="190">
        <v>40</v>
      </c>
      <c r="I372" s="191"/>
      <c r="J372" s="192">
        <f>ROUND(I372*H372,2)</f>
        <v>0</v>
      </c>
      <c r="K372" s="193"/>
      <c r="L372" s="38"/>
      <c r="M372" s="194" t="s">
        <v>1</v>
      </c>
      <c r="N372" s="195" t="s">
        <v>41</v>
      </c>
      <c r="O372" s="70"/>
      <c r="P372" s="196">
        <f>O372*H372</f>
        <v>0</v>
      </c>
      <c r="Q372" s="196">
        <v>5.2419999999999995E-4</v>
      </c>
      <c r="R372" s="196">
        <f>Q372*H372</f>
        <v>2.0967999999999997E-2</v>
      </c>
      <c r="S372" s="196">
        <v>0</v>
      </c>
      <c r="T372" s="197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98" t="s">
        <v>141</v>
      </c>
      <c r="AT372" s="198" t="s">
        <v>137</v>
      </c>
      <c r="AU372" s="198" t="s">
        <v>86</v>
      </c>
      <c r="AY372" s="16" t="s">
        <v>135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6" t="s">
        <v>84</v>
      </c>
      <c r="BK372" s="199">
        <f>ROUND(I372*H372,2)</f>
        <v>0</v>
      </c>
      <c r="BL372" s="16" t="s">
        <v>141</v>
      </c>
      <c r="BM372" s="198" t="s">
        <v>544</v>
      </c>
    </row>
    <row r="373" spans="1:65" s="13" customFormat="1" ht="11.25">
      <c r="B373" s="200"/>
      <c r="C373" s="201"/>
      <c r="D373" s="202" t="s">
        <v>145</v>
      </c>
      <c r="E373" s="203" t="s">
        <v>1</v>
      </c>
      <c r="F373" s="204" t="s">
        <v>545</v>
      </c>
      <c r="G373" s="201"/>
      <c r="H373" s="205">
        <v>40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145</v>
      </c>
      <c r="AU373" s="211" t="s">
        <v>86</v>
      </c>
      <c r="AV373" s="13" t="s">
        <v>86</v>
      </c>
      <c r="AW373" s="13" t="s">
        <v>33</v>
      </c>
      <c r="AX373" s="13" t="s">
        <v>76</v>
      </c>
      <c r="AY373" s="211" t="s">
        <v>135</v>
      </c>
    </row>
    <row r="374" spans="1:65" s="14" customFormat="1" ht="11.25">
      <c r="B374" s="212"/>
      <c r="C374" s="213"/>
      <c r="D374" s="202" t="s">
        <v>145</v>
      </c>
      <c r="E374" s="214" t="s">
        <v>1</v>
      </c>
      <c r="F374" s="215" t="s">
        <v>149</v>
      </c>
      <c r="G374" s="213"/>
      <c r="H374" s="216">
        <v>40</v>
      </c>
      <c r="I374" s="217"/>
      <c r="J374" s="213"/>
      <c r="K374" s="213"/>
      <c r="L374" s="218"/>
      <c r="M374" s="219"/>
      <c r="N374" s="220"/>
      <c r="O374" s="220"/>
      <c r="P374" s="220"/>
      <c r="Q374" s="220"/>
      <c r="R374" s="220"/>
      <c r="S374" s="220"/>
      <c r="T374" s="221"/>
      <c r="AT374" s="222" t="s">
        <v>145</v>
      </c>
      <c r="AU374" s="222" t="s">
        <v>86</v>
      </c>
      <c r="AV374" s="14" t="s">
        <v>141</v>
      </c>
      <c r="AW374" s="14" t="s">
        <v>33</v>
      </c>
      <c r="AX374" s="14" t="s">
        <v>84</v>
      </c>
      <c r="AY374" s="222" t="s">
        <v>135</v>
      </c>
    </row>
    <row r="375" spans="1:65" s="2" customFormat="1" ht="24.2" customHeight="1">
      <c r="A375" s="33"/>
      <c r="B375" s="34"/>
      <c r="C375" s="223" t="s">
        <v>546</v>
      </c>
      <c r="D375" s="223" t="s">
        <v>190</v>
      </c>
      <c r="E375" s="224" t="s">
        <v>547</v>
      </c>
      <c r="F375" s="225" t="s">
        <v>548</v>
      </c>
      <c r="G375" s="226" t="s">
        <v>174</v>
      </c>
      <c r="H375" s="227">
        <v>6.0999999999999999E-2</v>
      </c>
      <c r="I375" s="228"/>
      <c r="J375" s="229">
        <f>ROUND(I375*H375,2)</f>
        <v>0</v>
      </c>
      <c r="K375" s="230"/>
      <c r="L375" s="231"/>
      <c r="M375" s="232" t="s">
        <v>1</v>
      </c>
      <c r="N375" s="233" t="s">
        <v>41</v>
      </c>
      <c r="O375" s="70"/>
      <c r="P375" s="196">
        <f>O375*H375</f>
        <v>0</v>
      </c>
      <c r="Q375" s="196">
        <v>1</v>
      </c>
      <c r="R375" s="196">
        <f>Q375*H375</f>
        <v>6.0999999999999999E-2</v>
      </c>
      <c r="S375" s="196">
        <v>0</v>
      </c>
      <c r="T375" s="197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8" t="s">
        <v>157</v>
      </c>
      <c r="AT375" s="198" t="s">
        <v>190</v>
      </c>
      <c r="AU375" s="198" t="s">
        <v>86</v>
      </c>
      <c r="AY375" s="16" t="s">
        <v>135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6" t="s">
        <v>84</v>
      </c>
      <c r="BK375" s="199">
        <f>ROUND(I375*H375,2)</f>
        <v>0</v>
      </c>
      <c r="BL375" s="16" t="s">
        <v>141</v>
      </c>
      <c r="BM375" s="198" t="s">
        <v>549</v>
      </c>
    </row>
    <row r="376" spans="1:65" s="2" customFormat="1" ht="19.5">
      <c r="A376" s="33"/>
      <c r="B376" s="34"/>
      <c r="C376" s="35"/>
      <c r="D376" s="202" t="s">
        <v>252</v>
      </c>
      <c r="E376" s="35"/>
      <c r="F376" s="234" t="s">
        <v>550</v>
      </c>
      <c r="G376" s="35"/>
      <c r="H376" s="35"/>
      <c r="I376" s="235"/>
      <c r="J376" s="35"/>
      <c r="K376" s="35"/>
      <c r="L376" s="38"/>
      <c r="M376" s="236"/>
      <c r="N376" s="237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252</v>
      </c>
      <c r="AU376" s="16" t="s">
        <v>86</v>
      </c>
    </row>
    <row r="377" spans="1:65" s="2" customFormat="1" ht="33" customHeight="1">
      <c r="A377" s="33"/>
      <c r="B377" s="34"/>
      <c r="C377" s="186" t="s">
        <v>377</v>
      </c>
      <c r="D377" s="186" t="s">
        <v>137</v>
      </c>
      <c r="E377" s="187" t="s">
        <v>551</v>
      </c>
      <c r="F377" s="188" t="s">
        <v>552</v>
      </c>
      <c r="G377" s="189" t="s">
        <v>140</v>
      </c>
      <c r="H377" s="190">
        <v>10</v>
      </c>
      <c r="I377" s="191"/>
      <c r="J377" s="192">
        <f>ROUND(I377*H377,2)</f>
        <v>0</v>
      </c>
      <c r="K377" s="193"/>
      <c r="L377" s="38"/>
      <c r="M377" s="194" t="s">
        <v>1</v>
      </c>
      <c r="N377" s="195" t="s">
        <v>41</v>
      </c>
      <c r="O377" s="70"/>
      <c r="P377" s="196">
        <f>O377*H377</f>
        <v>0</v>
      </c>
      <c r="Q377" s="196">
        <v>1.75048E-3</v>
      </c>
      <c r="R377" s="196">
        <f>Q377*H377</f>
        <v>1.7504800000000001E-2</v>
      </c>
      <c r="S377" s="196">
        <v>2E-3</v>
      </c>
      <c r="T377" s="197">
        <f>S377*H377</f>
        <v>0.02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8" t="s">
        <v>141</v>
      </c>
      <c r="AT377" s="198" t="s">
        <v>137</v>
      </c>
      <c r="AU377" s="198" t="s">
        <v>86</v>
      </c>
      <c r="AY377" s="16" t="s">
        <v>135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6" t="s">
        <v>84</v>
      </c>
      <c r="BK377" s="199">
        <f>ROUND(I377*H377,2)</f>
        <v>0</v>
      </c>
      <c r="BL377" s="16" t="s">
        <v>141</v>
      </c>
      <c r="BM377" s="198" t="s">
        <v>553</v>
      </c>
    </row>
    <row r="378" spans="1:65" s="13" customFormat="1" ht="11.25">
      <c r="B378" s="200"/>
      <c r="C378" s="201"/>
      <c r="D378" s="202" t="s">
        <v>145</v>
      </c>
      <c r="E378" s="203" t="s">
        <v>1</v>
      </c>
      <c r="F378" s="204" t="s">
        <v>554</v>
      </c>
      <c r="G378" s="201"/>
      <c r="H378" s="205">
        <v>10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145</v>
      </c>
      <c r="AU378" s="211" t="s">
        <v>86</v>
      </c>
      <c r="AV378" s="13" t="s">
        <v>86</v>
      </c>
      <c r="AW378" s="13" t="s">
        <v>33</v>
      </c>
      <c r="AX378" s="13" t="s">
        <v>76</v>
      </c>
      <c r="AY378" s="211" t="s">
        <v>135</v>
      </c>
    </row>
    <row r="379" spans="1:65" s="14" customFormat="1" ht="11.25">
      <c r="B379" s="212"/>
      <c r="C379" s="213"/>
      <c r="D379" s="202" t="s">
        <v>145</v>
      </c>
      <c r="E379" s="214" t="s">
        <v>1</v>
      </c>
      <c r="F379" s="215" t="s">
        <v>149</v>
      </c>
      <c r="G379" s="213"/>
      <c r="H379" s="216">
        <v>10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145</v>
      </c>
      <c r="AU379" s="222" t="s">
        <v>86</v>
      </c>
      <c r="AV379" s="14" t="s">
        <v>141</v>
      </c>
      <c r="AW379" s="14" t="s">
        <v>33</v>
      </c>
      <c r="AX379" s="14" t="s">
        <v>84</v>
      </c>
      <c r="AY379" s="222" t="s">
        <v>135</v>
      </c>
    </row>
    <row r="380" spans="1:65" s="2" customFormat="1" ht="24.2" customHeight="1">
      <c r="A380" s="33"/>
      <c r="B380" s="34"/>
      <c r="C380" s="223" t="s">
        <v>555</v>
      </c>
      <c r="D380" s="223" t="s">
        <v>190</v>
      </c>
      <c r="E380" s="224" t="s">
        <v>556</v>
      </c>
      <c r="F380" s="225" t="s">
        <v>557</v>
      </c>
      <c r="G380" s="226" t="s">
        <v>174</v>
      </c>
      <c r="H380" s="227">
        <v>5.3999999999999999E-2</v>
      </c>
      <c r="I380" s="228"/>
      <c r="J380" s="229">
        <f>ROUND(I380*H380,2)</f>
        <v>0</v>
      </c>
      <c r="K380" s="230"/>
      <c r="L380" s="231"/>
      <c r="M380" s="232" t="s">
        <v>1</v>
      </c>
      <c r="N380" s="233" t="s">
        <v>41</v>
      </c>
      <c r="O380" s="70"/>
      <c r="P380" s="196">
        <f>O380*H380</f>
        <v>0</v>
      </c>
      <c r="Q380" s="196">
        <v>1</v>
      </c>
      <c r="R380" s="196">
        <f>Q380*H380</f>
        <v>5.3999999999999999E-2</v>
      </c>
      <c r="S380" s="196">
        <v>0</v>
      </c>
      <c r="T380" s="19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8" t="s">
        <v>157</v>
      </c>
      <c r="AT380" s="198" t="s">
        <v>190</v>
      </c>
      <c r="AU380" s="198" t="s">
        <v>86</v>
      </c>
      <c r="AY380" s="16" t="s">
        <v>135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6" t="s">
        <v>84</v>
      </c>
      <c r="BK380" s="199">
        <f>ROUND(I380*H380,2)</f>
        <v>0</v>
      </c>
      <c r="BL380" s="16" t="s">
        <v>141</v>
      </c>
      <c r="BM380" s="198" t="s">
        <v>558</v>
      </c>
    </row>
    <row r="381" spans="1:65" s="2" customFormat="1" ht="19.5">
      <c r="A381" s="33"/>
      <c r="B381" s="34"/>
      <c r="C381" s="35"/>
      <c r="D381" s="202" t="s">
        <v>252</v>
      </c>
      <c r="E381" s="35"/>
      <c r="F381" s="234" t="s">
        <v>559</v>
      </c>
      <c r="G381" s="35"/>
      <c r="H381" s="35"/>
      <c r="I381" s="235"/>
      <c r="J381" s="35"/>
      <c r="K381" s="35"/>
      <c r="L381" s="38"/>
      <c r="M381" s="236"/>
      <c r="N381" s="237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252</v>
      </c>
      <c r="AU381" s="16" t="s">
        <v>86</v>
      </c>
    </row>
    <row r="382" spans="1:65" s="12" customFormat="1" ht="22.9" customHeight="1">
      <c r="B382" s="170"/>
      <c r="C382" s="171"/>
      <c r="D382" s="172" t="s">
        <v>75</v>
      </c>
      <c r="E382" s="184" t="s">
        <v>560</v>
      </c>
      <c r="F382" s="184" t="s">
        <v>561</v>
      </c>
      <c r="G382" s="171"/>
      <c r="H382" s="171"/>
      <c r="I382" s="174"/>
      <c r="J382" s="185">
        <f>BK382</f>
        <v>0</v>
      </c>
      <c r="K382" s="171"/>
      <c r="L382" s="176"/>
      <c r="M382" s="177"/>
      <c r="N382" s="178"/>
      <c r="O382" s="178"/>
      <c r="P382" s="179">
        <f>SUM(P383:P400)</f>
        <v>0</v>
      </c>
      <c r="Q382" s="178"/>
      <c r="R382" s="179">
        <f>SUM(R383:R400)</f>
        <v>0</v>
      </c>
      <c r="S382" s="178"/>
      <c r="T382" s="180">
        <f>SUM(T383:T400)</f>
        <v>0</v>
      </c>
      <c r="AR382" s="181" t="s">
        <v>84</v>
      </c>
      <c r="AT382" s="182" t="s">
        <v>75</v>
      </c>
      <c r="AU382" s="182" t="s">
        <v>84</v>
      </c>
      <c r="AY382" s="181" t="s">
        <v>135</v>
      </c>
      <c r="BK382" s="183">
        <f>SUM(BK383:BK400)</f>
        <v>0</v>
      </c>
    </row>
    <row r="383" spans="1:65" s="2" customFormat="1" ht="24.2" customHeight="1">
      <c r="A383" s="33"/>
      <c r="B383" s="34"/>
      <c r="C383" s="186" t="s">
        <v>381</v>
      </c>
      <c r="D383" s="186" t="s">
        <v>137</v>
      </c>
      <c r="E383" s="187" t="s">
        <v>562</v>
      </c>
      <c r="F383" s="188" t="s">
        <v>563</v>
      </c>
      <c r="G383" s="189" t="s">
        <v>174</v>
      </c>
      <c r="H383" s="190">
        <v>76.841999999999999</v>
      </c>
      <c r="I383" s="191"/>
      <c r="J383" s="192">
        <f>ROUND(I383*H383,2)</f>
        <v>0</v>
      </c>
      <c r="K383" s="193"/>
      <c r="L383" s="38"/>
      <c r="M383" s="194" t="s">
        <v>1</v>
      </c>
      <c r="N383" s="195" t="s">
        <v>41</v>
      </c>
      <c r="O383" s="70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8" t="s">
        <v>141</v>
      </c>
      <c r="AT383" s="198" t="s">
        <v>137</v>
      </c>
      <c r="AU383" s="198" t="s">
        <v>86</v>
      </c>
      <c r="AY383" s="16" t="s">
        <v>135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6" t="s">
        <v>84</v>
      </c>
      <c r="BK383" s="199">
        <f>ROUND(I383*H383,2)</f>
        <v>0</v>
      </c>
      <c r="BL383" s="16" t="s">
        <v>141</v>
      </c>
      <c r="BM383" s="198" t="s">
        <v>564</v>
      </c>
    </row>
    <row r="384" spans="1:65" s="13" customFormat="1" ht="11.25">
      <c r="B384" s="200"/>
      <c r="C384" s="201"/>
      <c r="D384" s="202" t="s">
        <v>145</v>
      </c>
      <c r="E384" s="203" t="s">
        <v>1</v>
      </c>
      <c r="F384" s="204" t="s">
        <v>565</v>
      </c>
      <c r="G384" s="201"/>
      <c r="H384" s="205">
        <v>73.512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145</v>
      </c>
      <c r="AU384" s="211" t="s">
        <v>86</v>
      </c>
      <c r="AV384" s="13" t="s">
        <v>86</v>
      </c>
      <c r="AW384" s="13" t="s">
        <v>33</v>
      </c>
      <c r="AX384" s="13" t="s">
        <v>76</v>
      </c>
      <c r="AY384" s="211" t="s">
        <v>135</v>
      </c>
    </row>
    <row r="385" spans="1:65" s="13" customFormat="1" ht="11.25">
      <c r="B385" s="200"/>
      <c r="C385" s="201"/>
      <c r="D385" s="202" t="s">
        <v>145</v>
      </c>
      <c r="E385" s="203" t="s">
        <v>1</v>
      </c>
      <c r="F385" s="204" t="s">
        <v>566</v>
      </c>
      <c r="G385" s="201"/>
      <c r="H385" s="205">
        <v>3.33</v>
      </c>
      <c r="I385" s="206"/>
      <c r="J385" s="201"/>
      <c r="K385" s="201"/>
      <c r="L385" s="207"/>
      <c r="M385" s="208"/>
      <c r="N385" s="209"/>
      <c r="O385" s="209"/>
      <c r="P385" s="209"/>
      <c r="Q385" s="209"/>
      <c r="R385" s="209"/>
      <c r="S385" s="209"/>
      <c r="T385" s="210"/>
      <c r="AT385" s="211" t="s">
        <v>145</v>
      </c>
      <c r="AU385" s="211" t="s">
        <v>86</v>
      </c>
      <c r="AV385" s="13" t="s">
        <v>86</v>
      </c>
      <c r="AW385" s="13" t="s">
        <v>33</v>
      </c>
      <c r="AX385" s="13" t="s">
        <v>76</v>
      </c>
      <c r="AY385" s="211" t="s">
        <v>135</v>
      </c>
    </row>
    <row r="386" spans="1:65" s="14" customFormat="1" ht="11.25">
      <c r="B386" s="212"/>
      <c r="C386" s="213"/>
      <c r="D386" s="202" t="s">
        <v>145</v>
      </c>
      <c r="E386" s="214" t="s">
        <v>1</v>
      </c>
      <c r="F386" s="215" t="s">
        <v>149</v>
      </c>
      <c r="G386" s="213"/>
      <c r="H386" s="216">
        <v>76.841999999999999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145</v>
      </c>
      <c r="AU386" s="222" t="s">
        <v>86</v>
      </c>
      <c r="AV386" s="14" t="s">
        <v>141</v>
      </c>
      <c r="AW386" s="14" t="s">
        <v>33</v>
      </c>
      <c r="AX386" s="14" t="s">
        <v>84</v>
      </c>
      <c r="AY386" s="222" t="s">
        <v>135</v>
      </c>
    </row>
    <row r="387" spans="1:65" s="2" customFormat="1" ht="24.2" customHeight="1">
      <c r="A387" s="33"/>
      <c r="B387" s="34"/>
      <c r="C387" s="186" t="s">
        <v>567</v>
      </c>
      <c r="D387" s="186" t="s">
        <v>137</v>
      </c>
      <c r="E387" s="187" t="s">
        <v>568</v>
      </c>
      <c r="F387" s="188" t="s">
        <v>569</v>
      </c>
      <c r="G387" s="189" t="s">
        <v>174</v>
      </c>
      <c r="H387" s="190">
        <v>76.841999999999999</v>
      </c>
      <c r="I387" s="191"/>
      <c r="J387" s="192">
        <f>ROUND(I387*H387,2)</f>
        <v>0</v>
      </c>
      <c r="K387" s="193"/>
      <c r="L387" s="38"/>
      <c r="M387" s="194" t="s">
        <v>1</v>
      </c>
      <c r="N387" s="195" t="s">
        <v>41</v>
      </c>
      <c r="O387" s="70"/>
      <c r="P387" s="196">
        <f>O387*H387</f>
        <v>0</v>
      </c>
      <c r="Q387" s="196">
        <v>0</v>
      </c>
      <c r="R387" s="196">
        <f>Q387*H387</f>
        <v>0</v>
      </c>
      <c r="S387" s="196">
        <v>0</v>
      </c>
      <c r="T387" s="197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8" t="s">
        <v>141</v>
      </c>
      <c r="AT387" s="198" t="s">
        <v>137</v>
      </c>
      <c r="AU387" s="198" t="s">
        <v>86</v>
      </c>
      <c r="AY387" s="16" t="s">
        <v>135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6" t="s">
        <v>84</v>
      </c>
      <c r="BK387" s="199">
        <f>ROUND(I387*H387,2)</f>
        <v>0</v>
      </c>
      <c r="BL387" s="16" t="s">
        <v>141</v>
      </c>
      <c r="BM387" s="198" t="s">
        <v>570</v>
      </c>
    </row>
    <row r="388" spans="1:65" s="2" customFormat="1" ht="24.2" customHeight="1">
      <c r="A388" s="33"/>
      <c r="B388" s="34"/>
      <c r="C388" s="186" t="s">
        <v>386</v>
      </c>
      <c r="D388" s="186" t="s">
        <v>137</v>
      </c>
      <c r="E388" s="187" t="s">
        <v>571</v>
      </c>
      <c r="F388" s="188" t="s">
        <v>572</v>
      </c>
      <c r="G388" s="189" t="s">
        <v>174</v>
      </c>
      <c r="H388" s="190">
        <v>4379.9939999999997</v>
      </c>
      <c r="I388" s="191"/>
      <c r="J388" s="192">
        <f>ROUND(I388*H388,2)</f>
        <v>0</v>
      </c>
      <c r="K388" s="193"/>
      <c r="L388" s="38"/>
      <c r="M388" s="194" t="s">
        <v>1</v>
      </c>
      <c r="N388" s="195" t="s">
        <v>41</v>
      </c>
      <c r="O388" s="70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8" t="s">
        <v>141</v>
      </c>
      <c r="AT388" s="198" t="s">
        <v>137</v>
      </c>
      <c r="AU388" s="198" t="s">
        <v>86</v>
      </c>
      <c r="AY388" s="16" t="s">
        <v>135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6" t="s">
        <v>84</v>
      </c>
      <c r="BK388" s="199">
        <f>ROUND(I388*H388,2)</f>
        <v>0</v>
      </c>
      <c r="BL388" s="16" t="s">
        <v>141</v>
      </c>
      <c r="BM388" s="198" t="s">
        <v>573</v>
      </c>
    </row>
    <row r="389" spans="1:65" s="13" customFormat="1" ht="11.25">
      <c r="B389" s="200"/>
      <c r="C389" s="201"/>
      <c r="D389" s="202" t="s">
        <v>145</v>
      </c>
      <c r="E389" s="203" t="s">
        <v>1</v>
      </c>
      <c r="F389" s="204" t="s">
        <v>574</v>
      </c>
      <c r="G389" s="201"/>
      <c r="H389" s="205">
        <v>4379.9939999999997</v>
      </c>
      <c r="I389" s="206"/>
      <c r="J389" s="201"/>
      <c r="K389" s="201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145</v>
      </c>
      <c r="AU389" s="211" t="s">
        <v>86</v>
      </c>
      <c r="AV389" s="13" t="s">
        <v>86</v>
      </c>
      <c r="AW389" s="13" t="s">
        <v>33</v>
      </c>
      <c r="AX389" s="13" t="s">
        <v>76</v>
      </c>
      <c r="AY389" s="211" t="s">
        <v>135</v>
      </c>
    </row>
    <row r="390" spans="1:65" s="14" customFormat="1" ht="11.25">
      <c r="B390" s="212"/>
      <c r="C390" s="213"/>
      <c r="D390" s="202" t="s">
        <v>145</v>
      </c>
      <c r="E390" s="214" t="s">
        <v>1</v>
      </c>
      <c r="F390" s="215" t="s">
        <v>149</v>
      </c>
      <c r="G390" s="213"/>
      <c r="H390" s="216">
        <v>4379.9939999999997</v>
      </c>
      <c r="I390" s="217"/>
      <c r="J390" s="213"/>
      <c r="K390" s="213"/>
      <c r="L390" s="218"/>
      <c r="M390" s="219"/>
      <c r="N390" s="220"/>
      <c r="O390" s="220"/>
      <c r="P390" s="220"/>
      <c r="Q390" s="220"/>
      <c r="R390" s="220"/>
      <c r="S390" s="220"/>
      <c r="T390" s="221"/>
      <c r="AT390" s="222" t="s">
        <v>145</v>
      </c>
      <c r="AU390" s="222" t="s">
        <v>86</v>
      </c>
      <c r="AV390" s="14" t="s">
        <v>141</v>
      </c>
      <c r="AW390" s="14" t="s">
        <v>33</v>
      </c>
      <c r="AX390" s="14" t="s">
        <v>84</v>
      </c>
      <c r="AY390" s="222" t="s">
        <v>135</v>
      </c>
    </row>
    <row r="391" spans="1:65" s="2" customFormat="1" ht="21.75" customHeight="1">
      <c r="A391" s="33"/>
      <c r="B391" s="34"/>
      <c r="C391" s="186" t="s">
        <v>575</v>
      </c>
      <c r="D391" s="186" t="s">
        <v>137</v>
      </c>
      <c r="E391" s="187" t="s">
        <v>576</v>
      </c>
      <c r="F391" s="188" t="s">
        <v>577</v>
      </c>
      <c r="G391" s="189" t="s">
        <v>245</v>
      </c>
      <c r="H391" s="190">
        <v>24</v>
      </c>
      <c r="I391" s="191"/>
      <c r="J391" s="192">
        <f>ROUND(I391*H391,2)</f>
        <v>0</v>
      </c>
      <c r="K391" s="193"/>
      <c r="L391" s="38"/>
      <c r="M391" s="194" t="s">
        <v>1</v>
      </c>
      <c r="N391" s="195" t="s">
        <v>41</v>
      </c>
      <c r="O391" s="70"/>
      <c r="P391" s="196">
        <f>O391*H391</f>
        <v>0</v>
      </c>
      <c r="Q391" s="196">
        <v>0</v>
      </c>
      <c r="R391" s="196">
        <f>Q391*H391</f>
        <v>0</v>
      </c>
      <c r="S391" s="196">
        <v>0</v>
      </c>
      <c r="T391" s="197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8" t="s">
        <v>141</v>
      </c>
      <c r="AT391" s="198" t="s">
        <v>137</v>
      </c>
      <c r="AU391" s="198" t="s">
        <v>86</v>
      </c>
      <c r="AY391" s="16" t="s">
        <v>135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6" t="s">
        <v>84</v>
      </c>
      <c r="BK391" s="199">
        <f>ROUND(I391*H391,2)</f>
        <v>0</v>
      </c>
      <c r="BL391" s="16" t="s">
        <v>141</v>
      </c>
      <c r="BM391" s="198" t="s">
        <v>578</v>
      </c>
    </row>
    <row r="392" spans="1:65" s="2" customFormat="1" ht="33" customHeight="1">
      <c r="A392" s="33"/>
      <c r="B392" s="34"/>
      <c r="C392" s="186" t="s">
        <v>389</v>
      </c>
      <c r="D392" s="186" t="s">
        <v>137</v>
      </c>
      <c r="E392" s="187" t="s">
        <v>579</v>
      </c>
      <c r="F392" s="188" t="s">
        <v>580</v>
      </c>
      <c r="G392" s="189" t="s">
        <v>174</v>
      </c>
      <c r="H392" s="190">
        <v>2.88</v>
      </c>
      <c r="I392" s="191"/>
      <c r="J392" s="192">
        <f>ROUND(I392*H392,2)</f>
        <v>0</v>
      </c>
      <c r="K392" s="193"/>
      <c r="L392" s="38"/>
      <c r="M392" s="194" t="s">
        <v>1</v>
      </c>
      <c r="N392" s="195" t="s">
        <v>41</v>
      </c>
      <c r="O392" s="70"/>
      <c r="P392" s="196">
        <f>O392*H392</f>
        <v>0</v>
      </c>
      <c r="Q392" s="196">
        <v>0</v>
      </c>
      <c r="R392" s="196">
        <f>Q392*H392</f>
        <v>0</v>
      </c>
      <c r="S392" s="196">
        <v>0</v>
      </c>
      <c r="T392" s="19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8" t="s">
        <v>141</v>
      </c>
      <c r="AT392" s="198" t="s">
        <v>137</v>
      </c>
      <c r="AU392" s="198" t="s">
        <v>86</v>
      </c>
      <c r="AY392" s="16" t="s">
        <v>135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6" t="s">
        <v>84</v>
      </c>
      <c r="BK392" s="199">
        <f>ROUND(I392*H392,2)</f>
        <v>0</v>
      </c>
      <c r="BL392" s="16" t="s">
        <v>141</v>
      </c>
      <c r="BM392" s="198" t="s">
        <v>581</v>
      </c>
    </row>
    <row r="393" spans="1:65" s="13" customFormat="1" ht="11.25">
      <c r="B393" s="200"/>
      <c r="C393" s="201"/>
      <c r="D393" s="202" t="s">
        <v>145</v>
      </c>
      <c r="E393" s="203" t="s">
        <v>1</v>
      </c>
      <c r="F393" s="204" t="s">
        <v>582</v>
      </c>
      <c r="G393" s="201"/>
      <c r="H393" s="205">
        <v>2.88</v>
      </c>
      <c r="I393" s="206"/>
      <c r="J393" s="201"/>
      <c r="K393" s="201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145</v>
      </c>
      <c r="AU393" s="211" t="s">
        <v>86</v>
      </c>
      <c r="AV393" s="13" t="s">
        <v>86</v>
      </c>
      <c r="AW393" s="13" t="s">
        <v>33</v>
      </c>
      <c r="AX393" s="13" t="s">
        <v>76</v>
      </c>
      <c r="AY393" s="211" t="s">
        <v>135</v>
      </c>
    </row>
    <row r="394" spans="1:65" s="14" customFormat="1" ht="11.25">
      <c r="B394" s="212"/>
      <c r="C394" s="213"/>
      <c r="D394" s="202" t="s">
        <v>145</v>
      </c>
      <c r="E394" s="214" t="s">
        <v>1</v>
      </c>
      <c r="F394" s="215" t="s">
        <v>149</v>
      </c>
      <c r="G394" s="213"/>
      <c r="H394" s="216">
        <v>2.88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145</v>
      </c>
      <c r="AU394" s="222" t="s">
        <v>86</v>
      </c>
      <c r="AV394" s="14" t="s">
        <v>141</v>
      </c>
      <c r="AW394" s="14" t="s">
        <v>33</v>
      </c>
      <c r="AX394" s="14" t="s">
        <v>84</v>
      </c>
      <c r="AY394" s="222" t="s">
        <v>135</v>
      </c>
    </row>
    <row r="395" spans="1:65" s="2" customFormat="1" ht="37.9" customHeight="1">
      <c r="A395" s="33"/>
      <c r="B395" s="34"/>
      <c r="C395" s="186" t="s">
        <v>583</v>
      </c>
      <c r="D395" s="186" t="s">
        <v>137</v>
      </c>
      <c r="E395" s="187" t="s">
        <v>584</v>
      </c>
      <c r="F395" s="188" t="s">
        <v>585</v>
      </c>
      <c r="G395" s="189" t="s">
        <v>174</v>
      </c>
      <c r="H395" s="190">
        <v>3.33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41</v>
      </c>
      <c r="O395" s="70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141</v>
      </c>
      <c r="AT395" s="198" t="s">
        <v>137</v>
      </c>
      <c r="AU395" s="198" t="s">
        <v>86</v>
      </c>
      <c r="AY395" s="16" t="s">
        <v>135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84</v>
      </c>
      <c r="BK395" s="199">
        <f>ROUND(I395*H395,2)</f>
        <v>0</v>
      </c>
      <c r="BL395" s="16" t="s">
        <v>141</v>
      </c>
      <c r="BM395" s="198" t="s">
        <v>586</v>
      </c>
    </row>
    <row r="396" spans="1:65" s="13" customFormat="1" ht="11.25">
      <c r="B396" s="200"/>
      <c r="C396" s="201"/>
      <c r="D396" s="202" t="s">
        <v>145</v>
      </c>
      <c r="E396" s="203" t="s">
        <v>1</v>
      </c>
      <c r="F396" s="204" t="s">
        <v>587</v>
      </c>
      <c r="G396" s="201"/>
      <c r="H396" s="205">
        <v>3.33</v>
      </c>
      <c r="I396" s="206"/>
      <c r="J396" s="201"/>
      <c r="K396" s="201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145</v>
      </c>
      <c r="AU396" s="211" t="s">
        <v>86</v>
      </c>
      <c r="AV396" s="13" t="s">
        <v>86</v>
      </c>
      <c r="AW396" s="13" t="s">
        <v>33</v>
      </c>
      <c r="AX396" s="13" t="s">
        <v>76</v>
      </c>
      <c r="AY396" s="211" t="s">
        <v>135</v>
      </c>
    </row>
    <row r="397" spans="1:65" s="14" customFormat="1" ht="11.25">
      <c r="B397" s="212"/>
      <c r="C397" s="213"/>
      <c r="D397" s="202" t="s">
        <v>145</v>
      </c>
      <c r="E397" s="214" t="s">
        <v>1</v>
      </c>
      <c r="F397" s="215" t="s">
        <v>149</v>
      </c>
      <c r="G397" s="213"/>
      <c r="H397" s="216">
        <v>3.33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145</v>
      </c>
      <c r="AU397" s="222" t="s">
        <v>86</v>
      </c>
      <c r="AV397" s="14" t="s">
        <v>141</v>
      </c>
      <c r="AW397" s="14" t="s">
        <v>33</v>
      </c>
      <c r="AX397" s="14" t="s">
        <v>84</v>
      </c>
      <c r="AY397" s="222" t="s">
        <v>135</v>
      </c>
    </row>
    <row r="398" spans="1:65" s="2" customFormat="1" ht="24.2" customHeight="1">
      <c r="A398" s="33"/>
      <c r="B398" s="34"/>
      <c r="C398" s="186" t="s">
        <v>392</v>
      </c>
      <c r="D398" s="186" t="s">
        <v>137</v>
      </c>
      <c r="E398" s="187" t="s">
        <v>588</v>
      </c>
      <c r="F398" s="188" t="s">
        <v>173</v>
      </c>
      <c r="G398" s="189" t="s">
        <v>174</v>
      </c>
      <c r="H398" s="190">
        <v>73.512</v>
      </c>
      <c r="I398" s="191"/>
      <c r="J398" s="192">
        <f>ROUND(I398*H398,2)</f>
        <v>0</v>
      </c>
      <c r="K398" s="193"/>
      <c r="L398" s="38"/>
      <c r="M398" s="194" t="s">
        <v>1</v>
      </c>
      <c r="N398" s="195" t="s">
        <v>41</v>
      </c>
      <c r="O398" s="70"/>
      <c r="P398" s="196">
        <f>O398*H398</f>
        <v>0</v>
      </c>
      <c r="Q398" s="196">
        <v>0</v>
      </c>
      <c r="R398" s="196">
        <f>Q398*H398</f>
        <v>0</v>
      </c>
      <c r="S398" s="196">
        <v>0</v>
      </c>
      <c r="T398" s="19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8" t="s">
        <v>141</v>
      </c>
      <c r="AT398" s="198" t="s">
        <v>137</v>
      </c>
      <c r="AU398" s="198" t="s">
        <v>86</v>
      </c>
      <c r="AY398" s="16" t="s">
        <v>135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6" t="s">
        <v>84</v>
      </c>
      <c r="BK398" s="199">
        <f>ROUND(I398*H398,2)</f>
        <v>0</v>
      </c>
      <c r="BL398" s="16" t="s">
        <v>141</v>
      </c>
      <c r="BM398" s="198" t="s">
        <v>589</v>
      </c>
    </row>
    <row r="399" spans="1:65" s="13" customFormat="1" ht="11.25">
      <c r="B399" s="200"/>
      <c r="C399" s="201"/>
      <c r="D399" s="202" t="s">
        <v>145</v>
      </c>
      <c r="E399" s="203" t="s">
        <v>1</v>
      </c>
      <c r="F399" s="204" t="s">
        <v>590</v>
      </c>
      <c r="G399" s="201"/>
      <c r="H399" s="205">
        <v>73.512</v>
      </c>
      <c r="I399" s="206"/>
      <c r="J399" s="201"/>
      <c r="K399" s="201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145</v>
      </c>
      <c r="AU399" s="211" t="s">
        <v>86</v>
      </c>
      <c r="AV399" s="13" t="s">
        <v>86</v>
      </c>
      <c r="AW399" s="13" t="s">
        <v>33</v>
      </c>
      <c r="AX399" s="13" t="s">
        <v>76</v>
      </c>
      <c r="AY399" s="211" t="s">
        <v>135</v>
      </c>
    </row>
    <row r="400" spans="1:65" s="14" customFormat="1" ht="11.25">
      <c r="B400" s="212"/>
      <c r="C400" s="213"/>
      <c r="D400" s="202" t="s">
        <v>145</v>
      </c>
      <c r="E400" s="214" t="s">
        <v>1</v>
      </c>
      <c r="F400" s="215" t="s">
        <v>149</v>
      </c>
      <c r="G400" s="213"/>
      <c r="H400" s="216">
        <v>73.512</v>
      </c>
      <c r="I400" s="217"/>
      <c r="J400" s="213"/>
      <c r="K400" s="213"/>
      <c r="L400" s="218"/>
      <c r="M400" s="219"/>
      <c r="N400" s="220"/>
      <c r="O400" s="220"/>
      <c r="P400" s="220"/>
      <c r="Q400" s="220"/>
      <c r="R400" s="220"/>
      <c r="S400" s="220"/>
      <c r="T400" s="221"/>
      <c r="AT400" s="222" t="s">
        <v>145</v>
      </c>
      <c r="AU400" s="222" t="s">
        <v>86</v>
      </c>
      <c r="AV400" s="14" t="s">
        <v>141</v>
      </c>
      <c r="AW400" s="14" t="s">
        <v>33</v>
      </c>
      <c r="AX400" s="14" t="s">
        <v>84</v>
      </c>
      <c r="AY400" s="222" t="s">
        <v>135</v>
      </c>
    </row>
    <row r="401" spans="1:65" s="12" customFormat="1" ht="22.9" customHeight="1">
      <c r="B401" s="170"/>
      <c r="C401" s="171"/>
      <c r="D401" s="172" t="s">
        <v>75</v>
      </c>
      <c r="E401" s="184" t="s">
        <v>591</v>
      </c>
      <c r="F401" s="184" t="s">
        <v>592</v>
      </c>
      <c r="G401" s="171"/>
      <c r="H401" s="171"/>
      <c r="I401" s="174"/>
      <c r="J401" s="185">
        <f>BK401</f>
        <v>0</v>
      </c>
      <c r="K401" s="171"/>
      <c r="L401" s="176"/>
      <c r="M401" s="177"/>
      <c r="N401" s="178"/>
      <c r="O401" s="178"/>
      <c r="P401" s="179">
        <f>P402</f>
        <v>0</v>
      </c>
      <c r="Q401" s="178"/>
      <c r="R401" s="179">
        <f>R402</f>
        <v>0</v>
      </c>
      <c r="S401" s="178"/>
      <c r="T401" s="180">
        <f>T402</f>
        <v>0</v>
      </c>
      <c r="AR401" s="181" t="s">
        <v>84</v>
      </c>
      <c r="AT401" s="182" t="s">
        <v>75</v>
      </c>
      <c r="AU401" s="182" t="s">
        <v>84</v>
      </c>
      <c r="AY401" s="181" t="s">
        <v>135</v>
      </c>
      <c r="BK401" s="183">
        <f>BK402</f>
        <v>0</v>
      </c>
    </row>
    <row r="402" spans="1:65" s="2" customFormat="1" ht="24.2" customHeight="1">
      <c r="A402" s="33"/>
      <c r="B402" s="34"/>
      <c r="C402" s="186" t="s">
        <v>90</v>
      </c>
      <c r="D402" s="186" t="s">
        <v>137</v>
      </c>
      <c r="E402" s="187" t="s">
        <v>593</v>
      </c>
      <c r="F402" s="188" t="s">
        <v>594</v>
      </c>
      <c r="G402" s="189" t="s">
        <v>174</v>
      </c>
      <c r="H402" s="190">
        <v>427.63499999999999</v>
      </c>
      <c r="I402" s="191"/>
      <c r="J402" s="192">
        <f>ROUND(I402*H402,2)</f>
        <v>0</v>
      </c>
      <c r="K402" s="193"/>
      <c r="L402" s="38"/>
      <c r="M402" s="194" t="s">
        <v>1</v>
      </c>
      <c r="N402" s="195" t="s">
        <v>41</v>
      </c>
      <c r="O402" s="70"/>
      <c r="P402" s="196">
        <f>O402*H402</f>
        <v>0</v>
      </c>
      <c r="Q402" s="196">
        <v>0</v>
      </c>
      <c r="R402" s="196">
        <f>Q402*H402</f>
        <v>0</v>
      </c>
      <c r="S402" s="196">
        <v>0</v>
      </c>
      <c r="T402" s="197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98" t="s">
        <v>141</v>
      </c>
      <c r="AT402" s="198" t="s">
        <v>137</v>
      </c>
      <c r="AU402" s="198" t="s">
        <v>86</v>
      </c>
      <c r="AY402" s="16" t="s">
        <v>135</v>
      </c>
      <c r="BE402" s="199">
        <f>IF(N402="základní",J402,0)</f>
        <v>0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16" t="s">
        <v>84</v>
      </c>
      <c r="BK402" s="199">
        <f>ROUND(I402*H402,2)</f>
        <v>0</v>
      </c>
      <c r="BL402" s="16" t="s">
        <v>141</v>
      </c>
      <c r="BM402" s="198" t="s">
        <v>595</v>
      </c>
    </row>
    <row r="403" spans="1:65" s="12" customFormat="1" ht="25.9" customHeight="1">
      <c r="B403" s="170"/>
      <c r="C403" s="171"/>
      <c r="D403" s="172" t="s">
        <v>75</v>
      </c>
      <c r="E403" s="173" t="s">
        <v>596</v>
      </c>
      <c r="F403" s="173" t="s">
        <v>597</v>
      </c>
      <c r="G403" s="171"/>
      <c r="H403" s="171"/>
      <c r="I403" s="174"/>
      <c r="J403" s="175">
        <f>BK403</f>
        <v>0</v>
      </c>
      <c r="K403" s="171"/>
      <c r="L403" s="176"/>
      <c r="M403" s="177"/>
      <c r="N403" s="178"/>
      <c r="O403" s="178"/>
      <c r="P403" s="179">
        <f>P404+P445</f>
        <v>0</v>
      </c>
      <c r="Q403" s="178"/>
      <c r="R403" s="179">
        <f>R404+R445</f>
        <v>0.19202853499999997</v>
      </c>
      <c r="S403" s="178"/>
      <c r="T403" s="180">
        <f>T404+T445</f>
        <v>0</v>
      </c>
      <c r="AR403" s="181" t="s">
        <v>86</v>
      </c>
      <c r="AT403" s="182" t="s">
        <v>75</v>
      </c>
      <c r="AU403" s="182" t="s">
        <v>76</v>
      </c>
      <c r="AY403" s="181" t="s">
        <v>135</v>
      </c>
      <c r="BK403" s="183">
        <f>BK404+BK445</f>
        <v>0</v>
      </c>
    </row>
    <row r="404" spans="1:65" s="12" customFormat="1" ht="22.9" customHeight="1">
      <c r="B404" s="170"/>
      <c r="C404" s="171"/>
      <c r="D404" s="172" t="s">
        <v>75</v>
      </c>
      <c r="E404" s="184" t="s">
        <v>598</v>
      </c>
      <c r="F404" s="184" t="s">
        <v>599</v>
      </c>
      <c r="G404" s="171"/>
      <c r="H404" s="171"/>
      <c r="I404" s="174"/>
      <c r="J404" s="185">
        <f>BK404</f>
        <v>0</v>
      </c>
      <c r="K404" s="171"/>
      <c r="L404" s="176"/>
      <c r="M404" s="177"/>
      <c r="N404" s="178"/>
      <c r="O404" s="178"/>
      <c r="P404" s="179">
        <f>SUM(P405:P444)</f>
        <v>0</v>
      </c>
      <c r="Q404" s="178"/>
      <c r="R404" s="179">
        <f>SUM(R405:R444)</f>
        <v>0.14668293499999999</v>
      </c>
      <c r="S404" s="178"/>
      <c r="T404" s="180">
        <f>SUM(T405:T444)</f>
        <v>0</v>
      </c>
      <c r="AR404" s="181" t="s">
        <v>86</v>
      </c>
      <c r="AT404" s="182" t="s">
        <v>75</v>
      </c>
      <c r="AU404" s="182" t="s">
        <v>84</v>
      </c>
      <c r="AY404" s="181" t="s">
        <v>135</v>
      </c>
      <c r="BK404" s="183">
        <f>SUM(BK405:BK444)</f>
        <v>0</v>
      </c>
    </row>
    <row r="405" spans="1:65" s="2" customFormat="1" ht="24.2" customHeight="1">
      <c r="A405" s="33"/>
      <c r="B405" s="34"/>
      <c r="C405" s="186" t="s">
        <v>93</v>
      </c>
      <c r="D405" s="186" t="s">
        <v>137</v>
      </c>
      <c r="E405" s="187" t="s">
        <v>600</v>
      </c>
      <c r="F405" s="188" t="s">
        <v>601</v>
      </c>
      <c r="G405" s="189" t="s">
        <v>184</v>
      </c>
      <c r="H405" s="190">
        <v>18.8</v>
      </c>
      <c r="I405" s="191"/>
      <c r="J405" s="192">
        <f>ROUND(I405*H405,2)</f>
        <v>0</v>
      </c>
      <c r="K405" s="193"/>
      <c r="L405" s="38"/>
      <c r="M405" s="194" t="s">
        <v>1</v>
      </c>
      <c r="N405" s="195" t="s">
        <v>41</v>
      </c>
      <c r="O405" s="70"/>
      <c r="P405" s="196">
        <f>O405*H405</f>
        <v>0</v>
      </c>
      <c r="Q405" s="196">
        <v>0</v>
      </c>
      <c r="R405" s="196">
        <f>Q405*H405</f>
        <v>0</v>
      </c>
      <c r="S405" s="196">
        <v>0</v>
      </c>
      <c r="T405" s="19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8" t="s">
        <v>175</v>
      </c>
      <c r="AT405" s="198" t="s">
        <v>137</v>
      </c>
      <c r="AU405" s="198" t="s">
        <v>86</v>
      </c>
      <c r="AY405" s="16" t="s">
        <v>135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6" t="s">
        <v>84</v>
      </c>
      <c r="BK405" s="199">
        <f>ROUND(I405*H405,2)</f>
        <v>0</v>
      </c>
      <c r="BL405" s="16" t="s">
        <v>175</v>
      </c>
      <c r="BM405" s="198" t="s">
        <v>602</v>
      </c>
    </row>
    <row r="406" spans="1:65" s="13" customFormat="1" ht="11.25">
      <c r="B406" s="200"/>
      <c r="C406" s="201"/>
      <c r="D406" s="202" t="s">
        <v>145</v>
      </c>
      <c r="E406" s="203" t="s">
        <v>1</v>
      </c>
      <c r="F406" s="204" t="s">
        <v>603</v>
      </c>
      <c r="G406" s="201"/>
      <c r="H406" s="205">
        <v>18.8</v>
      </c>
      <c r="I406" s="206"/>
      <c r="J406" s="201"/>
      <c r="K406" s="201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145</v>
      </c>
      <c r="AU406" s="211" t="s">
        <v>86</v>
      </c>
      <c r="AV406" s="13" t="s">
        <v>86</v>
      </c>
      <c r="AW406" s="13" t="s">
        <v>33</v>
      </c>
      <c r="AX406" s="13" t="s">
        <v>76</v>
      </c>
      <c r="AY406" s="211" t="s">
        <v>135</v>
      </c>
    </row>
    <row r="407" spans="1:65" s="14" customFormat="1" ht="11.25">
      <c r="B407" s="212"/>
      <c r="C407" s="213"/>
      <c r="D407" s="202" t="s">
        <v>145</v>
      </c>
      <c r="E407" s="214" t="s">
        <v>1</v>
      </c>
      <c r="F407" s="215" t="s">
        <v>149</v>
      </c>
      <c r="G407" s="213"/>
      <c r="H407" s="216">
        <v>18.8</v>
      </c>
      <c r="I407" s="217"/>
      <c r="J407" s="213"/>
      <c r="K407" s="213"/>
      <c r="L407" s="218"/>
      <c r="M407" s="219"/>
      <c r="N407" s="220"/>
      <c r="O407" s="220"/>
      <c r="P407" s="220"/>
      <c r="Q407" s="220"/>
      <c r="R407" s="220"/>
      <c r="S407" s="220"/>
      <c r="T407" s="221"/>
      <c r="AT407" s="222" t="s">
        <v>145</v>
      </c>
      <c r="AU407" s="222" t="s">
        <v>86</v>
      </c>
      <c r="AV407" s="14" t="s">
        <v>141</v>
      </c>
      <c r="AW407" s="14" t="s">
        <v>33</v>
      </c>
      <c r="AX407" s="14" t="s">
        <v>84</v>
      </c>
      <c r="AY407" s="222" t="s">
        <v>135</v>
      </c>
    </row>
    <row r="408" spans="1:65" s="2" customFormat="1" ht="16.5" customHeight="1">
      <c r="A408" s="33"/>
      <c r="B408" s="34"/>
      <c r="C408" s="223" t="s">
        <v>604</v>
      </c>
      <c r="D408" s="223" t="s">
        <v>190</v>
      </c>
      <c r="E408" s="224" t="s">
        <v>605</v>
      </c>
      <c r="F408" s="225" t="s">
        <v>606</v>
      </c>
      <c r="G408" s="226" t="s">
        <v>174</v>
      </c>
      <c r="H408" s="227">
        <v>6.0000000000000001E-3</v>
      </c>
      <c r="I408" s="228"/>
      <c r="J408" s="229">
        <f>ROUND(I408*H408,2)</f>
        <v>0</v>
      </c>
      <c r="K408" s="230"/>
      <c r="L408" s="231"/>
      <c r="M408" s="232" t="s">
        <v>1</v>
      </c>
      <c r="N408" s="233" t="s">
        <v>41</v>
      </c>
      <c r="O408" s="70"/>
      <c r="P408" s="196">
        <f>O408*H408</f>
        <v>0</v>
      </c>
      <c r="Q408" s="196">
        <v>1</v>
      </c>
      <c r="R408" s="196">
        <f>Q408*H408</f>
        <v>6.0000000000000001E-3</v>
      </c>
      <c r="S408" s="196">
        <v>0</v>
      </c>
      <c r="T408" s="197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8" t="s">
        <v>213</v>
      </c>
      <c r="AT408" s="198" t="s">
        <v>190</v>
      </c>
      <c r="AU408" s="198" t="s">
        <v>86</v>
      </c>
      <c r="AY408" s="16" t="s">
        <v>135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16" t="s">
        <v>84</v>
      </c>
      <c r="BK408" s="199">
        <f>ROUND(I408*H408,2)</f>
        <v>0</v>
      </c>
      <c r="BL408" s="16" t="s">
        <v>175</v>
      </c>
      <c r="BM408" s="198" t="s">
        <v>607</v>
      </c>
    </row>
    <row r="409" spans="1:65" s="2" customFormat="1" ht="19.5">
      <c r="A409" s="33"/>
      <c r="B409" s="34"/>
      <c r="C409" s="35"/>
      <c r="D409" s="202" t="s">
        <v>252</v>
      </c>
      <c r="E409" s="35"/>
      <c r="F409" s="234" t="s">
        <v>608</v>
      </c>
      <c r="G409" s="35"/>
      <c r="H409" s="35"/>
      <c r="I409" s="235"/>
      <c r="J409" s="35"/>
      <c r="K409" s="35"/>
      <c r="L409" s="38"/>
      <c r="M409" s="236"/>
      <c r="N409" s="237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252</v>
      </c>
      <c r="AU409" s="16" t="s">
        <v>86</v>
      </c>
    </row>
    <row r="410" spans="1:65" s="13" customFormat="1" ht="11.25">
      <c r="B410" s="200"/>
      <c r="C410" s="201"/>
      <c r="D410" s="202" t="s">
        <v>145</v>
      </c>
      <c r="E410" s="203" t="s">
        <v>1</v>
      </c>
      <c r="F410" s="204" t="s">
        <v>609</v>
      </c>
      <c r="G410" s="201"/>
      <c r="H410" s="205">
        <v>6.0000000000000001E-3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145</v>
      </c>
      <c r="AU410" s="211" t="s">
        <v>86</v>
      </c>
      <c r="AV410" s="13" t="s">
        <v>86</v>
      </c>
      <c r="AW410" s="13" t="s">
        <v>33</v>
      </c>
      <c r="AX410" s="13" t="s">
        <v>76</v>
      </c>
      <c r="AY410" s="211" t="s">
        <v>135</v>
      </c>
    </row>
    <row r="411" spans="1:65" s="14" customFormat="1" ht="11.25">
      <c r="B411" s="212"/>
      <c r="C411" s="213"/>
      <c r="D411" s="202" t="s">
        <v>145</v>
      </c>
      <c r="E411" s="214" t="s">
        <v>1</v>
      </c>
      <c r="F411" s="215" t="s">
        <v>149</v>
      </c>
      <c r="G411" s="213"/>
      <c r="H411" s="216">
        <v>6.0000000000000001E-3</v>
      </c>
      <c r="I411" s="217"/>
      <c r="J411" s="213"/>
      <c r="K411" s="213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145</v>
      </c>
      <c r="AU411" s="222" t="s">
        <v>86</v>
      </c>
      <c r="AV411" s="14" t="s">
        <v>141</v>
      </c>
      <c r="AW411" s="14" t="s">
        <v>33</v>
      </c>
      <c r="AX411" s="14" t="s">
        <v>84</v>
      </c>
      <c r="AY411" s="222" t="s">
        <v>135</v>
      </c>
    </row>
    <row r="412" spans="1:65" s="2" customFormat="1" ht="24.2" customHeight="1">
      <c r="A412" s="33"/>
      <c r="B412" s="34"/>
      <c r="C412" s="186" t="s">
        <v>399</v>
      </c>
      <c r="D412" s="186" t="s">
        <v>137</v>
      </c>
      <c r="E412" s="187" t="s">
        <v>610</v>
      </c>
      <c r="F412" s="188" t="s">
        <v>611</v>
      </c>
      <c r="G412" s="189" t="s">
        <v>184</v>
      </c>
      <c r="H412" s="190">
        <v>37.6</v>
      </c>
      <c r="I412" s="191"/>
      <c r="J412" s="192">
        <f>ROUND(I412*H412,2)</f>
        <v>0</v>
      </c>
      <c r="K412" s="193"/>
      <c r="L412" s="38"/>
      <c r="M412" s="194" t="s">
        <v>1</v>
      </c>
      <c r="N412" s="195" t="s">
        <v>41</v>
      </c>
      <c r="O412" s="70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98" t="s">
        <v>175</v>
      </c>
      <c r="AT412" s="198" t="s">
        <v>137</v>
      </c>
      <c r="AU412" s="198" t="s">
        <v>86</v>
      </c>
      <c r="AY412" s="16" t="s">
        <v>135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6" t="s">
        <v>84</v>
      </c>
      <c r="BK412" s="199">
        <f>ROUND(I412*H412,2)</f>
        <v>0</v>
      </c>
      <c r="BL412" s="16" t="s">
        <v>175</v>
      </c>
      <c r="BM412" s="198" t="s">
        <v>612</v>
      </c>
    </row>
    <row r="413" spans="1:65" s="13" customFormat="1" ht="11.25">
      <c r="B413" s="200"/>
      <c r="C413" s="201"/>
      <c r="D413" s="202" t="s">
        <v>145</v>
      </c>
      <c r="E413" s="203" t="s">
        <v>1</v>
      </c>
      <c r="F413" s="204" t="s">
        <v>613</v>
      </c>
      <c r="G413" s="201"/>
      <c r="H413" s="205">
        <v>37.6</v>
      </c>
      <c r="I413" s="206"/>
      <c r="J413" s="201"/>
      <c r="K413" s="201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145</v>
      </c>
      <c r="AU413" s="211" t="s">
        <v>86</v>
      </c>
      <c r="AV413" s="13" t="s">
        <v>86</v>
      </c>
      <c r="AW413" s="13" t="s">
        <v>33</v>
      </c>
      <c r="AX413" s="13" t="s">
        <v>76</v>
      </c>
      <c r="AY413" s="211" t="s">
        <v>135</v>
      </c>
    </row>
    <row r="414" spans="1:65" s="14" customFormat="1" ht="11.25">
      <c r="B414" s="212"/>
      <c r="C414" s="213"/>
      <c r="D414" s="202" t="s">
        <v>145</v>
      </c>
      <c r="E414" s="214" t="s">
        <v>1</v>
      </c>
      <c r="F414" s="215" t="s">
        <v>149</v>
      </c>
      <c r="G414" s="213"/>
      <c r="H414" s="216">
        <v>37.6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AT414" s="222" t="s">
        <v>145</v>
      </c>
      <c r="AU414" s="222" t="s">
        <v>86</v>
      </c>
      <c r="AV414" s="14" t="s">
        <v>141</v>
      </c>
      <c r="AW414" s="14" t="s">
        <v>33</v>
      </c>
      <c r="AX414" s="14" t="s">
        <v>84</v>
      </c>
      <c r="AY414" s="222" t="s">
        <v>135</v>
      </c>
    </row>
    <row r="415" spans="1:65" s="2" customFormat="1" ht="16.5" customHeight="1">
      <c r="A415" s="33"/>
      <c r="B415" s="34"/>
      <c r="C415" s="223" t="s">
        <v>614</v>
      </c>
      <c r="D415" s="223" t="s">
        <v>190</v>
      </c>
      <c r="E415" s="224" t="s">
        <v>615</v>
      </c>
      <c r="F415" s="225" t="s">
        <v>616</v>
      </c>
      <c r="G415" s="226" t="s">
        <v>174</v>
      </c>
      <c r="H415" s="227">
        <v>1.4999999999999999E-2</v>
      </c>
      <c r="I415" s="228"/>
      <c r="J415" s="229">
        <f>ROUND(I415*H415,2)</f>
        <v>0</v>
      </c>
      <c r="K415" s="230"/>
      <c r="L415" s="231"/>
      <c r="M415" s="232" t="s">
        <v>1</v>
      </c>
      <c r="N415" s="233" t="s">
        <v>41</v>
      </c>
      <c r="O415" s="70"/>
      <c r="P415" s="196">
        <f>O415*H415</f>
        <v>0</v>
      </c>
      <c r="Q415" s="196">
        <v>1</v>
      </c>
      <c r="R415" s="196">
        <f>Q415*H415</f>
        <v>1.4999999999999999E-2</v>
      </c>
      <c r="S415" s="196">
        <v>0</v>
      </c>
      <c r="T415" s="19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8" t="s">
        <v>213</v>
      </c>
      <c r="AT415" s="198" t="s">
        <v>190</v>
      </c>
      <c r="AU415" s="198" t="s">
        <v>86</v>
      </c>
      <c r="AY415" s="16" t="s">
        <v>135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6" t="s">
        <v>84</v>
      </c>
      <c r="BK415" s="199">
        <f>ROUND(I415*H415,2)</f>
        <v>0</v>
      </c>
      <c r="BL415" s="16" t="s">
        <v>175</v>
      </c>
      <c r="BM415" s="198" t="s">
        <v>617</v>
      </c>
    </row>
    <row r="416" spans="1:65" s="2" customFormat="1" ht="19.5">
      <c r="A416" s="33"/>
      <c r="B416" s="34"/>
      <c r="C416" s="35"/>
      <c r="D416" s="202" t="s">
        <v>252</v>
      </c>
      <c r="E416" s="35"/>
      <c r="F416" s="234" t="s">
        <v>618</v>
      </c>
      <c r="G416" s="35"/>
      <c r="H416" s="35"/>
      <c r="I416" s="235"/>
      <c r="J416" s="35"/>
      <c r="K416" s="35"/>
      <c r="L416" s="38"/>
      <c r="M416" s="236"/>
      <c r="N416" s="237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252</v>
      </c>
      <c r="AU416" s="16" t="s">
        <v>86</v>
      </c>
    </row>
    <row r="417" spans="1:65" s="13" customFormat="1" ht="11.25">
      <c r="B417" s="200"/>
      <c r="C417" s="201"/>
      <c r="D417" s="202" t="s">
        <v>145</v>
      </c>
      <c r="E417" s="203" t="s">
        <v>1</v>
      </c>
      <c r="F417" s="204" t="s">
        <v>619</v>
      </c>
      <c r="G417" s="201"/>
      <c r="H417" s="205">
        <v>1.4999999999999999E-2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145</v>
      </c>
      <c r="AU417" s="211" t="s">
        <v>86</v>
      </c>
      <c r="AV417" s="13" t="s">
        <v>86</v>
      </c>
      <c r="AW417" s="13" t="s">
        <v>33</v>
      </c>
      <c r="AX417" s="13" t="s">
        <v>76</v>
      </c>
      <c r="AY417" s="211" t="s">
        <v>135</v>
      </c>
    </row>
    <row r="418" spans="1:65" s="14" customFormat="1" ht="11.25">
      <c r="B418" s="212"/>
      <c r="C418" s="213"/>
      <c r="D418" s="202" t="s">
        <v>145</v>
      </c>
      <c r="E418" s="214" t="s">
        <v>1</v>
      </c>
      <c r="F418" s="215" t="s">
        <v>149</v>
      </c>
      <c r="G418" s="213"/>
      <c r="H418" s="216">
        <v>1.4999999999999999E-2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145</v>
      </c>
      <c r="AU418" s="222" t="s">
        <v>86</v>
      </c>
      <c r="AV418" s="14" t="s">
        <v>141</v>
      </c>
      <c r="AW418" s="14" t="s">
        <v>33</v>
      </c>
      <c r="AX418" s="14" t="s">
        <v>84</v>
      </c>
      <c r="AY418" s="222" t="s">
        <v>135</v>
      </c>
    </row>
    <row r="419" spans="1:65" s="2" customFormat="1" ht="24.2" customHeight="1">
      <c r="A419" s="33"/>
      <c r="B419" s="34"/>
      <c r="C419" s="186" t="s">
        <v>403</v>
      </c>
      <c r="D419" s="186" t="s">
        <v>137</v>
      </c>
      <c r="E419" s="187" t="s">
        <v>620</v>
      </c>
      <c r="F419" s="188" t="s">
        <v>621</v>
      </c>
      <c r="G419" s="189" t="s">
        <v>184</v>
      </c>
      <c r="H419" s="190">
        <v>63.3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41</v>
      </c>
      <c r="O419" s="70"/>
      <c r="P419" s="196">
        <f>O419*H419</f>
        <v>0</v>
      </c>
      <c r="Q419" s="196">
        <v>3.9825E-4</v>
      </c>
      <c r="R419" s="196">
        <f>Q419*H419</f>
        <v>2.5209224999999998E-2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175</v>
      </c>
      <c r="AT419" s="198" t="s">
        <v>137</v>
      </c>
      <c r="AU419" s="198" t="s">
        <v>86</v>
      </c>
      <c r="AY419" s="16" t="s">
        <v>135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84</v>
      </c>
      <c r="BK419" s="199">
        <f>ROUND(I419*H419,2)</f>
        <v>0</v>
      </c>
      <c r="BL419" s="16" t="s">
        <v>175</v>
      </c>
      <c r="BM419" s="198" t="s">
        <v>622</v>
      </c>
    </row>
    <row r="420" spans="1:65" s="13" customFormat="1" ht="11.25">
      <c r="B420" s="200"/>
      <c r="C420" s="201"/>
      <c r="D420" s="202" t="s">
        <v>145</v>
      </c>
      <c r="E420" s="203" t="s">
        <v>1</v>
      </c>
      <c r="F420" s="204" t="s">
        <v>623</v>
      </c>
      <c r="G420" s="201"/>
      <c r="H420" s="205">
        <v>29.04</v>
      </c>
      <c r="I420" s="206"/>
      <c r="J420" s="201"/>
      <c r="K420" s="201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145</v>
      </c>
      <c r="AU420" s="211" t="s">
        <v>86</v>
      </c>
      <c r="AV420" s="13" t="s">
        <v>86</v>
      </c>
      <c r="AW420" s="13" t="s">
        <v>33</v>
      </c>
      <c r="AX420" s="13" t="s">
        <v>76</v>
      </c>
      <c r="AY420" s="211" t="s">
        <v>135</v>
      </c>
    </row>
    <row r="421" spans="1:65" s="13" customFormat="1" ht="11.25">
      <c r="B421" s="200"/>
      <c r="C421" s="201"/>
      <c r="D421" s="202" t="s">
        <v>145</v>
      </c>
      <c r="E421" s="203" t="s">
        <v>1</v>
      </c>
      <c r="F421" s="204" t="s">
        <v>624</v>
      </c>
      <c r="G421" s="201"/>
      <c r="H421" s="205">
        <v>10.28</v>
      </c>
      <c r="I421" s="206"/>
      <c r="J421" s="201"/>
      <c r="K421" s="201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145</v>
      </c>
      <c r="AU421" s="211" t="s">
        <v>86</v>
      </c>
      <c r="AV421" s="13" t="s">
        <v>86</v>
      </c>
      <c r="AW421" s="13" t="s">
        <v>33</v>
      </c>
      <c r="AX421" s="13" t="s">
        <v>76</v>
      </c>
      <c r="AY421" s="211" t="s">
        <v>135</v>
      </c>
    </row>
    <row r="422" spans="1:65" s="13" customFormat="1" ht="11.25">
      <c r="B422" s="200"/>
      <c r="C422" s="201"/>
      <c r="D422" s="202" t="s">
        <v>145</v>
      </c>
      <c r="E422" s="203" t="s">
        <v>1</v>
      </c>
      <c r="F422" s="204" t="s">
        <v>625</v>
      </c>
      <c r="G422" s="201"/>
      <c r="H422" s="205">
        <v>23.98</v>
      </c>
      <c r="I422" s="206"/>
      <c r="J422" s="201"/>
      <c r="K422" s="201"/>
      <c r="L422" s="207"/>
      <c r="M422" s="208"/>
      <c r="N422" s="209"/>
      <c r="O422" s="209"/>
      <c r="P422" s="209"/>
      <c r="Q422" s="209"/>
      <c r="R422" s="209"/>
      <c r="S422" s="209"/>
      <c r="T422" s="210"/>
      <c r="AT422" s="211" t="s">
        <v>145</v>
      </c>
      <c r="AU422" s="211" t="s">
        <v>86</v>
      </c>
      <c r="AV422" s="13" t="s">
        <v>86</v>
      </c>
      <c r="AW422" s="13" t="s">
        <v>33</v>
      </c>
      <c r="AX422" s="13" t="s">
        <v>76</v>
      </c>
      <c r="AY422" s="211" t="s">
        <v>135</v>
      </c>
    </row>
    <row r="423" spans="1:65" s="14" customFormat="1" ht="11.25">
      <c r="B423" s="212"/>
      <c r="C423" s="213"/>
      <c r="D423" s="202" t="s">
        <v>145</v>
      </c>
      <c r="E423" s="214" t="s">
        <v>1</v>
      </c>
      <c r="F423" s="215" t="s">
        <v>149</v>
      </c>
      <c r="G423" s="213"/>
      <c r="H423" s="216">
        <v>63.3</v>
      </c>
      <c r="I423" s="217"/>
      <c r="J423" s="213"/>
      <c r="K423" s="213"/>
      <c r="L423" s="218"/>
      <c r="M423" s="219"/>
      <c r="N423" s="220"/>
      <c r="O423" s="220"/>
      <c r="P423" s="220"/>
      <c r="Q423" s="220"/>
      <c r="R423" s="220"/>
      <c r="S423" s="220"/>
      <c r="T423" s="221"/>
      <c r="AT423" s="222" t="s">
        <v>145</v>
      </c>
      <c r="AU423" s="222" t="s">
        <v>86</v>
      </c>
      <c r="AV423" s="14" t="s">
        <v>141</v>
      </c>
      <c r="AW423" s="14" t="s">
        <v>33</v>
      </c>
      <c r="AX423" s="14" t="s">
        <v>84</v>
      </c>
      <c r="AY423" s="222" t="s">
        <v>135</v>
      </c>
    </row>
    <row r="424" spans="1:65" s="2" customFormat="1" ht="24.2" customHeight="1">
      <c r="A424" s="33"/>
      <c r="B424" s="34"/>
      <c r="C424" s="186" t="s">
        <v>626</v>
      </c>
      <c r="D424" s="186" t="s">
        <v>137</v>
      </c>
      <c r="E424" s="187" t="s">
        <v>627</v>
      </c>
      <c r="F424" s="188" t="s">
        <v>628</v>
      </c>
      <c r="G424" s="189" t="s">
        <v>184</v>
      </c>
      <c r="H424" s="190">
        <v>44.28</v>
      </c>
      <c r="I424" s="191"/>
      <c r="J424" s="192">
        <f>ROUND(I424*H424,2)</f>
        <v>0</v>
      </c>
      <c r="K424" s="193"/>
      <c r="L424" s="38"/>
      <c r="M424" s="194" t="s">
        <v>1</v>
      </c>
      <c r="N424" s="195" t="s">
        <v>41</v>
      </c>
      <c r="O424" s="70"/>
      <c r="P424" s="196">
        <f>O424*H424</f>
        <v>0</v>
      </c>
      <c r="Q424" s="196">
        <v>3.9825E-4</v>
      </c>
      <c r="R424" s="196">
        <f>Q424*H424</f>
        <v>1.7634509999999999E-2</v>
      </c>
      <c r="S424" s="196">
        <v>0</v>
      </c>
      <c r="T424" s="197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98" t="s">
        <v>175</v>
      </c>
      <c r="AT424" s="198" t="s">
        <v>137</v>
      </c>
      <c r="AU424" s="198" t="s">
        <v>86</v>
      </c>
      <c r="AY424" s="16" t="s">
        <v>135</v>
      </c>
      <c r="BE424" s="199">
        <f>IF(N424="základní",J424,0)</f>
        <v>0</v>
      </c>
      <c r="BF424" s="199">
        <f>IF(N424="snížená",J424,0)</f>
        <v>0</v>
      </c>
      <c r="BG424" s="199">
        <f>IF(N424="zákl. přenesená",J424,0)</f>
        <v>0</v>
      </c>
      <c r="BH424" s="199">
        <f>IF(N424="sníž. přenesená",J424,0)</f>
        <v>0</v>
      </c>
      <c r="BI424" s="199">
        <f>IF(N424="nulová",J424,0)</f>
        <v>0</v>
      </c>
      <c r="BJ424" s="16" t="s">
        <v>84</v>
      </c>
      <c r="BK424" s="199">
        <f>ROUND(I424*H424,2)</f>
        <v>0</v>
      </c>
      <c r="BL424" s="16" t="s">
        <v>175</v>
      </c>
      <c r="BM424" s="198" t="s">
        <v>629</v>
      </c>
    </row>
    <row r="425" spans="1:65" s="13" customFormat="1" ht="11.25">
      <c r="B425" s="200"/>
      <c r="C425" s="201"/>
      <c r="D425" s="202" t="s">
        <v>145</v>
      </c>
      <c r="E425" s="203" t="s">
        <v>1</v>
      </c>
      <c r="F425" s="204" t="s">
        <v>630</v>
      </c>
      <c r="G425" s="201"/>
      <c r="H425" s="205">
        <v>20.28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145</v>
      </c>
      <c r="AU425" s="211" t="s">
        <v>86</v>
      </c>
      <c r="AV425" s="13" t="s">
        <v>86</v>
      </c>
      <c r="AW425" s="13" t="s">
        <v>33</v>
      </c>
      <c r="AX425" s="13" t="s">
        <v>76</v>
      </c>
      <c r="AY425" s="211" t="s">
        <v>135</v>
      </c>
    </row>
    <row r="426" spans="1:65" s="13" customFormat="1" ht="11.25">
      <c r="B426" s="200"/>
      <c r="C426" s="201"/>
      <c r="D426" s="202" t="s">
        <v>145</v>
      </c>
      <c r="E426" s="203" t="s">
        <v>1</v>
      </c>
      <c r="F426" s="204" t="s">
        <v>631</v>
      </c>
      <c r="G426" s="201"/>
      <c r="H426" s="205">
        <v>24</v>
      </c>
      <c r="I426" s="206"/>
      <c r="J426" s="201"/>
      <c r="K426" s="201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145</v>
      </c>
      <c r="AU426" s="211" t="s">
        <v>86</v>
      </c>
      <c r="AV426" s="13" t="s">
        <v>86</v>
      </c>
      <c r="AW426" s="13" t="s">
        <v>33</v>
      </c>
      <c r="AX426" s="13" t="s">
        <v>76</v>
      </c>
      <c r="AY426" s="211" t="s">
        <v>135</v>
      </c>
    </row>
    <row r="427" spans="1:65" s="14" customFormat="1" ht="11.25">
      <c r="B427" s="212"/>
      <c r="C427" s="213"/>
      <c r="D427" s="202" t="s">
        <v>145</v>
      </c>
      <c r="E427" s="214" t="s">
        <v>1</v>
      </c>
      <c r="F427" s="215" t="s">
        <v>149</v>
      </c>
      <c r="G427" s="213"/>
      <c r="H427" s="216">
        <v>44.28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145</v>
      </c>
      <c r="AU427" s="222" t="s">
        <v>86</v>
      </c>
      <c r="AV427" s="14" t="s">
        <v>141</v>
      </c>
      <c r="AW427" s="14" t="s">
        <v>33</v>
      </c>
      <c r="AX427" s="14" t="s">
        <v>84</v>
      </c>
      <c r="AY427" s="222" t="s">
        <v>135</v>
      </c>
    </row>
    <row r="428" spans="1:65" s="2" customFormat="1" ht="24.2" customHeight="1">
      <c r="A428" s="33"/>
      <c r="B428" s="34"/>
      <c r="C428" s="223" t="s">
        <v>409</v>
      </c>
      <c r="D428" s="223" t="s">
        <v>190</v>
      </c>
      <c r="E428" s="224" t="s">
        <v>632</v>
      </c>
      <c r="F428" s="225" t="s">
        <v>633</v>
      </c>
      <c r="G428" s="226" t="s">
        <v>184</v>
      </c>
      <c r="H428" s="227">
        <v>131.35499999999999</v>
      </c>
      <c r="I428" s="228"/>
      <c r="J428" s="229">
        <f>ROUND(I428*H428,2)</f>
        <v>0</v>
      </c>
      <c r="K428" s="230"/>
      <c r="L428" s="231"/>
      <c r="M428" s="232" t="s">
        <v>1</v>
      </c>
      <c r="N428" s="233" t="s">
        <v>41</v>
      </c>
      <c r="O428" s="70"/>
      <c r="P428" s="196">
        <f>O428*H428</f>
        <v>0</v>
      </c>
      <c r="Q428" s="196">
        <v>0</v>
      </c>
      <c r="R428" s="196">
        <f>Q428*H428</f>
        <v>0</v>
      </c>
      <c r="S428" s="196">
        <v>0</v>
      </c>
      <c r="T428" s="19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8" t="s">
        <v>213</v>
      </c>
      <c r="AT428" s="198" t="s">
        <v>190</v>
      </c>
      <c r="AU428" s="198" t="s">
        <v>86</v>
      </c>
      <c r="AY428" s="16" t="s">
        <v>135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6" t="s">
        <v>84</v>
      </c>
      <c r="BK428" s="199">
        <f>ROUND(I428*H428,2)</f>
        <v>0</v>
      </c>
      <c r="BL428" s="16" t="s">
        <v>175</v>
      </c>
      <c r="BM428" s="198" t="s">
        <v>634</v>
      </c>
    </row>
    <row r="429" spans="1:65" s="13" customFormat="1" ht="11.25">
      <c r="B429" s="200"/>
      <c r="C429" s="201"/>
      <c r="D429" s="202" t="s">
        <v>145</v>
      </c>
      <c r="E429" s="203" t="s">
        <v>1</v>
      </c>
      <c r="F429" s="204" t="s">
        <v>635</v>
      </c>
      <c r="G429" s="201"/>
      <c r="H429" s="205">
        <v>131.35499999999999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145</v>
      </c>
      <c r="AU429" s="211" t="s">
        <v>86</v>
      </c>
      <c r="AV429" s="13" t="s">
        <v>86</v>
      </c>
      <c r="AW429" s="13" t="s">
        <v>33</v>
      </c>
      <c r="AX429" s="13" t="s">
        <v>76</v>
      </c>
      <c r="AY429" s="211" t="s">
        <v>135</v>
      </c>
    </row>
    <row r="430" spans="1:65" s="14" customFormat="1" ht="11.25">
      <c r="B430" s="212"/>
      <c r="C430" s="213"/>
      <c r="D430" s="202" t="s">
        <v>145</v>
      </c>
      <c r="E430" s="214" t="s">
        <v>1</v>
      </c>
      <c r="F430" s="215" t="s">
        <v>149</v>
      </c>
      <c r="G430" s="213"/>
      <c r="H430" s="216">
        <v>131.35499999999999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145</v>
      </c>
      <c r="AU430" s="222" t="s">
        <v>86</v>
      </c>
      <c r="AV430" s="14" t="s">
        <v>141</v>
      </c>
      <c r="AW430" s="14" t="s">
        <v>33</v>
      </c>
      <c r="AX430" s="14" t="s">
        <v>84</v>
      </c>
      <c r="AY430" s="222" t="s">
        <v>135</v>
      </c>
    </row>
    <row r="431" spans="1:65" s="2" customFormat="1" ht="21.75" customHeight="1">
      <c r="A431" s="33"/>
      <c r="B431" s="34"/>
      <c r="C431" s="186" t="s">
        <v>636</v>
      </c>
      <c r="D431" s="186" t="s">
        <v>137</v>
      </c>
      <c r="E431" s="187" t="s">
        <v>637</v>
      </c>
      <c r="F431" s="188" t="s">
        <v>638</v>
      </c>
      <c r="G431" s="189" t="s">
        <v>140</v>
      </c>
      <c r="H431" s="190">
        <v>23.2</v>
      </c>
      <c r="I431" s="191"/>
      <c r="J431" s="192">
        <f>ROUND(I431*H431,2)</f>
        <v>0</v>
      </c>
      <c r="K431" s="193"/>
      <c r="L431" s="38"/>
      <c r="M431" s="194" t="s">
        <v>1</v>
      </c>
      <c r="N431" s="195" t="s">
        <v>41</v>
      </c>
      <c r="O431" s="70"/>
      <c r="P431" s="196">
        <f>O431*H431</f>
        <v>0</v>
      </c>
      <c r="Q431" s="196">
        <v>1.1E-4</v>
      </c>
      <c r="R431" s="196">
        <f>Q431*H431</f>
        <v>2.552E-3</v>
      </c>
      <c r="S431" s="196">
        <v>0</v>
      </c>
      <c r="T431" s="19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8" t="s">
        <v>175</v>
      </c>
      <c r="AT431" s="198" t="s">
        <v>137</v>
      </c>
      <c r="AU431" s="198" t="s">
        <v>86</v>
      </c>
      <c r="AY431" s="16" t="s">
        <v>135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6" t="s">
        <v>84</v>
      </c>
      <c r="BK431" s="199">
        <f>ROUND(I431*H431,2)</f>
        <v>0</v>
      </c>
      <c r="BL431" s="16" t="s">
        <v>175</v>
      </c>
      <c r="BM431" s="198" t="s">
        <v>639</v>
      </c>
    </row>
    <row r="432" spans="1:65" s="13" customFormat="1" ht="11.25">
      <c r="B432" s="200"/>
      <c r="C432" s="201"/>
      <c r="D432" s="202" t="s">
        <v>145</v>
      </c>
      <c r="E432" s="203" t="s">
        <v>1</v>
      </c>
      <c r="F432" s="204" t="s">
        <v>640</v>
      </c>
      <c r="G432" s="201"/>
      <c r="H432" s="205">
        <v>23.2</v>
      </c>
      <c r="I432" s="206"/>
      <c r="J432" s="201"/>
      <c r="K432" s="201"/>
      <c r="L432" s="207"/>
      <c r="M432" s="208"/>
      <c r="N432" s="209"/>
      <c r="O432" s="209"/>
      <c r="P432" s="209"/>
      <c r="Q432" s="209"/>
      <c r="R432" s="209"/>
      <c r="S432" s="209"/>
      <c r="T432" s="210"/>
      <c r="AT432" s="211" t="s">
        <v>145</v>
      </c>
      <c r="AU432" s="211" t="s">
        <v>86</v>
      </c>
      <c r="AV432" s="13" t="s">
        <v>86</v>
      </c>
      <c r="AW432" s="13" t="s">
        <v>33</v>
      </c>
      <c r="AX432" s="13" t="s">
        <v>76</v>
      </c>
      <c r="AY432" s="211" t="s">
        <v>135</v>
      </c>
    </row>
    <row r="433" spans="1:65" s="14" customFormat="1" ht="11.25">
      <c r="B433" s="212"/>
      <c r="C433" s="213"/>
      <c r="D433" s="202" t="s">
        <v>145</v>
      </c>
      <c r="E433" s="214" t="s">
        <v>1</v>
      </c>
      <c r="F433" s="215" t="s">
        <v>149</v>
      </c>
      <c r="G433" s="213"/>
      <c r="H433" s="216">
        <v>23.2</v>
      </c>
      <c r="I433" s="217"/>
      <c r="J433" s="213"/>
      <c r="K433" s="213"/>
      <c r="L433" s="218"/>
      <c r="M433" s="219"/>
      <c r="N433" s="220"/>
      <c r="O433" s="220"/>
      <c r="P433" s="220"/>
      <c r="Q433" s="220"/>
      <c r="R433" s="220"/>
      <c r="S433" s="220"/>
      <c r="T433" s="221"/>
      <c r="AT433" s="222" t="s">
        <v>145</v>
      </c>
      <c r="AU433" s="222" t="s">
        <v>86</v>
      </c>
      <c r="AV433" s="14" t="s">
        <v>141</v>
      </c>
      <c r="AW433" s="14" t="s">
        <v>33</v>
      </c>
      <c r="AX433" s="14" t="s">
        <v>84</v>
      </c>
      <c r="AY433" s="222" t="s">
        <v>135</v>
      </c>
    </row>
    <row r="434" spans="1:65" s="2" customFormat="1" ht="16.5" customHeight="1">
      <c r="A434" s="33"/>
      <c r="B434" s="34"/>
      <c r="C434" s="223" t="s">
        <v>413</v>
      </c>
      <c r="D434" s="223" t="s">
        <v>190</v>
      </c>
      <c r="E434" s="224" t="s">
        <v>641</v>
      </c>
      <c r="F434" s="225" t="s">
        <v>642</v>
      </c>
      <c r="G434" s="226" t="s">
        <v>140</v>
      </c>
      <c r="H434" s="227">
        <v>24.36</v>
      </c>
      <c r="I434" s="228"/>
      <c r="J434" s="229">
        <f>ROUND(I434*H434,2)</f>
        <v>0</v>
      </c>
      <c r="K434" s="230"/>
      <c r="L434" s="231"/>
      <c r="M434" s="232" t="s">
        <v>1</v>
      </c>
      <c r="N434" s="233" t="s">
        <v>41</v>
      </c>
      <c r="O434" s="70"/>
      <c r="P434" s="196">
        <f>O434*H434</f>
        <v>0</v>
      </c>
      <c r="Q434" s="196">
        <v>0</v>
      </c>
      <c r="R434" s="196">
        <f>Q434*H434</f>
        <v>0</v>
      </c>
      <c r="S434" s="196">
        <v>0</v>
      </c>
      <c r="T434" s="197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8" t="s">
        <v>213</v>
      </c>
      <c r="AT434" s="198" t="s">
        <v>190</v>
      </c>
      <c r="AU434" s="198" t="s">
        <v>86</v>
      </c>
      <c r="AY434" s="16" t="s">
        <v>135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6" t="s">
        <v>84</v>
      </c>
      <c r="BK434" s="199">
        <f>ROUND(I434*H434,2)</f>
        <v>0</v>
      </c>
      <c r="BL434" s="16" t="s">
        <v>175</v>
      </c>
      <c r="BM434" s="198" t="s">
        <v>643</v>
      </c>
    </row>
    <row r="435" spans="1:65" s="13" customFormat="1" ht="11.25">
      <c r="B435" s="200"/>
      <c r="C435" s="201"/>
      <c r="D435" s="202" t="s">
        <v>145</v>
      </c>
      <c r="E435" s="203" t="s">
        <v>1</v>
      </c>
      <c r="F435" s="204" t="s">
        <v>644</v>
      </c>
      <c r="G435" s="201"/>
      <c r="H435" s="205">
        <v>24.36</v>
      </c>
      <c r="I435" s="206"/>
      <c r="J435" s="201"/>
      <c r="K435" s="201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145</v>
      </c>
      <c r="AU435" s="211" t="s">
        <v>86</v>
      </c>
      <c r="AV435" s="13" t="s">
        <v>86</v>
      </c>
      <c r="AW435" s="13" t="s">
        <v>33</v>
      </c>
      <c r="AX435" s="13" t="s">
        <v>76</v>
      </c>
      <c r="AY435" s="211" t="s">
        <v>135</v>
      </c>
    </row>
    <row r="436" spans="1:65" s="14" customFormat="1" ht="11.25">
      <c r="B436" s="212"/>
      <c r="C436" s="213"/>
      <c r="D436" s="202" t="s">
        <v>145</v>
      </c>
      <c r="E436" s="214" t="s">
        <v>1</v>
      </c>
      <c r="F436" s="215" t="s">
        <v>149</v>
      </c>
      <c r="G436" s="213"/>
      <c r="H436" s="216">
        <v>24.36</v>
      </c>
      <c r="I436" s="217"/>
      <c r="J436" s="213"/>
      <c r="K436" s="213"/>
      <c r="L436" s="218"/>
      <c r="M436" s="219"/>
      <c r="N436" s="220"/>
      <c r="O436" s="220"/>
      <c r="P436" s="220"/>
      <c r="Q436" s="220"/>
      <c r="R436" s="220"/>
      <c r="S436" s="220"/>
      <c r="T436" s="221"/>
      <c r="AT436" s="222" t="s">
        <v>145</v>
      </c>
      <c r="AU436" s="222" t="s">
        <v>86</v>
      </c>
      <c r="AV436" s="14" t="s">
        <v>141</v>
      </c>
      <c r="AW436" s="14" t="s">
        <v>33</v>
      </c>
      <c r="AX436" s="14" t="s">
        <v>84</v>
      </c>
      <c r="AY436" s="222" t="s">
        <v>135</v>
      </c>
    </row>
    <row r="437" spans="1:65" s="2" customFormat="1" ht="24.2" customHeight="1">
      <c r="A437" s="33"/>
      <c r="B437" s="34"/>
      <c r="C437" s="223" t="s">
        <v>645</v>
      </c>
      <c r="D437" s="223" t="s">
        <v>190</v>
      </c>
      <c r="E437" s="224" t="s">
        <v>646</v>
      </c>
      <c r="F437" s="225" t="s">
        <v>647</v>
      </c>
      <c r="G437" s="226" t="s">
        <v>245</v>
      </c>
      <c r="H437" s="227">
        <v>70</v>
      </c>
      <c r="I437" s="228"/>
      <c r="J437" s="229">
        <f>ROUND(I437*H437,2)</f>
        <v>0</v>
      </c>
      <c r="K437" s="230"/>
      <c r="L437" s="231"/>
      <c r="M437" s="232" t="s">
        <v>1</v>
      </c>
      <c r="N437" s="233" t="s">
        <v>41</v>
      </c>
      <c r="O437" s="70"/>
      <c r="P437" s="196">
        <f>O437*H437</f>
        <v>0</v>
      </c>
      <c r="Q437" s="196">
        <v>0</v>
      </c>
      <c r="R437" s="196">
        <f>Q437*H437</f>
        <v>0</v>
      </c>
      <c r="S437" s="196">
        <v>0</v>
      </c>
      <c r="T437" s="197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8" t="s">
        <v>213</v>
      </c>
      <c r="AT437" s="198" t="s">
        <v>190</v>
      </c>
      <c r="AU437" s="198" t="s">
        <v>86</v>
      </c>
      <c r="AY437" s="16" t="s">
        <v>135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6" t="s">
        <v>84</v>
      </c>
      <c r="BK437" s="199">
        <f>ROUND(I437*H437,2)</f>
        <v>0</v>
      </c>
      <c r="BL437" s="16" t="s">
        <v>175</v>
      </c>
      <c r="BM437" s="198" t="s">
        <v>648</v>
      </c>
    </row>
    <row r="438" spans="1:65" s="2" customFormat="1" ht="24.2" customHeight="1">
      <c r="A438" s="33"/>
      <c r="B438" s="34"/>
      <c r="C438" s="186" t="s">
        <v>419</v>
      </c>
      <c r="D438" s="186" t="s">
        <v>137</v>
      </c>
      <c r="E438" s="187" t="s">
        <v>649</v>
      </c>
      <c r="F438" s="188" t="s">
        <v>650</v>
      </c>
      <c r="G438" s="189" t="s">
        <v>184</v>
      </c>
      <c r="H438" s="190">
        <v>95.58</v>
      </c>
      <c r="I438" s="191"/>
      <c r="J438" s="192">
        <f>ROUND(I438*H438,2)</f>
        <v>0</v>
      </c>
      <c r="K438" s="193"/>
      <c r="L438" s="38"/>
      <c r="M438" s="194" t="s">
        <v>1</v>
      </c>
      <c r="N438" s="195" t="s">
        <v>41</v>
      </c>
      <c r="O438" s="70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8" t="s">
        <v>175</v>
      </c>
      <c r="AT438" s="198" t="s">
        <v>137</v>
      </c>
      <c r="AU438" s="198" t="s">
        <v>86</v>
      </c>
      <c r="AY438" s="16" t="s">
        <v>135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6" t="s">
        <v>84</v>
      </c>
      <c r="BK438" s="199">
        <f>ROUND(I438*H438,2)</f>
        <v>0</v>
      </c>
      <c r="BL438" s="16" t="s">
        <v>175</v>
      </c>
      <c r="BM438" s="198" t="s">
        <v>651</v>
      </c>
    </row>
    <row r="439" spans="1:65" s="13" customFormat="1" ht="11.25">
      <c r="B439" s="200"/>
      <c r="C439" s="201"/>
      <c r="D439" s="202" t="s">
        <v>145</v>
      </c>
      <c r="E439" s="203" t="s">
        <v>1</v>
      </c>
      <c r="F439" s="204" t="s">
        <v>652</v>
      </c>
      <c r="G439" s="201"/>
      <c r="H439" s="205">
        <v>95.58</v>
      </c>
      <c r="I439" s="206"/>
      <c r="J439" s="201"/>
      <c r="K439" s="201"/>
      <c r="L439" s="207"/>
      <c r="M439" s="208"/>
      <c r="N439" s="209"/>
      <c r="O439" s="209"/>
      <c r="P439" s="209"/>
      <c r="Q439" s="209"/>
      <c r="R439" s="209"/>
      <c r="S439" s="209"/>
      <c r="T439" s="210"/>
      <c r="AT439" s="211" t="s">
        <v>145</v>
      </c>
      <c r="AU439" s="211" t="s">
        <v>86</v>
      </c>
      <c r="AV439" s="13" t="s">
        <v>86</v>
      </c>
      <c r="AW439" s="13" t="s">
        <v>33</v>
      </c>
      <c r="AX439" s="13" t="s">
        <v>76</v>
      </c>
      <c r="AY439" s="211" t="s">
        <v>135</v>
      </c>
    </row>
    <row r="440" spans="1:65" s="14" customFormat="1" ht="11.25">
      <c r="B440" s="212"/>
      <c r="C440" s="213"/>
      <c r="D440" s="202" t="s">
        <v>145</v>
      </c>
      <c r="E440" s="214" t="s">
        <v>1</v>
      </c>
      <c r="F440" s="215" t="s">
        <v>149</v>
      </c>
      <c r="G440" s="213"/>
      <c r="H440" s="216">
        <v>95.58</v>
      </c>
      <c r="I440" s="217"/>
      <c r="J440" s="213"/>
      <c r="K440" s="213"/>
      <c r="L440" s="218"/>
      <c r="M440" s="219"/>
      <c r="N440" s="220"/>
      <c r="O440" s="220"/>
      <c r="P440" s="220"/>
      <c r="Q440" s="220"/>
      <c r="R440" s="220"/>
      <c r="S440" s="220"/>
      <c r="T440" s="221"/>
      <c r="AT440" s="222" t="s">
        <v>145</v>
      </c>
      <c r="AU440" s="222" t="s">
        <v>86</v>
      </c>
      <c r="AV440" s="14" t="s">
        <v>141</v>
      </c>
      <c r="AW440" s="14" t="s">
        <v>33</v>
      </c>
      <c r="AX440" s="14" t="s">
        <v>84</v>
      </c>
      <c r="AY440" s="222" t="s">
        <v>135</v>
      </c>
    </row>
    <row r="441" spans="1:65" s="2" customFormat="1" ht="24.2" customHeight="1">
      <c r="A441" s="33"/>
      <c r="B441" s="34"/>
      <c r="C441" s="223" t="s">
        <v>653</v>
      </c>
      <c r="D441" s="223" t="s">
        <v>190</v>
      </c>
      <c r="E441" s="224" t="s">
        <v>654</v>
      </c>
      <c r="F441" s="225" t="s">
        <v>655</v>
      </c>
      <c r="G441" s="226" t="s">
        <v>184</v>
      </c>
      <c r="H441" s="227">
        <v>100.35899999999999</v>
      </c>
      <c r="I441" s="228"/>
      <c r="J441" s="229">
        <f>ROUND(I441*H441,2)</f>
        <v>0</v>
      </c>
      <c r="K441" s="230"/>
      <c r="L441" s="231"/>
      <c r="M441" s="232" t="s">
        <v>1</v>
      </c>
      <c r="N441" s="233" t="s">
        <v>41</v>
      </c>
      <c r="O441" s="70"/>
      <c r="P441" s="196">
        <f>O441*H441</f>
        <v>0</v>
      </c>
      <c r="Q441" s="196">
        <v>8.0000000000000004E-4</v>
      </c>
      <c r="R441" s="196">
        <f>Q441*H441</f>
        <v>8.0287200000000003E-2</v>
      </c>
      <c r="S441" s="196">
        <v>0</v>
      </c>
      <c r="T441" s="197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8" t="s">
        <v>213</v>
      </c>
      <c r="AT441" s="198" t="s">
        <v>190</v>
      </c>
      <c r="AU441" s="198" t="s">
        <v>86</v>
      </c>
      <c r="AY441" s="16" t="s">
        <v>135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6" t="s">
        <v>84</v>
      </c>
      <c r="BK441" s="199">
        <f>ROUND(I441*H441,2)</f>
        <v>0</v>
      </c>
      <c r="BL441" s="16" t="s">
        <v>175</v>
      </c>
      <c r="BM441" s="198" t="s">
        <v>656</v>
      </c>
    </row>
    <row r="442" spans="1:65" s="13" customFormat="1" ht="11.25">
      <c r="B442" s="200"/>
      <c r="C442" s="201"/>
      <c r="D442" s="202" t="s">
        <v>145</v>
      </c>
      <c r="E442" s="203" t="s">
        <v>1</v>
      </c>
      <c r="F442" s="204" t="s">
        <v>657</v>
      </c>
      <c r="G442" s="201"/>
      <c r="H442" s="205">
        <v>100.35899999999999</v>
      </c>
      <c r="I442" s="206"/>
      <c r="J442" s="201"/>
      <c r="K442" s="201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145</v>
      </c>
      <c r="AU442" s="211" t="s">
        <v>86</v>
      </c>
      <c r="AV442" s="13" t="s">
        <v>86</v>
      </c>
      <c r="AW442" s="13" t="s">
        <v>33</v>
      </c>
      <c r="AX442" s="13" t="s">
        <v>76</v>
      </c>
      <c r="AY442" s="211" t="s">
        <v>135</v>
      </c>
    </row>
    <row r="443" spans="1:65" s="14" customFormat="1" ht="11.25">
      <c r="B443" s="212"/>
      <c r="C443" s="213"/>
      <c r="D443" s="202" t="s">
        <v>145</v>
      </c>
      <c r="E443" s="214" t="s">
        <v>1</v>
      </c>
      <c r="F443" s="215" t="s">
        <v>149</v>
      </c>
      <c r="G443" s="213"/>
      <c r="H443" s="216">
        <v>100.35899999999999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145</v>
      </c>
      <c r="AU443" s="222" t="s">
        <v>86</v>
      </c>
      <c r="AV443" s="14" t="s">
        <v>141</v>
      </c>
      <c r="AW443" s="14" t="s">
        <v>33</v>
      </c>
      <c r="AX443" s="14" t="s">
        <v>84</v>
      </c>
      <c r="AY443" s="222" t="s">
        <v>135</v>
      </c>
    </row>
    <row r="444" spans="1:65" s="2" customFormat="1" ht="24.2" customHeight="1">
      <c r="A444" s="33"/>
      <c r="B444" s="34"/>
      <c r="C444" s="186" t="s">
        <v>424</v>
      </c>
      <c r="D444" s="186" t="s">
        <v>137</v>
      </c>
      <c r="E444" s="187" t="s">
        <v>658</v>
      </c>
      <c r="F444" s="188" t="s">
        <v>659</v>
      </c>
      <c r="G444" s="189" t="s">
        <v>660</v>
      </c>
      <c r="H444" s="238"/>
      <c r="I444" s="191"/>
      <c r="J444" s="192">
        <f>ROUND(I444*H444,2)</f>
        <v>0</v>
      </c>
      <c r="K444" s="193"/>
      <c r="L444" s="38"/>
      <c r="M444" s="194" t="s">
        <v>1</v>
      </c>
      <c r="N444" s="195" t="s">
        <v>41</v>
      </c>
      <c r="O444" s="70"/>
      <c r="P444" s="196">
        <f>O444*H444</f>
        <v>0</v>
      </c>
      <c r="Q444" s="196">
        <v>0</v>
      </c>
      <c r="R444" s="196">
        <f>Q444*H444</f>
        <v>0</v>
      </c>
      <c r="S444" s="196">
        <v>0</v>
      </c>
      <c r="T444" s="197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98" t="s">
        <v>175</v>
      </c>
      <c r="AT444" s="198" t="s">
        <v>137</v>
      </c>
      <c r="AU444" s="198" t="s">
        <v>86</v>
      </c>
      <c r="AY444" s="16" t="s">
        <v>135</v>
      </c>
      <c r="BE444" s="199">
        <f>IF(N444="základní",J444,0)</f>
        <v>0</v>
      </c>
      <c r="BF444" s="199">
        <f>IF(N444="snížená",J444,0)</f>
        <v>0</v>
      </c>
      <c r="BG444" s="199">
        <f>IF(N444="zákl. přenesená",J444,0)</f>
        <v>0</v>
      </c>
      <c r="BH444" s="199">
        <f>IF(N444="sníž. přenesená",J444,0)</f>
        <v>0</v>
      </c>
      <c r="BI444" s="199">
        <f>IF(N444="nulová",J444,0)</f>
        <v>0</v>
      </c>
      <c r="BJ444" s="16" t="s">
        <v>84</v>
      </c>
      <c r="BK444" s="199">
        <f>ROUND(I444*H444,2)</f>
        <v>0</v>
      </c>
      <c r="BL444" s="16" t="s">
        <v>175</v>
      </c>
      <c r="BM444" s="198" t="s">
        <v>661</v>
      </c>
    </row>
    <row r="445" spans="1:65" s="12" customFormat="1" ht="22.9" customHeight="1">
      <c r="B445" s="170"/>
      <c r="C445" s="171"/>
      <c r="D445" s="172" t="s">
        <v>75</v>
      </c>
      <c r="E445" s="184" t="s">
        <v>662</v>
      </c>
      <c r="F445" s="184" t="s">
        <v>663</v>
      </c>
      <c r="G445" s="171"/>
      <c r="H445" s="171"/>
      <c r="I445" s="174"/>
      <c r="J445" s="185">
        <f>BK445</f>
        <v>0</v>
      </c>
      <c r="K445" s="171"/>
      <c r="L445" s="176"/>
      <c r="M445" s="177"/>
      <c r="N445" s="178"/>
      <c r="O445" s="178"/>
      <c r="P445" s="179">
        <f>SUM(P446:P452)</f>
        <v>0</v>
      </c>
      <c r="Q445" s="178"/>
      <c r="R445" s="179">
        <f>SUM(R446:R452)</f>
        <v>4.5345599999999993E-2</v>
      </c>
      <c r="S445" s="178"/>
      <c r="T445" s="180">
        <f>SUM(T446:T452)</f>
        <v>0</v>
      </c>
      <c r="AR445" s="181" t="s">
        <v>86</v>
      </c>
      <c r="AT445" s="182" t="s">
        <v>75</v>
      </c>
      <c r="AU445" s="182" t="s">
        <v>84</v>
      </c>
      <c r="AY445" s="181" t="s">
        <v>135</v>
      </c>
      <c r="BK445" s="183">
        <f>SUM(BK446:BK452)</f>
        <v>0</v>
      </c>
    </row>
    <row r="446" spans="1:65" s="2" customFormat="1" ht="16.5" customHeight="1">
      <c r="A446" s="33"/>
      <c r="B446" s="34"/>
      <c r="C446" s="186" t="s">
        <v>664</v>
      </c>
      <c r="D446" s="186" t="s">
        <v>137</v>
      </c>
      <c r="E446" s="187" t="s">
        <v>665</v>
      </c>
      <c r="F446" s="188" t="s">
        <v>666</v>
      </c>
      <c r="G446" s="189" t="s">
        <v>193</v>
      </c>
      <c r="H446" s="190">
        <v>964.8</v>
      </c>
      <c r="I446" s="191"/>
      <c r="J446" s="192">
        <f>ROUND(I446*H446,2)</f>
        <v>0</v>
      </c>
      <c r="K446" s="193"/>
      <c r="L446" s="38"/>
      <c r="M446" s="194" t="s">
        <v>1</v>
      </c>
      <c r="N446" s="195" t="s">
        <v>41</v>
      </c>
      <c r="O446" s="70"/>
      <c r="P446" s="196">
        <f>O446*H446</f>
        <v>0</v>
      </c>
      <c r="Q446" s="196">
        <v>4.6999999999999997E-5</v>
      </c>
      <c r="R446" s="196">
        <f>Q446*H446</f>
        <v>4.5345599999999993E-2</v>
      </c>
      <c r="S446" s="196">
        <v>0</v>
      </c>
      <c r="T446" s="197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8" t="s">
        <v>175</v>
      </c>
      <c r="AT446" s="198" t="s">
        <v>137</v>
      </c>
      <c r="AU446" s="198" t="s">
        <v>86</v>
      </c>
      <c r="AY446" s="16" t="s">
        <v>135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16" t="s">
        <v>84</v>
      </c>
      <c r="BK446" s="199">
        <f>ROUND(I446*H446,2)</f>
        <v>0</v>
      </c>
      <c r="BL446" s="16" t="s">
        <v>175</v>
      </c>
      <c r="BM446" s="198" t="s">
        <v>667</v>
      </c>
    </row>
    <row r="447" spans="1:65" s="13" customFormat="1" ht="11.25">
      <c r="B447" s="200"/>
      <c r="C447" s="201"/>
      <c r="D447" s="202" t="s">
        <v>145</v>
      </c>
      <c r="E447" s="203" t="s">
        <v>1</v>
      </c>
      <c r="F447" s="204" t="s">
        <v>668</v>
      </c>
      <c r="G447" s="201"/>
      <c r="H447" s="205">
        <v>964.8</v>
      </c>
      <c r="I447" s="206"/>
      <c r="J447" s="201"/>
      <c r="K447" s="201"/>
      <c r="L447" s="207"/>
      <c r="M447" s="208"/>
      <c r="N447" s="209"/>
      <c r="O447" s="209"/>
      <c r="P447" s="209"/>
      <c r="Q447" s="209"/>
      <c r="R447" s="209"/>
      <c r="S447" s="209"/>
      <c r="T447" s="210"/>
      <c r="AT447" s="211" t="s">
        <v>145</v>
      </c>
      <c r="AU447" s="211" t="s">
        <v>86</v>
      </c>
      <c r="AV447" s="13" t="s">
        <v>86</v>
      </c>
      <c r="AW447" s="13" t="s">
        <v>33</v>
      </c>
      <c r="AX447" s="13" t="s">
        <v>76</v>
      </c>
      <c r="AY447" s="211" t="s">
        <v>135</v>
      </c>
    </row>
    <row r="448" spans="1:65" s="14" customFormat="1" ht="11.25">
      <c r="B448" s="212"/>
      <c r="C448" s="213"/>
      <c r="D448" s="202" t="s">
        <v>145</v>
      </c>
      <c r="E448" s="214" t="s">
        <v>1</v>
      </c>
      <c r="F448" s="215" t="s">
        <v>149</v>
      </c>
      <c r="G448" s="213"/>
      <c r="H448" s="216">
        <v>964.8</v>
      </c>
      <c r="I448" s="217"/>
      <c r="J448" s="213"/>
      <c r="K448" s="213"/>
      <c r="L448" s="218"/>
      <c r="M448" s="219"/>
      <c r="N448" s="220"/>
      <c r="O448" s="220"/>
      <c r="P448" s="220"/>
      <c r="Q448" s="220"/>
      <c r="R448" s="220"/>
      <c r="S448" s="220"/>
      <c r="T448" s="221"/>
      <c r="AT448" s="222" t="s">
        <v>145</v>
      </c>
      <c r="AU448" s="222" t="s">
        <v>86</v>
      </c>
      <c r="AV448" s="14" t="s">
        <v>141</v>
      </c>
      <c r="AW448" s="14" t="s">
        <v>33</v>
      </c>
      <c r="AX448" s="14" t="s">
        <v>84</v>
      </c>
      <c r="AY448" s="222" t="s">
        <v>135</v>
      </c>
    </row>
    <row r="449" spans="1:65" s="2" customFormat="1" ht="16.5" customHeight="1">
      <c r="A449" s="33"/>
      <c r="B449" s="34"/>
      <c r="C449" s="223" t="s">
        <v>430</v>
      </c>
      <c r="D449" s="223" t="s">
        <v>190</v>
      </c>
      <c r="E449" s="224" t="s">
        <v>669</v>
      </c>
      <c r="F449" s="225" t="s">
        <v>670</v>
      </c>
      <c r="G449" s="226" t="s">
        <v>184</v>
      </c>
      <c r="H449" s="227">
        <v>40.200000000000003</v>
      </c>
      <c r="I449" s="228"/>
      <c r="J449" s="229">
        <f>ROUND(I449*H449,2)</f>
        <v>0</v>
      </c>
      <c r="K449" s="230"/>
      <c r="L449" s="231"/>
      <c r="M449" s="232" t="s">
        <v>1</v>
      </c>
      <c r="N449" s="233" t="s">
        <v>41</v>
      </c>
      <c r="O449" s="70"/>
      <c r="P449" s="196">
        <f>O449*H449</f>
        <v>0</v>
      </c>
      <c r="Q449" s="196">
        <v>0</v>
      </c>
      <c r="R449" s="196">
        <f>Q449*H449</f>
        <v>0</v>
      </c>
      <c r="S449" s="196">
        <v>0</v>
      </c>
      <c r="T449" s="197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8" t="s">
        <v>213</v>
      </c>
      <c r="AT449" s="198" t="s">
        <v>190</v>
      </c>
      <c r="AU449" s="198" t="s">
        <v>86</v>
      </c>
      <c r="AY449" s="16" t="s">
        <v>135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6" t="s">
        <v>84</v>
      </c>
      <c r="BK449" s="199">
        <f>ROUND(I449*H449,2)</f>
        <v>0</v>
      </c>
      <c r="BL449" s="16" t="s">
        <v>175</v>
      </c>
      <c r="BM449" s="198" t="s">
        <v>671</v>
      </c>
    </row>
    <row r="450" spans="1:65" s="2" customFormat="1" ht="39">
      <c r="A450" s="33"/>
      <c r="B450" s="34"/>
      <c r="C450" s="35"/>
      <c r="D450" s="202" t="s">
        <v>252</v>
      </c>
      <c r="E450" s="35"/>
      <c r="F450" s="234" t="s">
        <v>672</v>
      </c>
      <c r="G450" s="35"/>
      <c r="H450" s="35"/>
      <c r="I450" s="235"/>
      <c r="J450" s="35"/>
      <c r="K450" s="35"/>
      <c r="L450" s="38"/>
      <c r="M450" s="236"/>
      <c r="N450" s="237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252</v>
      </c>
      <c r="AU450" s="16" t="s">
        <v>86</v>
      </c>
    </row>
    <row r="451" spans="1:65" s="2" customFormat="1" ht="21.75" customHeight="1">
      <c r="A451" s="33"/>
      <c r="B451" s="34"/>
      <c r="C451" s="186" t="s">
        <v>673</v>
      </c>
      <c r="D451" s="186" t="s">
        <v>137</v>
      </c>
      <c r="E451" s="187" t="s">
        <v>674</v>
      </c>
      <c r="F451" s="188" t="s">
        <v>675</v>
      </c>
      <c r="G451" s="189" t="s">
        <v>245</v>
      </c>
      <c r="H451" s="190">
        <v>1</v>
      </c>
      <c r="I451" s="191"/>
      <c r="J451" s="192">
        <f>ROUND(I451*H451,2)</f>
        <v>0</v>
      </c>
      <c r="K451" s="193"/>
      <c r="L451" s="38"/>
      <c r="M451" s="194" t="s">
        <v>1</v>
      </c>
      <c r="N451" s="195" t="s">
        <v>41</v>
      </c>
      <c r="O451" s="70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8" t="s">
        <v>175</v>
      </c>
      <c r="AT451" s="198" t="s">
        <v>137</v>
      </c>
      <c r="AU451" s="198" t="s">
        <v>86</v>
      </c>
      <c r="AY451" s="16" t="s">
        <v>135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6" t="s">
        <v>84</v>
      </c>
      <c r="BK451" s="199">
        <f>ROUND(I451*H451,2)</f>
        <v>0</v>
      </c>
      <c r="BL451" s="16" t="s">
        <v>175</v>
      </c>
      <c r="BM451" s="198" t="s">
        <v>676</v>
      </c>
    </row>
    <row r="452" spans="1:65" s="2" customFormat="1" ht="19.5">
      <c r="A452" s="33"/>
      <c r="B452" s="34"/>
      <c r="C452" s="35"/>
      <c r="D452" s="202" t="s">
        <v>252</v>
      </c>
      <c r="E452" s="35"/>
      <c r="F452" s="234" t="s">
        <v>677</v>
      </c>
      <c r="G452" s="35"/>
      <c r="H452" s="35"/>
      <c r="I452" s="235"/>
      <c r="J452" s="35"/>
      <c r="K452" s="35"/>
      <c r="L452" s="38"/>
      <c r="M452" s="236"/>
      <c r="N452" s="237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252</v>
      </c>
      <c r="AU452" s="16" t="s">
        <v>86</v>
      </c>
    </row>
    <row r="453" spans="1:65" s="12" customFormat="1" ht="25.9" customHeight="1">
      <c r="B453" s="170"/>
      <c r="C453" s="171"/>
      <c r="D453" s="172" t="s">
        <v>75</v>
      </c>
      <c r="E453" s="173" t="s">
        <v>190</v>
      </c>
      <c r="F453" s="173" t="s">
        <v>678</v>
      </c>
      <c r="G453" s="171"/>
      <c r="H453" s="171"/>
      <c r="I453" s="174"/>
      <c r="J453" s="175">
        <f>BK453</f>
        <v>0</v>
      </c>
      <c r="K453" s="171"/>
      <c r="L453" s="176"/>
      <c r="M453" s="177"/>
      <c r="N453" s="178"/>
      <c r="O453" s="178"/>
      <c r="P453" s="179">
        <f>P454+P456</f>
        <v>0</v>
      </c>
      <c r="Q453" s="178"/>
      <c r="R453" s="179">
        <f>R454+R456</f>
        <v>0.13200000000000001</v>
      </c>
      <c r="S453" s="178"/>
      <c r="T453" s="180">
        <f>T454+T456</f>
        <v>0</v>
      </c>
      <c r="AR453" s="181" t="s">
        <v>150</v>
      </c>
      <c r="AT453" s="182" t="s">
        <v>75</v>
      </c>
      <c r="AU453" s="182" t="s">
        <v>76</v>
      </c>
      <c r="AY453" s="181" t="s">
        <v>135</v>
      </c>
      <c r="BK453" s="183">
        <f>BK454+BK456</f>
        <v>0</v>
      </c>
    </row>
    <row r="454" spans="1:65" s="12" customFormat="1" ht="22.9" customHeight="1">
      <c r="B454" s="170"/>
      <c r="C454" s="171"/>
      <c r="D454" s="172" t="s">
        <v>75</v>
      </c>
      <c r="E454" s="184" t="s">
        <v>679</v>
      </c>
      <c r="F454" s="184" t="s">
        <v>680</v>
      </c>
      <c r="G454" s="171"/>
      <c r="H454" s="171"/>
      <c r="I454" s="174"/>
      <c r="J454" s="185">
        <f>BK454</f>
        <v>0</v>
      </c>
      <c r="K454" s="171"/>
      <c r="L454" s="176"/>
      <c r="M454" s="177"/>
      <c r="N454" s="178"/>
      <c r="O454" s="178"/>
      <c r="P454" s="179">
        <f>P455</f>
        <v>0</v>
      </c>
      <c r="Q454" s="178"/>
      <c r="R454" s="179">
        <f>R455</f>
        <v>0</v>
      </c>
      <c r="S454" s="178"/>
      <c r="T454" s="180">
        <f>T455</f>
        <v>0</v>
      </c>
      <c r="AR454" s="181" t="s">
        <v>150</v>
      </c>
      <c r="AT454" s="182" t="s">
        <v>75</v>
      </c>
      <c r="AU454" s="182" t="s">
        <v>84</v>
      </c>
      <c r="AY454" s="181" t="s">
        <v>135</v>
      </c>
      <c r="BK454" s="183">
        <f>BK455</f>
        <v>0</v>
      </c>
    </row>
    <row r="455" spans="1:65" s="2" customFormat="1" ht="24.2" customHeight="1">
      <c r="A455" s="33"/>
      <c r="B455" s="34"/>
      <c r="C455" s="186" t="s">
        <v>434</v>
      </c>
      <c r="D455" s="186" t="s">
        <v>137</v>
      </c>
      <c r="E455" s="187" t="s">
        <v>681</v>
      </c>
      <c r="F455" s="188" t="s">
        <v>682</v>
      </c>
      <c r="G455" s="189" t="s">
        <v>140</v>
      </c>
      <c r="H455" s="190">
        <v>40</v>
      </c>
      <c r="I455" s="191"/>
      <c r="J455" s="192">
        <f>ROUND(I455*H455,2)</f>
        <v>0</v>
      </c>
      <c r="K455" s="193"/>
      <c r="L455" s="38"/>
      <c r="M455" s="194" t="s">
        <v>1</v>
      </c>
      <c r="N455" s="195" t="s">
        <v>41</v>
      </c>
      <c r="O455" s="70"/>
      <c r="P455" s="196">
        <f>O455*H455</f>
        <v>0</v>
      </c>
      <c r="Q455" s="196">
        <v>0</v>
      </c>
      <c r="R455" s="196">
        <f>Q455*H455</f>
        <v>0</v>
      </c>
      <c r="S455" s="196">
        <v>0</v>
      </c>
      <c r="T455" s="19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8" t="s">
        <v>308</v>
      </c>
      <c r="AT455" s="198" t="s">
        <v>137</v>
      </c>
      <c r="AU455" s="198" t="s">
        <v>86</v>
      </c>
      <c r="AY455" s="16" t="s">
        <v>135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6" t="s">
        <v>84</v>
      </c>
      <c r="BK455" s="199">
        <f>ROUND(I455*H455,2)</f>
        <v>0</v>
      </c>
      <c r="BL455" s="16" t="s">
        <v>308</v>
      </c>
      <c r="BM455" s="198" t="s">
        <v>683</v>
      </c>
    </row>
    <row r="456" spans="1:65" s="12" customFormat="1" ht="22.9" customHeight="1">
      <c r="B456" s="170"/>
      <c r="C456" s="171"/>
      <c r="D456" s="172" t="s">
        <v>75</v>
      </c>
      <c r="E456" s="184" t="s">
        <v>684</v>
      </c>
      <c r="F456" s="184" t="s">
        <v>685</v>
      </c>
      <c r="G456" s="171"/>
      <c r="H456" s="171"/>
      <c r="I456" s="174"/>
      <c r="J456" s="185">
        <f>BK456</f>
        <v>0</v>
      </c>
      <c r="K456" s="171"/>
      <c r="L456" s="176"/>
      <c r="M456" s="177"/>
      <c r="N456" s="178"/>
      <c r="O456" s="178"/>
      <c r="P456" s="179">
        <f>SUM(P457:P459)</f>
        <v>0</v>
      </c>
      <c r="Q456" s="178"/>
      <c r="R456" s="179">
        <f>SUM(R457:R459)</f>
        <v>0.13200000000000001</v>
      </c>
      <c r="S456" s="178"/>
      <c r="T456" s="180">
        <f>SUM(T457:T459)</f>
        <v>0</v>
      </c>
      <c r="AR456" s="181" t="s">
        <v>150</v>
      </c>
      <c r="AT456" s="182" t="s">
        <v>75</v>
      </c>
      <c r="AU456" s="182" t="s">
        <v>84</v>
      </c>
      <c r="AY456" s="181" t="s">
        <v>135</v>
      </c>
      <c r="BK456" s="183">
        <f>SUM(BK457:BK459)</f>
        <v>0</v>
      </c>
    </row>
    <row r="457" spans="1:65" s="2" customFormat="1" ht="24.2" customHeight="1">
      <c r="A457" s="33"/>
      <c r="B457" s="34"/>
      <c r="C457" s="186" t="s">
        <v>686</v>
      </c>
      <c r="D457" s="186" t="s">
        <v>137</v>
      </c>
      <c r="E457" s="187" t="s">
        <v>687</v>
      </c>
      <c r="F457" s="188" t="s">
        <v>688</v>
      </c>
      <c r="G457" s="189" t="s">
        <v>266</v>
      </c>
      <c r="H457" s="190">
        <v>1</v>
      </c>
      <c r="I457" s="191"/>
      <c r="J457" s="192">
        <f>ROUND(I457*H457,2)</f>
        <v>0</v>
      </c>
      <c r="K457" s="193"/>
      <c r="L457" s="38"/>
      <c r="M457" s="194" t="s">
        <v>1</v>
      </c>
      <c r="N457" s="195" t="s">
        <v>41</v>
      </c>
      <c r="O457" s="70"/>
      <c r="P457" s="196">
        <f>O457*H457</f>
        <v>0</v>
      </c>
      <c r="Q457" s="196">
        <v>0</v>
      </c>
      <c r="R457" s="196">
        <f>Q457*H457</f>
        <v>0</v>
      </c>
      <c r="S457" s="196">
        <v>0</v>
      </c>
      <c r="T457" s="197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98" t="s">
        <v>308</v>
      </c>
      <c r="AT457" s="198" t="s">
        <v>137</v>
      </c>
      <c r="AU457" s="198" t="s">
        <v>86</v>
      </c>
      <c r="AY457" s="16" t="s">
        <v>135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16" t="s">
        <v>84</v>
      </c>
      <c r="BK457" s="199">
        <f>ROUND(I457*H457,2)</f>
        <v>0</v>
      </c>
      <c r="BL457" s="16" t="s">
        <v>308</v>
      </c>
      <c r="BM457" s="198" t="s">
        <v>689</v>
      </c>
    </row>
    <row r="458" spans="1:65" s="2" customFormat="1" ht="24.2" customHeight="1">
      <c r="A458" s="33"/>
      <c r="B458" s="34"/>
      <c r="C458" s="186" t="s">
        <v>436</v>
      </c>
      <c r="D458" s="186" t="s">
        <v>137</v>
      </c>
      <c r="E458" s="187" t="s">
        <v>690</v>
      </c>
      <c r="F458" s="188" t="s">
        <v>691</v>
      </c>
      <c r="G458" s="189" t="s">
        <v>140</v>
      </c>
      <c r="H458" s="190">
        <v>24</v>
      </c>
      <c r="I458" s="191"/>
      <c r="J458" s="192">
        <f>ROUND(I458*H458,2)</f>
        <v>0</v>
      </c>
      <c r="K458" s="193"/>
      <c r="L458" s="38"/>
      <c r="M458" s="194" t="s">
        <v>1</v>
      </c>
      <c r="N458" s="195" t="s">
        <v>41</v>
      </c>
      <c r="O458" s="70"/>
      <c r="P458" s="196">
        <f>O458*H458</f>
        <v>0</v>
      </c>
      <c r="Q458" s="196">
        <v>0</v>
      </c>
      <c r="R458" s="196">
        <f>Q458*H458</f>
        <v>0</v>
      </c>
      <c r="S458" s="196">
        <v>0</v>
      </c>
      <c r="T458" s="197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8" t="s">
        <v>308</v>
      </c>
      <c r="AT458" s="198" t="s">
        <v>137</v>
      </c>
      <c r="AU458" s="198" t="s">
        <v>86</v>
      </c>
      <c r="AY458" s="16" t="s">
        <v>135</v>
      </c>
      <c r="BE458" s="199">
        <f>IF(N458="základní",J458,0)</f>
        <v>0</v>
      </c>
      <c r="BF458" s="199">
        <f>IF(N458="snížená",J458,0)</f>
        <v>0</v>
      </c>
      <c r="BG458" s="199">
        <f>IF(N458="zákl. přenesená",J458,0)</f>
        <v>0</v>
      </c>
      <c r="BH458" s="199">
        <f>IF(N458="sníž. přenesená",J458,0)</f>
        <v>0</v>
      </c>
      <c r="BI458" s="199">
        <f>IF(N458="nulová",J458,0)</f>
        <v>0</v>
      </c>
      <c r="BJ458" s="16" t="s">
        <v>84</v>
      </c>
      <c r="BK458" s="199">
        <f>ROUND(I458*H458,2)</f>
        <v>0</v>
      </c>
      <c r="BL458" s="16" t="s">
        <v>308</v>
      </c>
      <c r="BM458" s="198" t="s">
        <v>692</v>
      </c>
    </row>
    <row r="459" spans="1:65" s="2" customFormat="1" ht="16.5" customHeight="1">
      <c r="A459" s="33"/>
      <c r="B459" s="34"/>
      <c r="C459" s="223" t="s">
        <v>693</v>
      </c>
      <c r="D459" s="223" t="s">
        <v>190</v>
      </c>
      <c r="E459" s="224" t="s">
        <v>694</v>
      </c>
      <c r="F459" s="225" t="s">
        <v>695</v>
      </c>
      <c r="G459" s="226" t="s">
        <v>140</v>
      </c>
      <c r="H459" s="227">
        <v>24</v>
      </c>
      <c r="I459" s="228"/>
      <c r="J459" s="229">
        <f>ROUND(I459*H459,2)</f>
        <v>0</v>
      </c>
      <c r="K459" s="230"/>
      <c r="L459" s="231"/>
      <c r="M459" s="239" t="s">
        <v>1</v>
      </c>
      <c r="N459" s="240" t="s">
        <v>41</v>
      </c>
      <c r="O459" s="241"/>
      <c r="P459" s="242">
        <f>O459*H459</f>
        <v>0</v>
      </c>
      <c r="Q459" s="242">
        <v>5.4999999999999997E-3</v>
      </c>
      <c r="R459" s="242">
        <f>Q459*H459</f>
        <v>0.13200000000000001</v>
      </c>
      <c r="S459" s="242">
        <v>0</v>
      </c>
      <c r="T459" s="243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696</v>
      </c>
      <c r="AT459" s="198" t="s">
        <v>190</v>
      </c>
      <c r="AU459" s="198" t="s">
        <v>86</v>
      </c>
      <c r="AY459" s="16" t="s">
        <v>135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84</v>
      </c>
      <c r="BK459" s="199">
        <f>ROUND(I459*H459,2)</f>
        <v>0</v>
      </c>
      <c r="BL459" s="16" t="s">
        <v>308</v>
      </c>
      <c r="BM459" s="198" t="s">
        <v>697</v>
      </c>
    </row>
    <row r="460" spans="1:65" s="2" customFormat="1" ht="6.95" customHeight="1">
      <c r="A460" s="3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38"/>
      <c r="M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</row>
  </sheetData>
  <sheetProtection algorithmName="SHA-512" hashValue="g3mzOLIUw7KOl4z2mfG95HrGji09tu4RhafFSLEZqI7cM6n3N7NylLW8WeX4LaMH6VKysSywHs+cWJUvqv54Jg==" saltValue="ZI8e6oacCA0q0XHAqaaiR3B7S0dXyRZxC8V35r04fZiWNcjfBHIERpTXLUZwSHaEjVSQdAF58xpI52gJ07gTyA==" spinCount="100000" sheet="1" objects="1" scenarios="1" formatColumns="0" formatRows="0" autoFilter="0"/>
  <autoFilter ref="C131:K459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topLeftCell="A9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90" t="str">
        <f>'Rekapitulace stavby'!K6</f>
        <v>Oprava mostu v km 72,519 v úseku Nová Pec – Černý Kříž na trati České Budějovice - Volary</v>
      </c>
      <c r="F7" s="291"/>
      <c r="G7" s="291"/>
      <c r="H7" s="291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2" t="s">
        <v>698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ROUND((SUM(BE125:BE190)),  2)</f>
        <v>0</v>
      </c>
      <c r="G33" s="33"/>
      <c r="H33" s="33"/>
      <c r="I33" s="123">
        <v>0.21</v>
      </c>
      <c r="J33" s="122">
        <f>ROUND(((SUM(BE125:BE190))*I33),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ROUND((SUM(BF125:BF190)),  2)</f>
        <v>0</v>
      </c>
      <c r="G34" s="33"/>
      <c r="H34" s="33"/>
      <c r="I34" s="123">
        <v>0.15</v>
      </c>
      <c r="J34" s="122">
        <f>ROUND(((SUM(BF125:BF190))*I34),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ROUND((SUM(BG125:BG190)),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ROUND((SUM(BH125:BH190)),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ROUND((SUM(BI125:BI190)),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7" t="str">
        <f>E7</f>
        <v>Oprava mostu v km 72,519 v úseku Nová Pec – Černý Kříž na trati České Budějovice - Volary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SO 102 - Železniční svršek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109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699</v>
      </c>
      <c r="E100" s="155"/>
      <c r="F100" s="155"/>
      <c r="G100" s="155"/>
      <c r="H100" s="155"/>
      <c r="I100" s="155"/>
      <c r="J100" s="156">
        <f>J137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700</v>
      </c>
      <c r="E101" s="155"/>
      <c r="F101" s="155"/>
      <c r="G101" s="155"/>
      <c r="H101" s="155"/>
      <c r="I101" s="155"/>
      <c r="J101" s="156">
        <f>J151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701</v>
      </c>
      <c r="E102" s="155"/>
      <c r="F102" s="155"/>
      <c r="G102" s="155"/>
      <c r="H102" s="155"/>
      <c r="I102" s="155"/>
      <c r="J102" s="156">
        <f>J169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702</v>
      </c>
      <c r="E103" s="155"/>
      <c r="F103" s="155"/>
      <c r="G103" s="155"/>
      <c r="H103" s="155"/>
      <c r="I103" s="155"/>
      <c r="J103" s="156">
        <f>J175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113</v>
      </c>
      <c r="E104" s="155"/>
      <c r="F104" s="155"/>
      <c r="G104" s="155"/>
      <c r="H104" s="155"/>
      <c r="I104" s="155"/>
      <c r="J104" s="156">
        <f>J183</f>
        <v>0</v>
      </c>
      <c r="K104" s="153"/>
      <c r="L104" s="157"/>
    </row>
    <row r="105" spans="1:31" s="9" customFormat="1" ht="24.95" customHeight="1">
      <c r="B105" s="146"/>
      <c r="C105" s="147"/>
      <c r="D105" s="148" t="s">
        <v>703</v>
      </c>
      <c r="E105" s="149"/>
      <c r="F105" s="149"/>
      <c r="G105" s="149"/>
      <c r="H105" s="149"/>
      <c r="I105" s="149"/>
      <c r="J105" s="150">
        <f>J188</f>
        <v>0</v>
      </c>
      <c r="K105" s="147"/>
      <c r="L105" s="151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120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97" t="str">
        <f>E7</f>
        <v>Oprava mostu v km 72,519 v úseku Nová Pec – Černý Kříž na trati České Budějovice - Volary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97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9" t="str">
        <f>E9</f>
        <v>SO 102 - Železniční svršek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 </v>
      </c>
      <c r="G119" s="35"/>
      <c r="H119" s="35"/>
      <c r="I119" s="28" t="s">
        <v>22</v>
      </c>
      <c r="J119" s="65" t="str">
        <f>IF(J12="","",J12)</f>
        <v>29. 6. 2022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>Správa železnic s.o.</v>
      </c>
      <c r="G121" s="35"/>
      <c r="H121" s="35"/>
      <c r="I121" s="28" t="s">
        <v>32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34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121</v>
      </c>
      <c r="D124" s="161" t="s">
        <v>61</v>
      </c>
      <c r="E124" s="161" t="s">
        <v>57</v>
      </c>
      <c r="F124" s="161" t="s">
        <v>58</v>
      </c>
      <c r="G124" s="161" t="s">
        <v>122</v>
      </c>
      <c r="H124" s="161" t="s">
        <v>123</v>
      </c>
      <c r="I124" s="161" t="s">
        <v>124</v>
      </c>
      <c r="J124" s="162" t="s">
        <v>101</v>
      </c>
      <c r="K124" s="163" t="s">
        <v>125</v>
      </c>
      <c r="L124" s="164"/>
      <c r="M124" s="74" t="s">
        <v>1</v>
      </c>
      <c r="N124" s="75" t="s">
        <v>40</v>
      </c>
      <c r="O124" s="75" t="s">
        <v>126</v>
      </c>
      <c r="P124" s="75" t="s">
        <v>127</v>
      </c>
      <c r="Q124" s="75" t="s">
        <v>128</v>
      </c>
      <c r="R124" s="75" t="s">
        <v>129</v>
      </c>
      <c r="S124" s="75" t="s">
        <v>130</v>
      </c>
      <c r="T124" s="76" t="s">
        <v>131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132</v>
      </c>
      <c r="D125" s="35"/>
      <c r="E125" s="35"/>
      <c r="F125" s="35"/>
      <c r="G125" s="35"/>
      <c r="H125" s="35"/>
      <c r="I125" s="35"/>
      <c r="J125" s="165">
        <f>BK125</f>
        <v>0</v>
      </c>
      <c r="K125" s="35"/>
      <c r="L125" s="38"/>
      <c r="M125" s="77"/>
      <c r="N125" s="166"/>
      <c r="O125" s="78"/>
      <c r="P125" s="167">
        <f>P126+P188</f>
        <v>0</v>
      </c>
      <c r="Q125" s="78"/>
      <c r="R125" s="167">
        <f>R126+R188</f>
        <v>637.48858000000007</v>
      </c>
      <c r="S125" s="78"/>
      <c r="T125" s="168">
        <f>T126+T188</f>
        <v>280.31739999999996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75</v>
      </c>
      <c r="AU125" s="16" t="s">
        <v>103</v>
      </c>
      <c r="BK125" s="169">
        <f>BK126+BK188</f>
        <v>0</v>
      </c>
    </row>
    <row r="126" spans="1:65" s="12" customFormat="1" ht="25.9" customHeight="1">
      <c r="B126" s="170"/>
      <c r="C126" s="171"/>
      <c r="D126" s="172" t="s">
        <v>75</v>
      </c>
      <c r="E126" s="173" t="s">
        <v>133</v>
      </c>
      <c r="F126" s="173" t="s">
        <v>134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P127+P132+P137+P151+P169+P175+P183</f>
        <v>0</v>
      </c>
      <c r="Q126" s="178"/>
      <c r="R126" s="179">
        <f>R127+R132+R137+R151+R169+R175+R183</f>
        <v>637.48858000000007</v>
      </c>
      <c r="S126" s="178"/>
      <c r="T126" s="180">
        <f>T127+T132+T137+T151+T169+T175+T183</f>
        <v>280.31739999999996</v>
      </c>
      <c r="AR126" s="181" t="s">
        <v>84</v>
      </c>
      <c r="AT126" s="182" t="s">
        <v>75</v>
      </c>
      <c r="AU126" s="182" t="s">
        <v>76</v>
      </c>
      <c r="AY126" s="181" t="s">
        <v>135</v>
      </c>
      <c r="BK126" s="183">
        <f>BK127+BK132+BK137+BK151+BK169+BK175+BK183</f>
        <v>0</v>
      </c>
    </row>
    <row r="127" spans="1:65" s="12" customFormat="1" ht="22.9" customHeight="1">
      <c r="B127" s="170"/>
      <c r="C127" s="171"/>
      <c r="D127" s="172" t="s">
        <v>75</v>
      </c>
      <c r="E127" s="184" t="s">
        <v>84</v>
      </c>
      <c r="F127" s="184" t="s">
        <v>136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SUM(P128:P131)</f>
        <v>0</v>
      </c>
      <c r="Q127" s="178"/>
      <c r="R127" s="179">
        <f>SUM(R128:R131)</f>
        <v>0</v>
      </c>
      <c r="S127" s="178"/>
      <c r="T127" s="180">
        <f>SUM(T128:T131)</f>
        <v>0</v>
      </c>
      <c r="AR127" s="181" t="s">
        <v>84</v>
      </c>
      <c r="AT127" s="182" t="s">
        <v>75</v>
      </c>
      <c r="AU127" s="182" t="s">
        <v>84</v>
      </c>
      <c r="AY127" s="181" t="s">
        <v>135</v>
      </c>
      <c r="BK127" s="183">
        <f>SUM(BK128:BK131)</f>
        <v>0</v>
      </c>
    </row>
    <row r="128" spans="1:65" s="2" customFormat="1" ht="37.9" customHeight="1">
      <c r="A128" s="33"/>
      <c r="B128" s="34"/>
      <c r="C128" s="186" t="s">
        <v>84</v>
      </c>
      <c r="D128" s="186" t="s">
        <v>137</v>
      </c>
      <c r="E128" s="187" t="s">
        <v>151</v>
      </c>
      <c r="F128" s="188" t="s">
        <v>152</v>
      </c>
      <c r="G128" s="189" t="s">
        <v>144</v>
      </c>
      <c r="H128" s="190">
        <v>117.36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41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141</v>
      </c>
      <c r="AT128" s="198" t="s">
        <v>137</v>
      </c>
      <c r="AU128" s="198" t="s">
        <v>86</v>
      </c>
      <c r="AY128" s="16" t="s">
        <v>135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84</v>
      </c>
      <c r="BK128" s="199">
        <f>ROUND(I128*H128,2)</f>
        <v>0</v>
      </c>
      <c r="BL128" s="16" t="s">
        <v>141</v>
      </c>
      <c r="BM128" s="198" t="s">
        <v>86</v>
      </c>
    </row>
    <row r="129" spans="1:65" s="2" customFormat="1" ht="24.2" customHeight="1">
      <c r="A129" s="33"/>
      <c r="B129" s="34"/>
      <c r="C129" s="186" t="s">
        <v>86</v>
      </c>
      <c r="D129" s="186" t="s">
        <v>137</v>
      </c>
      <c r="E129" s="187" t="s">
        <v>704</v>
      </c>
      <c r="F129" s="188" t="s">
        <v>705</v>
      </c>
      <c r="G129" s="189" t="s">
        <v>184</v>
      </c>
      <c r="H129" s="190">
        <v>195.6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41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141</v>
      </c>
      <c r="AT129" s="198" t="s">
        <v>137</v>
      </c>
      <c r="AU129" s="198" t="s">
        <v>86</v>
      </c>
      <c r="AY129" s="16" t="s">
        <v>135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141</v>
      </c>
      <c r="BM129" s="198" t="s">
        <v>141</v>
      </c>
    </row>
    <row r="130" spans="1:65" s="13" customFormat="1" ht="11.25">
      <c r="B130" s="200"/>
      <c r="C130" s="201"/>
      <c r="D130" s="202" t="s">
        <v>145</v>
      </c>
      <c r="E130" s="203" t="s">
        <v>1</v>
      </c>
      <c r="F130" s="204" t="s">
        <v>706</v>
      </c>
      <c r="G130" s="201"/>
      <c r="H130" s="205">
        <v>195.6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145</v>
      </c>
      <c r="AU130" s="211" t="s">
        <v>86</v>
      </c>
      <c r="AV130" s="13" t="s">
        <v>86</v>
      </c>
      <c r="AW130" s="13" t="s">
        <v>33</v>
      </c>
      <c r="AX130" s="13" t="s">
        <v>76</v>
      </c>
      <c r="AY130" s="211" t="s">
        <v>135</v>
      </c>
    </row>
    <row r="131" spans="1:65" s="14" customFormat="1" ht="11.25">
      <c r="B131" s="212"/>
      <c r="C131" s="213"/>
      <c r="D131" s="202" t="s">
        <v>145</v>
      </c>
      <c r="E131" s="214" t="s">
        <v>1</v>
      </c>
      <c r="F131" s="215" t="s">
        <v>149</v>
      </c>
      <c r="G131" s="213"/>
      <c r="H131" s="216">
        <v>195.6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145</v>
      </c>
      <c r="AU131" s="222" t="s">
        <v>86</v>
      </c>
      <c r="AV131" s="14" t="s">
        <v>141</v>
      </c>
      <c r="AW131" s="14" t="s">
        <v>33</v>
      </c>
      <c r="AX131" s="14" t="s">
        <v>84</v>
      </c>
      <c r="AY131" s="222" t="s">
        <v>135</v>
      </c>
    </row>
    <row r="132" spans="1:65" s="12" customFormat="1" ht="22.9" customHeight="1">
      <c r="B132" s="170"/>
      <c r="C132" s="171"/>
      <c r="D132" s="172" t="s">
        <v>75</v>
      </c>
      <c r="E132" s="184" t="s">
        <v>159</v>
      </c>
      <c r="F132" s="184" t="s">
        <v>363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SUM(P133:P136)</f>
        <v>0</v>
      </c>
      <c r="Q132" s="178"/>
      <c r="R132" s="179">
        <f>SUM(R133:R136)</f>
        <v>0</v>
      </c>
      <c r="S132" s="178"/>
      <c r="T132" s="180">
        <f>SUM(T133:T136)</f>
        <v>0</v>
      </c>
      <c r="AR132" s="181" t="s">
        <v>84</v>
      </c>
      <c r="AT132" s="182" t="s">
        <v>75</v>
      </c>
      <c r="AU132" s="182" t="s">
        <v>84</v>
      </c>
      <c r="AY132" s="181" t="s">
        <v>135</v>
      </c>
      <c r="BK132" s="183">
        <f>SUM(BK133:BK136)</f>
        <v>0</v>
      </c>
    </row>
    <row r="133" spans="1:65" s="2" customFormat="1" ht="24.2" customHeight="1">
      <c r="A133" s="33"/>
      <c r="B133" s="34"/>
      <c r="C133" s="186" t="s">
        <v>150</v>
      </c>
      <c r="D133" s="186" t="s">
        <v>137</v>
      </c>
      <c r="E133" s="187" t="s">
        <v>707</v>
      </c>
      <c r="F133" s="188" t="s">
        <v>708</v>
      </c>
      <c r="G133" s="189" t="s">
        <v>245</v>
      </c>
      <c r="H133" s="190">
        <v>500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41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141</v>
      </c>
      <c r="AT133" s="198" t="s">
        <v>137</v>
      </c>
      <c r="AU133" s="198" t="s">
        <v>86</v>
      </c>
      <c r="AY133" s="16" t="s">
        <v>135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141</v>
      </c>
      <c r="BM133" s="198" t="s">
        <v>709</v>
      </c>
    </row>
    <row r="134" spans="1:65" s="2" customFormat="1" ht="24.2" customHeight="1">
      <c r="A134" s="33"/>
      <c r="B134" s="34"/>
      <c r="C134" s="186" t="s">
        <v>141</v>
      </c>
      <c r="D134" s="186" t="s">
        <v>137</v>
      </c>
      <c r="E134" s="187" t="s">
        <v>710</v>
      </c>
      <c r="F134" s="188" t="s">
        <v>711</v>
      </c>
      <c r="G134" s="189" t="s">
        <v>212</v>
      </c>
      <c r="H134" s="190">
        <v>180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41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141</v>
      </c>
      <c r="AT134" s="198" t="s">
        <v>137</v>
      </c>
      <c r="AU134" s="198" t="s">
        <v>86</v>
      </c>
      <c r="AY134" s="16" t="s">
        <v>135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84</v>
      </c>
      <c r="BK134" s="199">
        <f>ROUND(I134*H134,2)</f>
        <v>0</v>
      </c>
      <c r="BL134" s="16" t="s">
        <v>141</v>
      </c>
      <c r="BM134" s="198" t="s">
        <v>712</v>
      </c>
    </row>
    <row r="135" spans="1:65" s="13" customFormat="1" ht="11.25">
      <c r="B135" s="200"/>
      <c r="C135" s="201"/>
      <c r="D135" s="202" t="s">
        <v>145</v>
      </c>
      <c r="E135" s="203" t="s">
        <v>1</v>
      </c>
      <c r="F135" s="204" t="s">
        <v>713</v>
      </c>
      <c r="G135" s="201"/>
      <c r="H135" s="205">
        <v>180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145</v>
      </c>
      <c r="AU135" s="211" t="s">
        <v>86</v>
      </c>
      <c r="AV135" s="13" t="s">
        <v>86</v>
      </c>
      <c r="AW135" s="13" t="s">
        <v>33</v>
      </c>
      <c r="AX135" s="13" t="s">
        <v>76</v>
      </c>
      <c r="AY135" s="211" t="s">
        <v>135</v>
      </c>
    </row>
    <row r="136" spans="1:65" s="14" customFormat="1" ht="11.25">
      <c r="B136" s="212"/>
      <c r="C136" s="213"/>
      <c r="D136" s="202" t="s">
        <v>145</v>
      </c>
      <c r="E136" s="214" t="s">
        <v>1</v>
      </c>
      <c r="F136" s="215" t="s">
        <v>149</v>
      </c>
      <c r="G136" s="213"/>
      <c r="H136" s="216">
        <v>180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145</v>
      </c>
      <c r="AU136" s="222" t="s">
        <v>86</v>
      </c>
      <c r="AV136" s="14" t="s">
        <v>141</v>
      </c>
      <c r="AW136" s="14" t="s">
        <v>33</v>
      </c>
      <c r="AX136" s="14" t="s">
        <v>84</v>
      </c>
      <c r="AY136" s="222" t="s">
        <v>135</v>
      </c>
    </row>
    <row r="137" spans="1:65" s="12" customFormat="1" ht="22.9" customHeight="1">
      <c r="B137" s="170"/>
      <c r="C137" s="171"/>
      <c r="D137" s="172" t="s">
        <v>75</v>
      </c>
      <c r="E137" s="184" t="s">
        <v>367</v>
      </c>
      <c r="F137" s="184" t="s">
        <v>714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SUM(P138:P150)</f>
        <v>0</v>
      </c>
      <c r="Q137" s="178"/>
      <c r="R137" s="179">
        <f>SUM(R138:R150)</f>
        <v>634.66128000000003</v>
      </c>
      <c r="S137" s="178"/>
      <c r="T137" s="180">
        <f>SUM(T138:T150)</f>
        <v>263.5324</v>
      </c>
      <c r="AR137" s="181" t="s">
        <v>84</v>
      </c>
      <c r="AT137" s="182" t="s">
        <v>75</v>
      </c>
      <c r="AU137" s="182" t="s">
        <v>84</v>
      </c>
      <c r="AY137" s="181" t="s">
        <v>135</v>
      </c>
      <c r="BK137" s="183">
        <f>SUM(BK138:BK150)</f>
        <v>0</v>
      </c>
    </row>
    <row r="138" spans="1:65" s="2" customFormat="1" ht="24.2" customHeight="1">
      <c r="A138" s="33"/>
      <c r="B138" s="34"/>
      <c r="C138" s="186" t="s">
        <v>159</v>
      </c>
      <c r="D138" s="186" t="s">
        <v>137</v>
      </c>
      <c r="E138" s="187" t="s">
        <v>715</v>
      </c>
      <c r="F138" s="188" t="s">
        <v>716</v>
      </c>
      <c r="G138" s="189" t="s">
        <v>144</v>
      </c>
      <c r="H138" s="190">
        <v>110.52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41</v>
      </c>
      <c r="O138" s="70"/>
      <c r="P138" s="196">
        <f>O138*H138</f>
        <v>0</v>
      </c>
      <c r="Q138" s="196">
        <v>1.964</v>
      </c>
      <c r="R138" s="196">
        <f>Q138*H138</f>
        <v>217.06127999999998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141</v>
      </c>
      <c r="AT138" s="198" t="s">
        <v>137</v>
      </c>
      <c r="AU138" s="198" t="s">
        <v>86</v>
      </c>
      <c r="AY138" s="16" t="s">
        <v>135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84</v>
      </c>
      <c r="BK138" s="199">
        <f>ROUND(I138*H138,2)</f>
        <v>0</v>
      </c>
      <c r="BL138" s="16" t="s">
        <v>141</v>
      </c>
      <c r="BM138" s="198" t="s">
        <v>153</v>
      </c>
    </row>
    <row r="139" spans="1:65" s="2" customFormat="1" ht="16.5" customHeight="1">
      <c r="A139" s="33"/>
      <c r="B139" s="34"/>
      <c r="C139" s="186" t="s">
        <v>153</v>
      </c>
      <c r="D139" s="186" t="s">
        <v>137</v>
      </c>
      <c r="E139" s="187" t="s">
        <v>717</v>
      </c>
      <c r="F139" s="188" t="s">
        <v>718</v>
      </c>
      <c r="G139" s="189" t="s">
        <v>144</v>
      </c>
      <c r="H139" s="190">
        <v>232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41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141</v>
      </c>
      <c r="AT139" s="198" t="s">
        <v>137</v>
      </c>
      <c r="AU139" s="198" t="s">
        <v>86</v>
      </c>
      <c r="AY139" s="16" t="s">
        <v>135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141</v>
      </c>
      <c r="BM139" s="198" t="s">
        <v>157</v>
      </c>
    </row>
    <row r="140" spans="1:65" s="13" customFormat="1" ht="11.25">
      <c r="B140" s="200"/>
      <c r="C140" s="201"/>
      <c r="D140" s="202" t="s">
        <v>145</v>
      </c>
      <c r="E140" s="203" t="s">
        <v>1</v>
      </c>
      <c r="F140" s="204" t="s">
        <v>719</v>
      </c>
      <c r="G140" s="201"/>
      <c r="H140" s="205">
        <v>85.75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145</v>
      </c>
      <c r="AU140" s="211" t="s">
        <v>86</v>
      </c>
      <c r="AV140" s="13" t="s">
        <v>86</v>
      </c>
      <c r="AW140" s="13" t="s">
        <v>33</v>
      </c>
      <c r="AX140" s="13" t="s">
        <v>76</v>
      </c>
      <c r="AY140" s="211" t="s">
        <v>135</v>
      </c>
    </row>
    <row r="141" spans="1:65" s="13" customFormat="1" ht="11.25">
      <c r="B141" s="200"/>
      <c r="C141" s="201"/>
      <c r="D141" s="202" t="s">
        <v>145</v>
      </c>
      <c r="E141" s="203" t="s">
        <v>1</v>
      </c>
      <c r="F141" s="204" t="s">
        <v>720</v>
      </c>
      <c r="G141" s="201"/>
      <c r="H141" s="205">
        <v>146.25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145</v>
      </c>
      <c r="AU141" s="211" t="s">
        <v>86</v>
      </c>
      <c r="AV141" s="13" t="s">
        <v>86</v>
      </c>
      <c r="AW141" s="13" t="s">
        <v>33</v>
      </c>
      <c r="AX141" s="13" t="s">
        <v>76</v>
      </c>
      <c r="AY141" s="211" t="s">
        <v>135</v>
      </c>
    </row>
    <row r="142" spans="1:65" s="14" customFormat="1" ht="11.25">
      <c r="B142" s="212"/>
      <c r="C142" s="213"/>
      <c r="D142" s="202" t="s">
        <v>145</v>
      </c>
      <c r="E142" s="214" t="s">
        <v>1</v>
      </c>
      <c r="F142" s="215" t="s">
        <v>149</v>
      </c>
      <c r="G142" s="213"/>
      <c r="H142" s="216">
        <v>232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145</v>
      </c>
      <c r="AU142" s="222" t="s">
        <v>86</v>
      </c>
      <c r="AV142" s="14" t="s">
        <v>141</v>
      </c>
      <c r="AW142" s="14" t="s">
        <v>33</v>
      </c>
      <c r="AX142" s="14" t="s">
        <v>84</v>
      </c>
      <c r="AY142" s="222" t="s">
        <v>135</v>
      </c>
    </row>
    <row r="143" spans="1:65" s="2" customFormat="1" ht="24.2" customHeight="1">
      <c r="A143" s="33"/>
      <c r="B143" s="34"/>
      <c r="C143" s="186" t="s">
        <v>167</v>
      </c>
      <c r="D143" s="186" t="s">
        <v>137</v>
      </c>
      <c r="E143" s="187" t="s">
        <v>721</v>
      </c>
      <c r="F143" s="188" t="s">
        <v>722</v>
      </c>
      <c r="G143" s="189" t="s">
        <v>144</v>
      </c>
      <c r="H143" s="190">
        <v>77.174999999999997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41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1.8080000000000001</v>
      </c>
      <c r="T143" s="197">
        <f>S143*H143</f>
        <v>139.5324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141</v>
      </c>
      <c r="AT143" s="198" t="s">
        <v>137</v>
      </c>
      <c r="AU143" s="198" t="s">
        <v>86</v>
      </c>
      <c r="AY143" s="16" t="s">
        <v>135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84</v>
      </c>
      <c r="BK143" s="199">
        <f>ROUND(I143*H143,2)</f>
        <v>0</v>
      </c>
      <c r="BL143" s="16" t="s">
        <v>141</v>
      </c>
      <c r="BM143" s="198" t="s">
        <v>162</v>
      </c>
    </row>
    <row r="144" spans="1:65" s="2" customFormat="1" ht="16.5" customHeight="1">
      <c r="A144" s="33"/>
      <c r="B144" s="34"/>
      <c r="C144" s="186" t="s">
        <v>157</v>
      </c>
      <c r="D144" s="186" t="s">
        <v>137</v>
      </c>
      <c r="E144" s="187" t="s">
        <v>723</v>
      </c>
      <c r="F144" s="188" t="s">
        <v>724</v>
      </c>
      <c r="G144" s="189" t="s">
        <v>140</v>
      </c>
      <c r="H144" s="190">
        <v>620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41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0.2</v>
      </c>
      <c r="T144" s="197">
        <f>S144*H144</f>
        <v>124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141</v>
      </c>
      <c r="AT144" s="198" t="s">
        <v>137</v>
      </c>
      <c r="AU144" s="198" t="s">
        <v>86</v>
      </c>
      <c r="AY144" s="16" t="s">
        <v>135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84</v>
      </c>
      <c r="BK144" s="199">
        <f>ROUND(I144*H144,2)</f>
        <v>0</v>
      </c>
      <c r="BL144" s="16" t="s">
        <v>141</v>
      </c>
      <c r="BM144" s="198" t="s">
        <v>165</v>
      </c>
    </row>
    <row r="145" spans="1:65" s="13" customFormat="1" ht="11.25">
      <c r="B145" s="200"/>
      <c r="C145" s="201"/>
      <c r="D145" s="202" t="s">
        <v>145</v>
      </c>
      <c r="E145" s="203" t="s">
        <v>1</v>
      </c>
      <c r="F145" s="204" t="s">
        <v>725</v>
      </c>
      <c r="G145" s="201"/>
      <c r="H145" s="205">
        <v>35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145</v>
      </c>
      <c r="AU145" s="211" t="s">
        <v>86</v>
      </c>
      <c r="AV145" s="13" t="s">
        <v>86</v>
      </c>
      <c r="AW145" s="13" t="s">
        <v>33</v>
      </c>
      <c r="AX145" s="13" t="s">
        <v>76</v>
      </c>
      <c r="AY145" s="211" t="s">
        <v>135</v>
      </c>
    </row>
    <row r="146" spans="1:65" s="13" customFormat="1" ht="11.25">
      <c r="B146" s="200"/>
      <c r="C146" s="201"/>
      <c r="D146" s="202" t="s">
        <v>145</v>
      </c>
      <c r="E146" s="203" t="s">
        <v>1</v>
      </c>
      <c r="F146" s="204" t="s">
        <v>726</v>
      </c>
      <c r="G146" s="201"/>
      <c r="H146" s="205">
        <v>585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145</v>
      </c>
      <c r="AU146" s="211" t="s">
        <v>86</v>
      </c>
      <c r="AV146" s="13" t="s">
        <v>86</v>
      </c>
      <c r="AW146" s="13" t="s">
        <v>33</v>
      </c>
      <c r="AX146" s="13" t="s">
        <v>76</v>
      </c>
      <c r="AY146" s="211" t="s">
        <v>135</v>
      </c>
    </row>
    <row r="147" spans="1:65" s="14" customFormat="1" ht="11.25">
      <c r="B147" s="212"/>
      <c r="C147" s="213"/>
      <c r="D147" s="202" t="s">
        <v>145</v>
      </c>
      <c r="E147" s="214" t="s">
        <v>1</v>
      </c>
      <c r="F147" s="215" t="s">
        <v>149</v>
      </c>
      <c r="G147" s="213"/>
      <c r="H147" s="216">
        <v>620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145</v>
      </c>
      <c r="AU147" s="222" t="s">
        <v>86</v>
      </c>
      <c r="AV147" s="14" t="s">
        <v>141</v>
      </c>
      <c r="AW147" s="14" t="s">
        <v>33</v>
      </c>
      <c r="AX147" s="14" t="s">
        <v>84</v>
      </c>
      <c r="AY147" s="222" t="s">
        <v>135</v>
      </c>
    </row>
    <row r="148" spans="1:65" s="2" customFormat="1" ht="21.75" customHeight="1">
      <c r="A148" s="33"/>
      <c r="B148" s="34"/>
      <c r="C148" s="223" t="s">
        <v>177</v>
      </c>
      <c r="D148" s="223" t="s">
        <v>190</v>
      </c>
      <c r="E148" s="224" t="s">
        <v>727</v>
      </c>
      <c r="F148" s="225" t="s">
        <v>728</v>
      </c>
      <c r="G148" s="226" t="s">
        <v>174</v>
      </c>
      <c r="H148" s="227">
        <v>417.6</v>
      </c>
      <c r="I148" s="228"/>
      <c r="J148" s="229">
        <f>ROUND(I148*H148,2)</f>
        <v>0</v>
      </c>
      <c r="K148" s="230"/>
      <c r="L148" s="231"/>
      <c r="M148" s="232" t="s">
        <v>1</v>
      </c>
      <c r="N148" s="233" t="s">
        <v>41</v>
      </c>
      <c r="O148" s="70"/>
      <c r="P148" s="196">
        <f>O148*H148</f>
        <v>0</v>
      </c>
      <c r="Q148" s="196">
        <v>1</v>
      </c>
      <c r="R148" s="196">
        <f>Q148*H148</f>
        <v>417.6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157</v>
      </c>
      <c r="AT148" s="198" t="s">
        <v>190</v>
      </c>
      <c r="AU148" s="198" t="s">
        <v>86</v>
      </c>
      <c r="AY148" s="16" t="s">
        <v>135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141</v>
      </c>
      <c r="BM148" s="198" t="s">
        <v>170</v>
      </c>
    </row>
    <row r="149" spans="1:65" s="13" customFormat="1" ht="11.25">
      <c r="B149" s="200"/>
      <c r="C149" s="201"/>
      <c r="D149" s="202" t="s">
        <v>145</v>
      </c>
      <c r="E149" s="203" t="s">
        <v>1</v>
      </c>
      <c r="F149" s="204" t="s">
        <v>729</v>
      </c>
      <c r="G149" s="201"/>
      <c r="H149" s="205">
        <v>417.6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145</v>
      </c>
      <c r="AU149" s="211" t="s">
        <v>86</v>
      </c>
      <c r="AV149" s="13" t="s">
        <v>86</v>
      </c>
      <c r="AW149" s="13" t="s">
        <v>33</v>
      </c>
      <c r="AX149" s="13" t="s">
        <v>76</v>
      </c>
      <c r="AY149" s="211" t="s">
        <v>135</v>
      </c>
    </row>
    <row r="150" spans="1:65" s="14" customFormat="1" ht="11.25">
      <c r="B150" s="212"/>
      <c r="C150" s="213"/>
      <c r="D150" s="202" t="s">
        <v>145</v>
      </c>
      <c r="E150" s="214" t="s">
        <v>1</v>
      </c>
      <c r="F150" s="215" t="s">
        <v>149</v>
      </c>
      <c r="G150" s="213"/>
      <c r="H150" s="216">
        <v>417.6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145</v>
      </c>
      <c r="AU150" s="222" t="s">
        <v>86</v>
      </c>
      <c r="AV150" s="14" t="s">
        <v>141</v>
      </c>
      <c r="AW150" s="14" t="s">
        <v>33</v>
      </c>
      <c r="AX150" s="14" t="s">
        <v>84</v>
      </c>
      <c r="AY150" s="222" t="s">
        <v>135</v>
      </c>
    </row>
    <row r="151" spans="1:65" s="12" customFormat="1" ht="22.9" customHeight="1">
      <c r="B151" s="170"/>
      <c r="C151" s="171"/>
      <c r="D151" s="172" t="s">
        <v>75</v>
      </c>
      <c r="E151" s="184" t="s">
        <v>267</v>
      </c>
      <c r="F151" s="184" t="s">
        <v>730</v>
      </c>
      <c r="G151" s="171"/>
      <c r="H151" s="171"/>
      <c r="I151" s="174"/>
      <c r="J151" s="185">
        <f>BK151</f>
        <v>0</v>
      </c>
      <c r="K151" s="171"/>
      <c r="L151" s="176"/>
      <c r="M151" s="177"/>
      <c r="N151" s="178"/>
      <c r="O151" s="178"/>
      <c r="P151" s="179">
        <f>SUM(P152:P168)</f>
        <v>0</v>
      </c>
      <c r="Q151" s="178"/>
      <c r="R151" s="179">
        <f>SUM(R152:R168)</f>
        <v>2.8122199999999999</v>
      </c>
      <c r="S151" s="178"/>
      <c r="T151" s="180">
        <f>SUM(T152:T168)</f>
        <v>16.76784</v>
      </c>
      <c r="AR151" s="181" t="s">
        <v>84</v>
      </c>
      <c r="AT151" s="182" t="s">
        <v>75</v>
      </c>
      <c r="AU151" s="182" t="s">
        <v>84</v>
      </c>
      <c r="AY151" s="181" t="s">
        <v>135</v>
      </c>
      <c r="BK151" s="183">
        <f>SUM(BK152:BK168)</f>
        <v>0</v>
      </c>
    </row>
    <row r="152" spans="1:65" s="2" customFormat="1" ht="24.2" customHeight="1">
      <c r="A152" s="33"/>
      <c r="B152" s="34"/>
      <c r="C152" s="186" t="s">
        <v>162</v>
      </c>
      <c r="D152" s="186" t="s">
        <v>137</v>
      </c>
      <c r="E152" s="187" t="s">
        <v>731</v>
      </c>
      <c r="F152" s="188" t="s">
        <v>732</v>
      </c>
      <c r="G152" s="189" t="s">
        <v>140</v>
      </c>
      <c r="H152" s="190">
        <v>15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41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141</v>
      </c>
      <c r="AT152" s="198" t="s">
        <v>137</v>
      </c>
      <c r="AU152" s="198" t="s">
        <v>86</v>
      </c>
      <c r="AY152" s="16" t="s">
        <v>135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84</v>
      </c>
      <c r="BK152" s="199">
        <f>ROUND(I152*H152,2)</f>
        <v>0</v>
      </c>
      <c r="BL152" s="16" t="s">
        <v>141</v>
      </c>
      <c r="BM152" s="198" t="s">
        <v>175</v>
      </c>
    </row>
    <row r="153" spans="1:65" s="2" customFormat="1" ht="24.2" customHeight="1">
      <c r="A153" s="33"/>
      <c r="B153" s="34"/>
      <c r="C153" s="186" t="s">
        <v>186</v>
      </c>
      <c r="D153" s="186" t="s">
        <v>137</v>
      </c>
      <c r="E153" s="187" t="s">
        <v>733</v>
      </c>
      <c r="F153" s="188" t="s">
        <v>734</v>
      </c>
      <c r="G153" s="189" t="s">
        <v>140</v>
      </c>
      <c r="H153" s="190">
        <v>35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41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141</v>
      </c>
      <c r="AT153" s="198" t="s">
        <v>137</v>
      </c>
      <c r="AU153" s="198" t="s">
        <v>86</v>
      </c>
      <c r="AY153" s="16" t="s">
        <v>135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84</v>
      </c>
      <c r="BK153" s="199">
        <f>ROUND(I153*H153,2)</f>
        <v>0</v>
      </c>
      <c r="BL153" s="16" t="s">
        <v>141</v>
      </c>
      <c r="BM153" s="198" t="s">
        <v>185</v>
      </c>
    </row>
    <row r="154" spans="1:65" s="13" customFormat="1" ht="11.25">
      <c r="B154" s="200"/>
      <c r="C154" s="201"/>
      <c r="D154" s="202" t="s">
        <v>145</v>
      </c>
      <c r="E154" s="203" t="s">
        <v>1</v>
      </c>
      <c r="F154" s="204" t="s">
        <v>725</v>
      </c>
      <c r="G154" s="201"/>
      <c r="H154" s="205">
        <v>35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145</v>
      </c>
      <c r="AU154" s="211" t="s">
        <v>86</v>
      </c>
      <c r="AV154" s="13" t="s">
        <v>86</v>
      </c>
      <c r="AW154" s="13" t="s">
        <v>33</v>
      </c>
      <c r="AX154" s="13" t="s">
        <v>76</v>
      </c>
      <c r="AY154" s="211" t="s">
        <v>135</v>
      </c>
    </row>
    <row r="155" spans="1:65" s="14" customFormat="1" ht="11.25">
      <c r="B155" s="212"/>
      <c r="C155" s="213"/>
      <c r="D155" s="202" t="s">
        <v>145</v>
      </c>
      <c r="E155" s="214" t="s">
        <v>1</v>
      </c>
      <c r="F155" s="215" t="s">
        <v>149</v>
      </c>
      <c r="G155" s="213"/>
      <c r="H155" s="216">
        <v>35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145</v>
      </c>
      <c r="AU155" s="222" t="s">
        <v>86</v>
      </c>
      <c r="AV155" s="14" t="s">
        <v>141</v>
      </c>
      <c r="AW155" s="14" t="s">
        <v>33</v>
      </c>
      <c r="AX155" s="14" t="s">
        <v>84</v>
      </c>
      <c r="AY155" s="222" t="s">
        <v>135</v>
      </c>
    </row>
    <row r="156" spans="1:65" s="2" customFormat="1" ht="16.5" customHeight="1">
      <c r="A156" s="33"/>
      <c r="B156" s="34"/>
      <c r="C156" s="223" t="s">
        <v>165</v>
      </c>
      <c r="D156" s="223" t="s">
        <v>190</v>
      </c>
      <c r="E156" s="224" t="s">
        <v>735</v>
      </c>
      <c r="F156" s="225" t="s">
        <v>736</v>
      </c>
      <c r="G156" s="226" t="s">
        <v>140</v>
      </c>
      <c r="H156" s="227">
        <v>50</v>
      </c>
      <c r="I156" s="228"/>
      <c r="J156" s="229">
        <f>ROUND(I156*H156,2)</f>
        <v>0</v>
      </c>
      <c r="K156" s="230"/>
      <c r="L156" s="231"/>
      <c r="M156" s="232" t="s">
        <v>1</v>
      </c>
      <c r="N156" s="233" t="s">
        <v>41</v>
      </c>
      <c r="O156" s="70"/>
      <c r="P156" s="196">
        <f>O156*H156</f>
        <v>0</v>
      </c>
      <c r="Q156" s="196">
        <v>4.9390000000000003E-2</v>
      </c>
      <c r="R156" s="196">
        <f>Q156*H156</f>
        <v>2.4695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157</v>
      </c>
      <c r="AT156" s="198" t="s">
        <v>190</v>
      </c>
      <c r="AU156" s="198" t="s">
        <v>86</v>
      </c>
      <c r="AY156" s="16" t="s">
        <v>135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84</v>
      </c>
      <c r="BK156" s="199">
        <f>ROUND(I156*H156,2)</f>
        <v>0</v>
      </c>
      <c r="BL156" s="16" t="s">
        <v>141</v>
      </c>
      <c r="BM156" s="198" t="s">
        <v>189</v>
      </c>
    </row>
    <row r="157" spans="1:65" s="2" customFormat="1" ht="24.2" customHeight="1">
      <c r="A157" s="33"/>
      <c r="B157" s="34"/>
      <c r="C157" s="186" t="s">
        <v>197</v>
      </c>
      <c r="D157" s="186" t="s">
        <v>137</v>
      </c>
      <c r="E157" s="187" t="s">
        <v>737</v>
      </c>
      <c r="F157" s="188" t="s">
        <v>738</v>
      </c>
      <c r="G157" s="189" t="s">
        <v>140</v>
      </c>
      <c r="H157" s="190">
        <v>12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41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0.33245999999999998</v>
      </c>
      <c r="T157" s="197">
        <f>S157*H157</f>
        <v>3.9895199999999997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141</v>
      </c>
      <c r="AT157" s="198" t="s">
        <v>137</v>
      </c>
      <c r="AU157" s="198" t="s">
        <v>86</v>
      </c>
      <c r="AY157" s="16" t="s">
        <v>135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141</v>
      </c>
      <c r="BM157" s="198" t="s">
        <v>200</v>
      </c>
    </row>
    <row r="158" spans="1:65" s="2" customFormat="1" ht="24.2" customHeight="1">
      <c r="A158" s="33"/>
      <c r="B158" s="34"/>
      <c r="C158" s="186" t="s">
        <v>170</v>
      </c>
      <c r="D158" s="186" t="s">
        <v>137</v>
      </c>
      <c r="E158" s="187" t="s">
        <v>739</v>
      </c>
      <c r="F158" s="188" t="s">
        <v>740</v>
      </c>
      <c r="G158" s="189" t="s">
        <v>140</v>
      </c>
      <c r="H158" s="190">
        <v>23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41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0.35338999999999998</v>
      </c>
      <c r="T158" s="197">
        <f>S158*H158</f>
        <v>8.1279699999999995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141</v>
      </c>
      <c r="AT158" s="198" t="s">
        <v>137</v>
      </c>
      <c r="AU158" s="198" t="s">
        <v>86</v>
      </c>
      <c r="AY158" s="16" t="s">
        <v>135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84</v>
      </c>
      <c r="BK158" s="199">
        <f>ROUND(I158*H158,2)</f>
        <v>0</v>
      </c>
      <c r="BL158" s="16" t="s">
        <v>141</v>
      </c>
      <c r="BM158" s="198" t="s">
        <v>204</v>
      </c>
    </row>
    <row r="159" spans="1:65" s="13" customFormat="1" ht="11.25">
      <c r="B159" s="200"/>
      <c r="C159" s="201"/>
      <c r="D159" s="202" t="s">
        <v>145</v>
      </c>
      <c r="E159" s="203" t="s">
        <v>1</v>
      </c>
      <c r="F159" s="204" t="s">
        <v>741</v>
      </c>
      <c r="G159" s="201"/>
      <c r="H159" s="205">
        <v>23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145</v>
      </c>
      <c r="AU159" s="211" t="s">
        <v>86</v>
      </c>
      <c r="AV159" s="13" t="s">
        <v>86</v>
      </c>
      <c r="AW159" s="13" t="s">
        <v>33</v>
      </c>
      <c r="AX159" s="13" t="s">
        <v>76</v>
      </c>
      <c r="AY159" s="211" t="s">
        <v>135</v>
      </c>
    </row>
    <row r="160" spans="1:65" s="14" customFormat="1" ht="11.25">
      <c r="B160" s="212"/>
      <c r="C160" s="213"/>
      <c r="D160" s="202" t="s">
        <v>145</v>
      </c>
      <c r="E160" s="214" t="s">
        <v>1</v>
      </c>
      <c r="F160" s="215" t="s">
        <v>149</v>
      </c>
      <c r="G160" s="213"/>
      <c r="H160" s="216">
        <v>23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145</v>
      </c>
      <c r="AU160" s="222" t="s">
        <v>86</v>
      </c>
      <c r="AV160" s="14" t="s">
        <v>141</v>
      </c>
      <c r="AW160" s="14" t="s">
        <v>33</v>
      </c>
      <c r="AX160" s="14" t="s">
        <v>84</v>
      </c>
      <c r="AY160" s="222" t="s">
        <v>135</v>
      </c>
    </row>
    <row r="161" spans="1:65" s="2" customFormat="1" ht="24.2" customHeight="1">
      <c r="A161" s="33"/>
      <c r="B161" s="34"/>
      <c r="C161" s="186" t="s">
        <v>8</v>
      </c>
      <c r="D161" s="186" t="s">
        <v>137</v>
      </c>
      <c r="E161" s="187" t="s">
        <v>742</v>
      </c>
      <c r="F161" s="188" t="s">
        <v>743</v>
      </c>
      <c r="G161" s="189" t="s">
        <v>140</v>
      </c>
      <c r="H161" s="190">
        <v>15</v>
      </c>
      <c r="I161" s="191"/>
      <c r="J161" s="192">
        <f t="shared" ref="J161:J168" si="0">ROUND(I161*H161,2)</f>
        <v>0</v>
      </c>
      <c r="K161" s="193"/>
      <c r="L161" s="38"/>
      <c r="M161" s="194" t="s">
        <v>1</v>
      </c>
      <c r="N161" s="195" t="s">
        <v>41</v>
      </c>
      <c r="O161" s="70"/>
      <c r="P161" s="196">
        <f t="shared" ref="P161:P168" si="1">O161*H161</f>
        <v>0</v>
      </c>
      <c r="Q161" s="196">
        <v>0</v>
      </c>
      <c r="R161" s="196">
        <f t="shared" ref="R161:R168" si="2">Q161*H161</f>
        <v>0</v>
      </c>
      <c r="S161" s="196">
        <v>0.14538999999999999</v>
      </c>
      <c r="T161" s="197">
        <f t="shared" ref="T161:T168" si="3">S161*H161</f>
        <v>2.18085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141</v>
      </c>
      <c r="AT161" s="198" t="s">
        <v>137</v>
      </c>
      <c r="AU161" s="198" t="s">
        <v>86</v>
      </c>
      <c r="AY161" s="16" t="s">
        <v>135</v>
      </c>
      <c r="BE161" s="199">
        <f t="shared" ref="BE161:BE168" si="4">IF(N161="základní",J161,0)</f>
        <v>0</v>
      </c>
      <c r="BF161" s="199">
        <f t="shared" ref="BF161:BF168" si="5">IF(N161="snížená",J161,0)</f>
        <v>0</v>
      </c>
      <c r="BG161" s="199">
        <f t="shared" ref="BG161:BG168" si="6">IF(N161="zákl. přenesená",J161,0)</f>
        <v>0</v>
      </c>
      <c r="BH161" s="199">
        <f t="shared" ref="BH161:BH168" si="7">IF(N161="sníž. přenesená",J161,0)</f>
        <v>0</v>
      </c>
      <c r="BI161" s="199">
        <f t="shared" ref="BI161:BI168" si="8">IF(N161="nulová",J161,0)</f>
        <v>0</v>
      </c>
      <c r="BJ161" s="16" t="s">
        <v>84</v>
      </c>
      <c r="BK161" s="199">
        <f t="shared" ref="BK161:BK168" si="9">ROUND(I161*H161,2)</f>
        <v>0</v>
      </c>
      <c r="BL161" s="16" t="s">
        <v>141</v>
      </c>
      <c r="BM161" s="198" t="s">
        <v>208</v>
      </c>
    </row>
    <row r="162" spans="1:65" s="2" customFormat="1" ht="16.5" customHeight="1">
      <c r="A162" s="33"/>
      <c r="B162" s="34"/>
      <c r="C162" s="186" t="s">
        <v>175</v>
      </c>
      <c r="D162" s="186" t="s">
        <v>137</v>
      </c>
      <c r="E162" s="187" t="s">
        <v>744</v>
      </c>
      <c r="F162" s="188" t="s">
        <v>745</v>
      </c>
      <c r="G162" s="189" t="s">
        <v>140</v>
      </c>
      <c r="H162" s="190">
        <v>50</v>
      </c>
      <c r="I162" s="191"/>
      <c r="J162" s="192">
        <f t="shared" si="0"/>
        <v>0</v>
      </c>
      <c r="K162" s="193"/>
      <c r="L162" s="38"/>
      <c r="M162" s="194" t="s">
        <v>1</v>
      </c>
      <c r="N162" s="195" t="s">
        <v>41</v>
      </c>
      <c r="O162" s="70"/>
      <c r="P162" s="196">
        <f t="shared" si="1"/>
        <v>0</v>
      </c>
      <c r="Q162" s="196">
        <v>0</v>
      </c>
      <c r="R162" s="196">
        <f t="shared" si="2"/>
        <v>0</v>
      </c>
      <c r="S162" s="196">
        <v>4.9390000000000003E-2</v>
      </c>
      <c r="T162" s="197">
        <f t="shared" si="3"/>
        <v>2.4695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141</v>
      </c>
      <c r="AT162" s="198" t="s">
        <v>137</v>
      </c>
      <c r="AU162" s="198" t="s">
        <v>86</v>
      </c>
      <c r="AY162" s="16" t="s">
        <v>135</v>
      </c>
      <c r="BE162" s="199">
        <f t="shared" si="4"/>
        <v>0</v>
      </c>
      <c r="BF162" s="199">
        <f t="shared" si="5"/>
        <v>0</v>
      </c>
      <c r="BG162" s="199">
        <f t="shared" si="6"/>
        <v>0</v>
      </c>
      <c r="BH162" s="199">
        <f t="shared" si="7"/>
        <v>0</v>
      </c>
      <c r="BI162" s="199">
        <f t="shared" si="8"/>
        <v>0</v>
      </c>
      <c r="BJ162" s="16" t="s">
        <v>84</v>
      </c>
      <c r="BK162" s="199">
        <f t="shared" si="9"/>
        <v>0</v>
      </c>
      <c r="BL162" s="16" t="s">
        <v>141</v>
      </c>
      <c r="BM162" s="198" t="s">
        <v>213</v>
      </c>
    </row>
    <row r="163" spans="1:65" s="2" customFormat="1" ht="16.5" customHeight="1">
      <c r="A163" s="33"/>
      <c r="B163" s="34"/>
      <c r="C163" s="223" t="s">
        <v>214</v>
      </c>
      <c r="D163" s="223" t="s">
        <v>190</v>
      </c>
      <c r="E163" s="224" t="s">
        <v>746</v>
      </c>
      <c r="F163" s="225" t="s">
        <v>747</v>
      </c>
      <c r="G163" s="226" t="s">
        <v>245</v>
      </c>
      <c r="H163" s="227">
        <v>112</v>
      </c>
      <c r="I163" s="228"/>
      <c r="J163" s="229">
        <f t="shared" si="0"/>
        <v>0</v>
      </c>
      <c r="K163" s="230"/>
      <c r="L163" s="231"/>
      <c r="M163" s="232" t="s">
        <v>1</v>
      </c>
      <c r="N163" s="233" t="s">
        <v>41</v>
      </c>
      <c r="O163" s="70"/>
      <c r="P163" s="196">
        <f t="shared" si="1"/>
        <v>0</v>
      </c>
      <c r="Q163" s="196">
        <v>5.9999999999999995E-4</v>
      </c>
      <c r="R163" s="196">
        <f t="shared" si="2"/>
        <v>6.7199999999999996E-2</v>
      </c>
      <c r="S163" s="196">
        <v>0</v>
      </c>
      <c r="T163" s="197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157</v>
      </c>
      <c r="AT163" s="198" t="s">
        <v>190</v>
      </c>
      <c r="AU163" s="198" t="s">
        <v>86</v>
      </c>
      <c r="AY163" s="16" t="s">
        <v>135</v>
      </c>
      <c r="BE163" s="199">
        <f t="shared" si="4"/>
        <v>0</v>
      </c>
      <c r="BF163" s="199">
        <f t="shared" si="5"/>
        <v>0</v>
      </c>
      <c r="BG163" s="199">
        <f t="shared" si="6"/>
        <v>0</v>
      </c>
      <c r="BH163" s="199">
        <f t="shared" si="7"/>
        <v>0</v>
      </c>
      <c r="BI163" s="199">
        <f t="shared" si="8"/>
        <v>0</v>
      </c>
      <c r="BJ163" s="16" t="s">
        <v>84</v>
      </c>
      <c r="BK163" s="199">
        <f t="shared" si="9"/>
        <v>0</v>
      </c>
      <c r="BL163" s="16" t="s">
        <v>141</v>
      </c>
      <c r="BM163" s="198" t="s">
        <v>748</v>
      </c>
    </row>
    <row r="164" spans="1:65" s="2" customFormat="1" ht="16.5" customHeight="1">
      <c r="A164" s="33"/>
      <c r="B164" s="34"/>
      <c r="C164" s="223" t="s">
        <v>180</v>
      </c>
      <c r="D164" s="223" t="s">
        <v>190</v>
      </c>
      <c r="E164" s="224" t="s">
        <v>749</v>
      </c>
      <c r="F164" s="225" t="s">
        <v>750</v>
      </c>
      <c r="G164" s="226" t="s">
        <v>245</v>
      </c>
      <c r="H164" s="227">
        <v>224</v>
      </c>
      <c r="I164" s="228"/>
      <c r="J164" s="229">
        <f t="shared" si="0"/>
        <v>0</v>
      </c>
      <c r="K164" s="230"/>
      <c r="L164" s="231"/>
      <c r="M164" s="232" t="s">
        <v>1</v>
      </c>
      <c r="N164" s="233" t="s">
        <v>41</v>
      </c>
      <c r="O164" s="70"/>
      <c r="P164" s="196">
        <f t="shared" si="1"/>
        <v>0</v>
      </c>
      <c r="Q164" s="196">
        <v>4.0000000000000003E-5</v>
      </c>
      <c r="R164" s="196">
        <f t="shared" si="2"/>
        <v>8.9600000000000009E-3</v>
      </c>
      <c r="S164" s="196">
        <v>0</v>
      </c>
      <c r="T164" s="197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157</v>
      </c>
      <c r="AT164" s="198" t="s">
        <v>190</v>
      </c>
      <c r="AU164" s="198" t="s">
        <v>86</v>
      </c>
      <c r="AY164" s="16" t="s">
        <v>135</v>
      </c>
      <c r="BE164" s="199">
        <f t="shared" si="4"/>
        <v>0</v>
      </c>
      <c r="BF164" s="199">
        <f t="shared" si="5"/>
        <v>0</v>
      </c>
      <c r="BG164" s="199">
        <f t="shared" si="6"/>
        <v>0</v>
      </c>
      <c r="BH164" s="199">
        <f t="shared" si="7"/>
        <v>0</v>
      </c>
      <c r="BI164" s="199">
        <f t="shared" si="8"/>
        <v>0</v>
      </c>
      <c r="BJ164" s="16" t="s">
        <v>84</v>
      </c>
      <c r="BK164" s="199">
        <f t="shared" si="9"/>
        <v>0</v>
      </c>
      <c r="BL164" s="16" t="s">
        <v>141</v>
      </c>
      <c r="BM164" s="198" t="s">
        <v>751</v>
      </c>
    </row>
    <row r="165" spans="1:65" s="2" customFormat="1" ht="24.2" customHeight="1">
      <c r="A165" s="33"/>
      <c r="B165" s="34"/>
      <c r="C165" s="223" t="s">
        <v>222</v>
      </c>
      <c r="D165" s="223" t="s">
        <v>190</v>
      </c>
      <c r="E165" s="224" t="s">
        <v>752</v>
      </c>
      <c r="F165" s="225" t="s">
        <v>753</v>
      </c>
      <c r="G165" s="226" t="s">
        <v>245</v>
      </c>
      <c r="H165" s="227">
        <v>56</v>
      </c>
      <c r="I165" s="228"/>
      <c r="J165" s="229">
        <f t="shared" si="0"/>
        <v>0</v>
      </c>
      <c r="K165" s="230"/>
      <c r="L165" s="231"/>
      <c r="M165" s="232" t="s">
        <v>1</v>
      </c>
      <c r="N165" s="233" t="s">
        <v>41</v>
      </c>
      <c r="O165" s="70"/>
      <c r="P165" s="196">
        <f t="shared" si="1"/>
        <v>0</v>
      </c>
      <c r="Q165" s="196">
        <v>8.0000000000000007E-5</v>
      </c>
      <c r="R165" s="196">
        <f t="shared" si="2"/>
        <v>4.4800000000000005E-3</v>
      </c>
      <c r="S165" s="196">
        <v>0</v>
      </c>
      <c r="T165" s="197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157</v>
      </c>
      <c r="AT165" s="198" t="s">
        <v>190</v>
      </c>
      <c r="AU165" s="198" t="s">
        <v>86</v>
      </c>
      <c r="AY165" s="16" t="s">
        <v>135</v>
      </c>
      <c r="BE165" s="199">
        <f t="shared" si="4"/>
        <v>0</v>
      </c>
      <c r="BF165" s="199">
        <f t="shared" si="5"/>
        <v>0</v>
      </c>
      <c r="BG165" s="199">
        <f t="shared" si="6"/>
        <v>0</v>
      </c>
      <c r="BH165" s="199">
        <f t="shared" si="7"/>
        <v>0</v>
      </c>
      <c r="BI165" s="199">
        <f t="shared" si="8"/>
        <v>0</v>
      </c>
      <c r="BJ165" s="16" t="s">
        <v>84</v>
      </c>
      <c r="BK165" s="199">
        <f t="shared" si="9"/>
        <v>0</v>
      </c>
      <c r="BL165" s="16" t="s">
        <v>141</v>
      </c>
      <c r="BM165" s="198" t="s">
        <v>754</v>
      </c>
    </row>
    <row r="166" spans="1:65" s="2" customFormat="1" ht="21.75" customHeight="1">
      <c r="A166" s="33"/>
      <c r="B166" s="34"/>
      <c r="C166" s="223" t="s">
        <v>185</v>
      </c>
      <c r="D166" s="223" t="s">
        <v>190</v>
      </c>
      <c r="E166" s="224" t="s">
        <v>755</v>
      </c>
      <c r="F166" s="225" t="s">
        <v>756</v>
      </c>
      <c r="G166" s="226" t="s">
        <v>245</v>
      </c>
      <c r="H166" s="227">
        <v>56</v>
      </c>
      <c r="I166" s="228"/>
      <c r="J166" s="229">
        <f t="shared" si="0"/>
        <v>0</v>
      </c>
      <c r="K166" s="230"/>
      <c r="L166" s="231"/>
      <c r="M166" s="232" t="s">
        <v>1</v>
      </c>
      <c r="N166" s="233" t="s">
        <v>41</v>
      </c>
      <c r="O166" s="70"/>
      <c r="P166" s="196">
        <f t="shared" si="1"/>
        <v>0</v>
      </c>
      <c r="Q166" s="196">
        <v>1.8000000000000001E-4</v>
      </c>
      <c r="R166" s="196">
        <f t="shared" si="2"/>
        <v>1.008E-2</v>
      </c>
      <c r="S166" s="196">
        <v>0</v>
      </c>
      <c r="T166" s="197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157</v>
      </c>
      <c r="AT166" s="198" t="s">
        <v>190</v>
      </c>
      <c r="AU166" s="198" t="s">
        <v>86</v>
      </c>
      <c r="AY166" s="16" t="s">
        <v>135</v>
      </c>
      <c r="BE166" s="199">
        <f t="shared" si="4"/>
        <v>0</v>
      </c>
      <c r="BF166" s="199">
        <f t="shared" si="5"/>
        <v>0</v>
      </c>
      <c r="BG166" s="199">
        <f t="shared" si="6"/>
        <v>0</v>
      </c>
      <c r="BH166" s="199">
        <f t="shared" si="7"/>
        <v>0</v>
      </c>
      <c r="BI166" s="199">
        <f t="shared" si="8"/>
        <v>0</v>
      </c>
      <c r="BJ166" s="16" t="s">
        <v>84</v>
      </c>
      <c r="BK166" s="199">
        <f t="shared" si="9"/>
        <v>0</v>
      </c>
      <c r="BL166" s="16" t="s">
        <v>141</v>
      </c>
      <c r="BM166" s="198" t="s">
        <v>757</v>
      </c>
    </row>
    <row r="167" spans="1:65" s="2" customFormat="1" ht="16.5" customHeight="1">
      <c r="A167" s="33"/>
      <c r="B167" s="34"/>
      <c r="C167" s="223" t="s">
        <v>7</v>
      </c>
      <c r="D167" s="223" t="s">
        <v>190</v>
      </c>
      <c r="E167" s="224" t="s">
        <v>758</v>
      </c>
      <c r="F167" s="225" t="s">
        <v>759</v>
      </c>
      <c r="G167" s="226" t="s">
        <v>245</v>
      </c>
      <c r="H167" s="227">
        <v>224</v>
      </c>
      <c r="I167" s="228"/>
      <c r="J167" s="229">
        <f t="shared" si="0"/>
        <v>0</v>
      </c>
      <c r="K167" s="230"/>
      <c r="L167" s="231"/>
      <c r="M167" s="232" t="s">
        <v>1</v>
      </c>
      <c r="N167" s="233" t="s">
        <v>41</v>
      </c>
      <c r="O167" s="70"/>
      <c r="P167" s="196">
        <f t="shared" si="1"/>
        <v>0</v>
      </c>
      <c r="Q167" s="196">
        <v>5.6999999999999998E-4</v>
      </c>
      <c r="R167" s="196">
        <f t="shared" si="2"/>
        <v>0.12767999999999999</v>
      </c>
      <c r="S167" s="196">
        <v>0</v>
      </c>
      <c r="T167" s="19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157</v>
      </c>
      <c r="AT167" s="198" t="s">
        <v>190</v>
      </c>
      <c r="AU167" s="198" t="s">
        <v>86</v>
      </c>
      <c r="AY167" s="16" t="s">
        <v>135</v>
      </c>
      <c r="BE167" s="199">
        <f t="shared" si="4"/>
        <v>0</v>
      </c>
      <c r="BF167" s="199">
        <f t="shared" si="5"/>
        <v>0</v>
      </c>
      <c r="BG167" s="199">
        <f t="shared" si="6"/>
        <v>0</v>
      </c>
      <c r="BH167" s="199">
        <f t="shared" si="7"/>
        <v>0</v>
      </c>
      <c r="BI167" s="199">
        <f t="shared" si="8"/>
        <v>0</v>
      </c>
      <c r="BJ167" s="16" t="s">
        <v>84</v>
      </c>
      <c r="BK167" s="199">
        <f t="shared" si="9"/>
        <v>0</v>
      </c>
      <c r="BL167" s="16" t="s">
        <v>141</v>
      </c>
      <c r="BM167" s="198" t="s">
        <v>760</v>
      </c>
    </row>
    <row r="168" spans="1:65" s="2" customFormat="1" ht="24.2" customHeight="1">
      <c r="A168" s="33"/>
      <c r="B168" s="34"/>
      <c r="C168" s="223" t="s">
        <v>189</v>
      </c>
      <c r="D168" s="223" t="s">
        <v>190</v>
      </c>
      <c r="E168" s="224" t="s">
        <v>761</v>
      </c>
      <c r="F168" s="225" t="s">
        <v>762</v>
      </c>
      <c r="G168" s="226" t="s">
        <v>245</v>
      </c>
      <c r="H168" s="227">
        <v>112</v>
      </c>
      <c r="I168" s="228"/>
      <c r="J168" s="229">
        <f t="shared" si="0"/>
        <v>0</v>
      </c>
      <c r="K168" s="230"/>
      <c r="L168" s="231"/>
      <c r="M168" s="232" t="s">
        <v>1</v>
      </c>
      <c r="N168" s="233" t="s">
        <v>41</v>
      </c>
      <c r="O168" s="70"/>
      <c r="P168" s="196">
        <f t="shared" si="1"/>
        <v>0</v>
      </c>
      <c r="Q168" s="196">
        <v>1.1100000000000001E-3</v>
      </c>
      <c r="R168" s="196">
        <f t="shared" si="2"/>
        <v>0.12432000000000001</v>
      </c>
      <c r="S168" s="196">
        <v>0</v>
      </c>
      <c r="T168" s="19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157</v>
      </c>
      <c r="AT168" s="198" t="s">
        <v>190</v>
      </c>
      <c r="AU168" s="198" t="s">
        <v>86</v>
      </c>
      <c r="AY168" s="16" t="s">
        <v>135</v>
      </c>
      <c r="BE168" s="199">
        <f t="shared" si="4"/>
        <v>0</v>
      </c>
      <c r="BF168" s="199">
        <f t="shared" si="5"/>
        <v>0</v>
      </c>
      <c r="BG168" s="199">
        <f t="shared" si="6"/>
        <v>0</v>
      </c>
      <c r="BH168" s="199">
        <f t="shared" si="7"/>
        <v>0</v>
      </c>
      <c r="BI168" s="199">
        <f t="shared" si="8"/>
        <v>0</v>
      </c>
      <c r="BJ168" s="16" t="s">
        <v>84</v>
      </c>
      <c r="BK168" s="199">
        <f t="shared" si="9"/>
        <v>0</v>
      </c>
      <c r="BL168" s="16" t="s">
        <v>141</v>
      </c>
      <c r="BM168" s="198" t="s">
        <v>763</v>
      </c>
    </row>
    <row r="169" spans="1:65" s="12" customFormat="1" ht="22.9" customHeight="1">
      <c r="B169" s="170"/>
      <c r="C169" s="171"/>
      <c r="D169" s="172" t="s">
        <v>75</v>
      </c>
      <c r="E169" s="184" t="s">
        <v>273</v>
      </c>
      <c r="F169" s="184" t="s">
        <v>764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SUM(P170:P174)</f>
        <v>0</v>
      </c>
      <c r="Q169" s="178"/>
      <c r="R169" s="179">
        <f>SUM(R170:R174)</f>
        <v>1.508E-2</v>
      </c>
      <c r="S169" s="178"/>
      <c r="T169" s="180">
        <f>SUM(T170:T174)</f>
        <v>1.7160000000000002E-2</v>
      </c>
      <c r="AR169" s="181" t="s">
        <v>84</v>
      </c>
      <c r="AT169" s="182" t="s">
        <v>75</v>
      </c>
      <c r="AU169" s="182" t="s">
        <v>84</v>
      </c>
      <c r="AY169" s="181" t="s">
        <v>135</v>
      </c>
      <c r="BK169" s="183">
        <f>SUM(BK170:BK174)</f>
        <v>0</v>
      </c>
    </row>
    <row r="170" spans="1:65" s="2" customFormat="1" ht="24.2" customHeight="1">
      <c r="A170" s="33"/>
      <c r="B170" s="34"/>
      <c r="C170" s="186" t="s">
        <v>238</v>
      </c>
      <c r="D170" s="186" t="s">
        <v>137</v>
      </c>
      <c r="E170" s="187" t="s">
        <v>765</v>
      </c>
      <c r="F170" s="188" t="s">
        <v>766</v>
      </c>
      <c r="G170" s="189" t="s">
        <v>245</v>
      </c>
      <c r="H170" s="190">
        <v>4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41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4.2900000000000004E-3</v>
      </c>
      <c r="T170" s="197">
        <f>S170*H170</f>
        <v>1.7160000000000002E-2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141</v>
      </c>
      <c r="AT170" s="198" t="s">
        <v>137</v>
      </c>
      <c r="AU170" s="198" t="s">
        <v>86</v>
      </c>
      <c r="AY170" s="16" t="s">
        <v>135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84</v>
      </c>
      <c r="BK170" s="199">
        <f>ROUND(I170*H170,2)</f>
        <v>0</v>
      </c>
      <c r="BL170" s="16" t="s">
        <v>141</v>
      </c>
      <c r="BM170" s="198" t="s">
        <v>217</v>
      </c>
    </row>
    <row r="171" spans="1:65" s="2" customFormat="1" ht="24.2" customHeight="1">
      <c r="A171" s="33"/>
      <c r="B171" s="34"/>
      <c r="C171" s="186" t="s">
        <v>194</v>
      </c>
      <c r="D171" s="186" t="s">
        <v>137</v>
      </c>
      <c r="E171" s="187" t="s">
        <v>767</v>
      </c>
      <c r="F171" s="188" t="s">
        <v>768</v>
      </c>
      <c r="G171" s="189" t="s">
        <v>245</v>
      </c>
      <c r="H171" s="190">
        <v>4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41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141</v>
      </c>
      <c r="AT171" s="198" t="s">
        <v>137</v>
      </c>
      <c r="AU171" s="198" t="s">
        <v>86</v>
      </c>
      <c r="AY171" s="16" t="s">
        <v>135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141</v>
      </c>
      <c r="BM171" s="198" t="s">
        <v>229</v>
      </c>
    </row>
    <row r="172" spans="1:65" s="2" customFormat="1" ht="24.2" customHeight="1">
      <c r="A172" s="33"/>
      <c r="B172" s="34"/>
      <c r="C172" s="186" t="s">
        <v>248</v>
      </c>
      <c r="D172" s="186" t="s">
        <v>137</v>
      </c>
      <c r="E172" s="187" t="s">
        <v>769</v>
      </c>
      <c r="F172" s="188" t="s">
        <v>770</v>
      </c>
      <c r="G172" s="189" t="s">
        <v>245</v>
      </c>
      <c r="H172" s="190">
        <v>4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41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141</v>
      </c>
      <c r="AT172" s="198" t="s">
        <v>137</v>
      </c>
      <c r="AU172" s="198" t="s">
        <v>86</v>
      </c>
      <c r="AY172" s="16" t="s">
        <v>135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84</v>
      </c>
      <c r="BK172" s="199">
        <f>ROUND(I172*H172,2)</f>
        <v>0</v>
      </c>
      <c r="BL172" s="16" t="s">
        <v>141</v>
      </c>
      <c r="BM172" s="198" t="s">
        <v>233</v>
      </c>
    </row>
    <row r="173" spans="1:65" s="2" customFormat="1" ht="24.2" customHeight="1">
      <c r="A173" s="33"/>
      <c r="B173" s="34"/>
      <c r="C173" s="223" t="s">
        <v>200</v>
      </c>
      <c r="D173" s="223" t="s">
        <v>190</v>
      </c>
      <c r="E173" s="224" t="s">
        <v>771</v>
      </c>
      <c r="F173" s="225" t="s">
        <v>772</v>
      </c>
      <c r="G173" s="226" t="s">
        <v>245</v>
      </c>
      <c r="H173" s="227">
        <v>4</v>
      </c>
      <c r="I173" s="228"/>
      <c r="J173" s="229">
        <f>ROUND(I173*H173,2)</f>
        <v>0</v>
      </c>
      <c r="K173" s="230"/>
      <c r="L173" s="231"/>
      <c r="M173" s="232" t="s">
        <v>1</v>
      </c>
      <c r="N173" s="233" t="s">
        <v>41</v>
      </c>
      <c r="O173" s="70"/>
      <c r="P173" s="196">
        <f>O173*H173</f>
        <v>0</v>
      </c>
      <c r="Q173" s="196">
        <v>3.7699999999999999E-3</v>
      </c>
      <c r="R173" s="196">
        <f>Q173*H173</f>
        <v>1.508E-2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157</v>
      </c>
      <c r="AT173" s="198" t="s">
        <v>190</v>
      </c>
      <c r="AU173" s="198" t="s">
        <v>86</v>
      </c>
      <c r="AY173" s="16" t="s">
        <v>135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84</v>
      </c>
      <c r="BK173" s="199">
        <f>ROUND(I173*H173,2)</f>
        <v>0</v>
      </c>
      <c r="BL173" s="16" t="s">
        <v>141</v>
      </c>
      <c r="BM173" s="198" t="s">
        <v>237</v>
      </c>
    </row>
    <row r="174" spans="1:65" s="2" customFormat="1" ht="24.2" customHeight="1">
      <c r="A174" s="33"/>
      <c r="B174" s="34"/>
      <c r="C174" s="186" t="s">
        <v>258</v>
      </c>
      <c r="D174" s="186" t="s">
        <v>137</v>
      </c>
      <c r="E174" s="187" t="s">
        <v>773</v>
      </c>
      <c r="F174" s="188" t="s">
        <v>774</v>
      </c>
      <c r="G174" s="189" t="s">
        <v>775</v>
      </c>
      <c r="H174" s="190">
        <v>1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41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141</v>
      </c>
      <c r="AT174" s="198" t="s">
        <v>137</v>
      </c>
      <c r="AU174" s="198" t="s">
        <v>86</v>
      </c>
      <c r="AY174" s="16" t="s">
        <v>135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84</v>
      </c>
      <c r="BK174" s="199">
        <f>ROUND(I174*H174,2)</f>
        <v>0</v>
      </c>
      <c r="BL174" s="16" t="s">
        <v>141</v>
      </c>
      <c r="BM174" s="198" t="s">
        <v>246</v>
      </c>
    </row>
    <row r="175" spans="1:65" s="12" customFormat="1" ht="22.9" customHeight="1">
      <c r="B175" s="170"/>
      <c r="C175" s="171"/>
      <c r="D175" s="172" t="s">
        <v>75</v>
      </c>
      <c r="E175" s="184" t="s">
        <v>575</v>
      </c>
      <c r="F175" s="184" t="s">
        <v>776</v>
      </c>
      <c r="G175" s="171"/>
      <c r="H175" s="171"/>
      <c r="I175" s="174"/>
      <c r="J175" s="185">
        <f>BK175</f>
        <v>0</v>
      </c>
      <c r="K175" s="171"/>
      <c r="L175" s="176"/>
      <c r="M175" s="177"/>
      <c r="N175" s="178"/>
      <c r="O175" s="178"/>
      <c r="P175" s="179">
        <f>SUM(P176:P182)</f>
        <v>0</v>
      </c>
      <c r="Q175" s="178"/>
      <c r="R175" s="179">
        <f>SUM(R176:R182)</f>
        <v>0</v>
      </c>
      <c r="S175" s="178"/>
      <c r="T175" s="180">
        <f>SUM(T176:T182)</f>
        <v>0</v>
      </c>
      <c r="AR175" s="181" t="s">
        <v>84</v>
      </c>
      <c r="AT175" s="182" t="s">
        <v>75</v>
      </c>
      <c r="AU175" s="182" t="s">
        <v>84</v>
      </c>
      <c r="AY175" s="181" t="s">
        <v>135</v>
      </c>
      <c r="BK175" s="183">
        <f>SUM(BK176:BK182)</f>
        <v>0</v>
      </c>
    </row>
    <row r="176" spans="1:65" s="2" customFormat="1" ht="21.75" customHeight="1">
      <c r="A176" s="33"/>
      <c r="B176" s="34"/>
      <c r="C176" s="186" t="s">
        <v>204</v>
      </c>
      <c r="D176" s="186" t="s">
        <v>137</v>
      </c>
      <c r="E176" s="187" t="s">
        <v>777</v>
      </c>
      <c r="F176" s="188" t="s">
        <v>778</v>
      </c>
      <c r="G176" s="189" t="s">
        <v>174</v>
      </c>
      <c r="H176" s="190">
        <v>3.25</v>
      </c>
      <c r="I176" s="191"/>
      <c r="J176" s="192">
        <f t="shared" ref="J176:J182" si="10">ROUND(I176*H176,2)</f>
        <v>0</v>
      </c>
      <c r="K176" s="193"/>
      <c r="L176" s="38"/>
      <c r="M176" s="194" t="s">
        <v>1</v>
      </c>
      <c r="N176" s="195" t="s">
        <v>41</v>
      </c>
      <c r="O176" s="70"/>
      <c r="P176" s="196">
        <f t="shared" ref="P176:P182" si="11">O176*H176</f>
        <v>0</v>
      </c>
      <c r="Q176" s="196">
        <v>0</v>
      </c>
      <c r="R176" s="196">
        <f t="shared" ref="R176:R182" si="12">Q176*H176</f>
        <v>0</v>
      </c>
      <c r="S176" s="196">
        <v>0</v>
      </c>
      <c r="T176" s="197">
        <f t="shared" ref="T176:T182" si="1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141</v>
      </c>
      <c r="AT176" s="198" t="s">
        <v>137</v>
      </c>
      <c r="AU176" s="198" t="s">
        <v>86</v>
      </c>
      <c r="AY176" s="16" t="s">
        <v>135</v>
      </c>
      <c r="BE176" s="199">
        <f t="shared" ref="BE176:BE182" si="14">IF(N176="základní",J176,0)</f>
        <v>0</v>
      </c>
      <c r="BF176" s="199">
        <f t="shared" ref="BF176:BF182" si="15">IF(N176="snížená",J176,0)</f>
        <v>0</v>
      </c>
      <c r="BG176" s="199">
        <f t="shared" ref="BG176:BG182" si="16">IF(N176="zákl. přenesená",J176,0)</f>
        <v>0</v>
      </c>
      <c r="BH176" s="199">
        <f t="shared" ref="BH176:BH182" si="17">IF(N176="sníž. přenesená",J176,0)</f>
        <v>0</v>
      </c>
      <c r="BI176" s="199">
        <f t="shared" ref="BI176:BI182" si="18">IF(N176="nulová",J176,0)</f>
        <v>0</v>
      </c>
      <c r="BJ176" s="16" t="s">
        <v>84</v>
      </c>
      <c r="BK176" s="199">
        <f t="shared" ref="BK176:BK182" si="19">ROUND(I176*H176,2)</f>
        <v>0</v>
      </c>
      <c r="BL176" s="16" t="s">
        <v>141</v>
      </c>
      <c r="BM176" s="198" t="s">
        <v>251</v>
      </c>
    </row>
    <row r="177" spans="1:65" s="2" customFormat="1" ht="16.5" customHeight="1">
      <c r="A177" s="33"/>
      <c r="B177" s="34"/>
      <c r="C177" s="186" t="s">
        <v>270</v>
      </c>
      <c r="D177" s="186" t="s">
        <v>137</v>
      </c>
      <c r="E177" s="187" t="s">
        <v>779</v>
      </c>
      <c r="F177" s="188" t="s">
        <v>780</v>
      </c>
      <c r="G177" s="189" t="s">
        <v>174</v>
      </c>
      <c r="H177" s="190">
        <v>0.08</v>
      </c>
      <c r="I177" s="191"/>
      <c r="J177" s="192">
        <f t="shared" si="10"/>
        <v>0</v>
      </c>
      <c r="K177" s="193"/>
      <c r="L177" s="38"/>
      <c r="M177" s="194" t="s">
        <v>1</v>
      </c>
      <c r="N177" s="195" t="s">
        <v>41</v>
      </c>
      <c r="O177" s="70"/>
      <c r="P177" s="196">
        <f t="shared" si="11"/>
        <v>0</v>
      </c>
      <c r="Q177" s="196">
        <v>0</v>
      </c>
      <c r="R177" s="196">
        <f t="shared" si="12"/>
        <v>0</v>
      </c>
      <c r="S177" s="196">
        <v>0</v>
      </c>
      <c r="T177" s="197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141</v>
      </c>
      <c r="AT177" s="198" t="s">
        <v>137</v>
      </c>
      <c r="AU177" s="198" t="s">
        <v>86</v>
      </c>
      <c r="AY177" s="16" t="s">
        <v>135</v>
      </c>
      <c r="BE177" s="199">
        <f t="shared" si="14"/>
        <v>0</v>
      </c>
      <c r="BF177" s="199">
        <f t="shared" si="15"/>
        <v>0</v>
      </c>
      <c r="BG177" s="199">
        <f t="shared" si="16"/>
        <v>0</v>
      </c>
      <c r="BH177" s="199">
        <f t="shared" si="17"/>
        <v>0</v>
      </c>
      <c r="BI177" s="199">
        <f t="shared" si="18"/>
        <v>0</v>
      </c>
      <c r="BJ177" s="16" t="s">
        <v>84</v>
      </c>
      <c r="BK177" s="199">
        <f t="shared" si="19"/>
        <v>0</v>
      </c>
      <c r="BL177" s="16" t="s">
        <v>141</v>
      </c>
      <c r="BM177" s="198" t="s">
        <v>257</v>
      </c>
    </row>
    <row r="178" spans="1:65" s="2" customFormat="1" ht="24.2" customHeight="1">
      <c r="A178" s="33"/>
      <c r="B178" s="34"/>
      <c r="C178" s="186" t="s">
        <v>208</v>
      </c>
      <c r="D178" s="186" t="s">
        <v>137</v>
      </c>
      <c r="E178" s="187" t="s">
        <v>781</v>
      </c>
      <c r="F178" s="188" t="s">
        <v>173</v>
      </c>
      <c r="G178" s="189" t="s">
        <v>174</v>
      </c>
      <c r="H178" s="190">
        <v>353.86200000000002</v>
      </c>
      <c r="I178" s="191"/>
      <c r="J178" s="192">
        <f t="shared" si="10"/>
        <v>0</v>
      </c>
      <c r="K178" s="193"/>
      <c r="L178" s="38"/>
      <c r="M178" s="194" t="s">
        <v>1</v>
      </c>
      <c r="N178" s="195" t="s">
        <v>41</v>
      </c>
      <c r="O178" s="70"/>
      <c r="P178" s="196">
        <f t="shared" si="11"/>
        <v>0</v>
      </c>
      <c r="Q178" s="196">
        <v>0</v>
      </c>
      <c r="R178" s="196">
        <f t="shared" si="12"/>
        <v>0</v>
      </c>
      <c r="S178" s="196">
        <v>0</v>
      </c>
      <c r="T178" s="197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141</v>
      </c>
      <c r="AT178" s="198" t="s">
        <v>137</v>
      </c>
      <c r="AU178" s="198" t="s">
        <v>86</v>
      </c>
      <c r="AY178" s="16" t="s">
        <v>135</v>
      </c>
      <c r="BE178" s="199">
        <f t="shared" si="14"/>
        <v>0</v>
      </c>
      <c r="BF178" s="199">
        <f t="shared" si="15"/>
        <v>0</v>
      </c>
      <c r="BG178" s="199">
        <f t="shared" si="16"/>
        <v>0</v>
      </c>
      <c r="BH178" s="199">
        <f t="shared" si="17"/>
        <v>0</v>
      </c>
      <c r="BI178" s="199">
        <f t="shared" si="18"/>
        <v>0</v>
      </c>
      <c r="BJ178" s="16" t="s">
        <v>84</v>
      </c>
      <c r="BK178" s="199">
        <f t="shared" si="19"/>
        <v>0</v>
      </c>
      <c r="BL178" s="16" t="s">
        <v>141</v>
      </c>
      <c r="BM178" s="198" t="s">
        <v>261</v>
      </c>
    </row>
    <row r="179" spans="1:65" s="2" customFormat="1" ht="21.75" customHeight="1">
      <c r="A179" s="33"/>
      <c r="B179" s="34"/>
      <c r="C179" s="186" t="s">
        <v>278</v>
      </c>
      <c r="D179" s="186" t="s">
        <v>137</v>
      </c>
      <c r="E179" s="187" t="s">
        <v>782</v>
      </c>
      <c r="F179" s="188" t="s">
        <v>783</v>
      </c>
      <c r="G179" s="189" t="s">
        <v>174</v>
      </c>
      <c r="H179" s="190">
        <v>16.12</v>
      </c>
      <c r="I179" s="191"/>
      <c r="J179" s="192">
        <f t="shared" si="10"/>
        <v>0</v>
      </c>
      <c r="K179" s="193"/>
      <c r="L179" s="38"/>
      <c r="M179" s="194" t="s">
        <v>1</v>
      </c>
      <c r="N179" s="195" t="s">
        <v>41</v>
      </c>
      <c r="O179" s="70"/>
      <c r="P179" s="196">
        <f t="shared" si="11"/>
        <v>0</v>
      </c>
      <c r="Q179" s="196">
        <v>0</v>
      </c>
      <c r="R179" s="196">
        <f t="shared" si="12"/>
        <v>0</v>
      </c>
      <c r="S179" s="196">
        <v>0</v>
      </c>
      <c r="T179" s="197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141</v>
      </c>
      <c r="AT179" s="198" t="s">
        <v>137</v>
      </c>
      <c r="AU179" s="198" t="s">
        <v>86</v>
      </c>
      <c r="AY179" s="16" t="s">
        <v>135</v>
      </c>
      <c r="BE179" s="199">
        <f t="shared" si="14"/>
        <v>0</v>
      </c>
      <c r="BF179" s="199">
        <f t="shared" si="15"/>
        <v>0</v>
      </c>
      <c r="BG179" s="199">
        <f t="shared" si="16"/>
        <v>0</v>
      </c>
      <c r="BH179" s="199">
        <f t="shared" si="17"/>
        <v>0</v>
      </c>
      <c r="BI179" s="199">
        <f t="shared" si="18"/>
        <v>0</v>
      </c>
      <c r="BJ179" s="16" t="s">
        <v>84</v>
      </c>
      <c r="BK179" s="199">
        <f t="shared" si="19"/>
        <v>0</v>
      </c>
      <c r="BL179" s="16" t="s">
        <v>141</v>
      </c>
      <c r="BM179" s="198" t="s">
        <v>267</v>
      </c>
    </row>
    <row r="180" spans="1:65" s="2" customFormat="1" ht="24.2" customHeight="1">
      <c r="A180" s="33"/>
      <c r="B180" s="34"/>
      <c r="C180" s="186" t="s">
        <v>213</v>
      </c>
      <c r="D180" s="186" t="s">
        <v>137</v>
      </c>
      <c r="E180" s="187" t="s">
        <v>784</v>
      </c>
      <c r="F180" s="188" t="s">
        <v>785</v>
      </c>
      <c r="G180" s="189" t="s">
        <v>174</v>
      </c>
      <c r="H180" s="190">
        <v>300.41000000000003</v>
      </c>
      <c r="I180" s="191"/>
      <c r="J180" s="192">
        <f t="shared" si="10"/>
        <v>0</v>
      </c>
      <c r="K180" s="193"/>
      <c r="L180" s="38"/>
      <c r="M180" s="194" t="s">
        <v>1</v>
      </c>
      <c r="N180" s="195" t="s">
        <v>41</v>
      </c>
      <c r="O180" s="70"/>
      <c r="P180" s="196">
        <f t="shared" si="11"/>
        <v>0</v>
      </c>
      <c r="Q180" s="196">
        <v>0</v>
      </c>
      <c r="R180" s="196">
        <f t="shared" si="12"/>
        <v>0</v>
      </c>
      <c r="S180" s="196">
        <v>0</v>
      </c>
      <c r="T180" s="197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141</v>
      </c>
      <c r="AT180" s="198" t="s">
        <v>137</v>
      </c>
      <c r="AU180" s="198" t="s">
        <v>86</v>
      </c>
      <c r="AY180" s="16" t="s">
        <v>135</v>
      </c>
      <c r="BE180" s="199">
        <f t="shared" si="14"/>
        <v>0</v>
      </c>
      <c r="BF180" s="199">
        <f t="shared" si="15"/>
        <v>0</v>
      </c>
      <c r="BG180" s="199">
        <f t="shared" si="16"/>
        <v>0</v>
      </c>
      <c r="BH180" s="199">
        <f t="shared" si="17"/>
        <v>0</v>
      </c>
      <c r="BI180" s="199">
        <f t="shared" si="18"/>
        <v>0</v>
      </c>
      <c r="BJ180" s="16" t="s">
        <v>84</v>
      </c>
      <c r="BK180" s="199">
        <f t="shared" si="19"/>
        <v>0</v>
      </c>
      <c r="BL180" s="16" t="s">
        <v>141</v>
      </c>
      <c r="BM180" s="198" t="s">
        <v>273</v>
      </c>
    </row>
    <row r="181" spans="1:65" s="2" customFormat="1" ht="16.5" customHeight="1">
      <c r="A181" s="33"/>
      <c r="B181" s="34"/>
      <c r="C181" s="186" t="s">
        <v>286</v>
      </c>
      <c r="D181" s="186" t="s">
        <v>137</v>
      </c>
      <c r="E181" s="187" t="s">
        <v>786</v>
      </c>
      <c r="F181" s="188" t="s">
        <v>787</v>
      </c>
      <c r="G181" s="189" t="s">
        <v>174</v>
      </c>
      <c r="H181" s="190">
        <v>353.86200000000002</v>
      </c>
      <c r="I181" s="191"/>
      <c r="J181" s="192">
        <f t="shared" si="10"/>
        <v>0</v>
      </c>
      <c r="K181" s="193"/>
      <c r="L181" s="38"/>
      <c r="M181" s="194" t="s">
        <v>1</v>
      </c>
      <c r="N181" s="195" t="s">
        <v>41</v>
      </c>
      <c r="O181" s="70"/>
      <c r="P181" s="196">
        <f t="shared" si="11"/>
        <v>0</v>
      </c>
      <c r="Q181" s="196">
        <v>0</v>
      </c>
      <c r="R181" s="196">
        <f t="shared" si="12"/>
        <v>0</v>
      </c>
      <c r="S181" s="196">
        <v>0</v>
      </c>
      <c r="T181" s="197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141</v>
      </c>
      <c r="AT181" s="198" t="s">
        <v>137</v>
      </c>
      <c r="AU181" s="198" t="s">
        <v>86</v>
      </c>
      <c r="AY181" s="16" t="s">
        <v>135</v>
      </c>
      <c r="BE181" s="199">
        <f t="shared" si="14"/>
        <v>0</v>
      </c>
      <c r="BF181" s="199">
        <f t="shared" si="15"/>
        <v>0</v>
      </c>
      <c r="BG181" s="199">
        <f t="shared" si="16"/>
        <v>0</v>
      </c>
      <c r="BH181" s="199">
        <f t="shared" si="17"/>
        <v>0</v>
      </c>
      <c r="BI181" s="199">
        <f t="shared" si="18"/>
        <v>0</v>
      </c>
      <c r="BJ181" s="16" t="s">
        <v>84</v>
      </c>
      <c r="BK181" s="199">
        <f t="shared" si="19"/>
        <v>0</v>
      </c>
      <c r="BL181" s="16" t="s">
        <v>141</v>
      </c>
      <c r="BM181" s="198" t="s">
        <v>277</v>
      </c>
    </row>
    <row r="182" spans="1:65" s="2" customFormat="1" ht="16.5" customHeight="1">
      <c r="A182" s="33"/>
      <c r="B182" s="34"/>
      <c r="C182" s="186" t="s">
        <v>217</v>
      </c>
      <c r="D182" s="186" t="s">
        <v>137</v>
      </c>
      <c r="E182" s="187" t="s">
        <v>788</v>
      </c>
      <c r="F182" s="188" t="s">
        <v>789</v>
      </c>
      <c r="G182" s="189" t="s">
        <v>174</v>
      </c>
      <c r="H182" s="190">
        <v>7077.24</v>
      </c>
      <c r="I182" s="191"/>
      <c r="J182" s="192">
        <f t="shared" si="10"/>
        <v>0</v>
      </c>
      <c r="K182" s="193"/>
      <c r="L182" s="38"/>
      <c r="M182" s="194" t="s">
        <v>1</v>
      </c>
      <c r="N182" s="195" t="s">
        <v>41</v>
      </c>
      <c r="O182" s="70"/>
      <c r="P182" s="196">
        <f t="shared" si="11"/>
        <v>0</v>
      </c>
      <c r="Q182" s="196">
        <v>0</v>
      </c>
      <c r="R182" s="196">
        <f t="shared" si="12"/>
        <v>0</v>
      </c>
      <c r="S182" s="196">
        <v>0</v>
      </c>
      <c r="T182" s="197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141</v>
      </c>
      <c r="AT182" s="198" t="s">
        <v>137</v>
      </c>
      <c r="AU182" s="198" t="s">
        <v>86</v>
      </c>
      <c r="AY182" s="16" t="s">
        <v>135</v>
      </c>
      <c r="BE182" s="199">
        <f t="shared" si="14"/>
        <v>0</v>
      </c>
      <c r="BF182" s="199">
        <f t="shared" si="15"/>
        <v>0</v>
      </c>
      <c r="BG182" s="199">
        <f t="shared" si="16"/>
        <v>0</v>
      </c>
      <c r="BH182" s="199">
        <f t="shared" si="17"/>
        <v>0</v>
      </c>
      <c r="BI182" s="199">
        <f t="shared" si="18"/>
        <v>0</v>
      </c>
      <c r="BJ182" s="16" t="s">
        <v>84</v>
      </c>
      <c r="BK182" s="199">
        <f t="shared" si="19"/>
        <v>0</v>
      </c>
      <c r="BL182" s="16" t="s">
        <v>141</v>
      </c>
      <c r="BM182" s="198" t="s">
        <v>281</v>
      </c>
    </row>
    <row r="183" spans="1:65" s="12" customFormat="1" ht="22.9" customHeight="1">
      <c r="B183" s="170"/>
      <c r="C183" s="171"/>
      <c r="D183" s="172" t="s">
        <v>75</v>
      </c>
      <c r="E183" s="184" t="s">
        <v>591</v>
      </c>
      <c r="F183" s="184" t="s">
        <v>592</v>
      </c>
      <c r="G183" s="171"/>
      <c r="H183" s="171"/>
      <c r="I183" s="174"/>
      <c r="J183" s="185">
        <f>BK183</f>
        <v>0</v>
      </c>
      <c r="K183" s="171"/>
      <c r="L183" s="176"/>
      <c r="M183" s="177"/>
      <c r="N183" s="178"/>
      <c r="O183" s="178"/>
      <c r="P183" s="179">
        <f>SUM(P184:P187)</f>
        <v>0</v>
      </c>
      <c r="Q183" s="178"/>
      <c r="R183" s="179">
        <f>SUM(R184:R187)</f>
        <v>0</v>
      </c>
      <c r="S183" s="178"/>
      <c r="T183" s="180">
        <f>SUM(T184:T187)</f>
        <v>0</v>
      </c>
      <c r="AR183" s="181" t="s">
        <v>84</v>
      </c>
      <c r="AT183" s="182" t="s">
        <v>75</v>
      </c>
      <c r="AU183" s="182" t="s">
        <v>84</v>
      </c>
      <c r="AY183" s="181" t="s">
        <v>135</v>
      </c>
      <c r="BK183" s="183">
        <f>SUM(BK184:BK187)</f>
        <v>0</v>
      </c>
    </row>
    <row r="184" spans="1:65" s="2" customFormat="1" ht="24.2" customHeight="1">
      <c r="A184" s="33"/>
      <c r="B184" s="34"/>
      <c r="C184" s="186" t="s">
        <v>294</v>
      </c>
      <c r="D184" s="186" t="s">
        <v>137</v>
      </c>
      <c r="E184" s="187" t="s">
        <v>790</v>
      </c>
      <c r="F184" s="188" t="s">
        <v>791</v>
      </c>
      <c r="G184" s="189" t="s">
        <v>174</v>
      </c>
      <c r="H184" s="190">
        <v>425.66699999999997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41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141</v>
      </c>
      <c r="AT184" s="198" t="s">
        <v>137</v>
      </c>
      <c r="AU184" s="198" t="s">
        <v>86</v>
      </c>
      <c r="AY184" s="16" t="s">
        <v>135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84</v>
      </c>
      <c r="BK184" s="199">
        <f>ROUND(I184*H184,2)</f>
        <v>0</v>
      </c>
      <c r="BL184" s="16" t="s">
        <v>141</v>
      </c>
      <c r="BM184" s="198" t="s">
        <v>300</v>
      </c>
    </row>
    <row r="185" spans="1:65" s="2" customFormat="1" ht="37.9" customHeight="1">
      <c r="A185" s="33"/>
      <c r="B185" s="34"/>
      <c r="C185" s="186" t="s">
        <v>229</v>
      </c>
      <c r="D185" s="186" t="s">
        <v>137</v>
      </c>
      <c r="E185" s="187" t="s">
        <v>792</v>
      </c>
      <c r="F185" s="188" t="s">
        <v>793</v>
      </c>
      <c r="G185" s="189" t="s">
        <v>174</v>
      </c>
      <c r="H185" s="190">
        <v>8513.34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41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141</v>
      </c>
      <c r="AT185" s="198" t="s">
        <v>137</v>
      </c>
      <c r="AU185" s="198" t="s">
        <v>86</v>
      </c>
      <c r="AY185" s="16" t="s">
        <v>135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84</v>
      </c>
      <c r="BK185" s="199">
        <f>ROUND(I185*H185,2)</f>
        <v>0</v>
      </c>
      <c r="BL185" s="16" t="s">
        <v>141</v>
      </c>
      <c r="BM185" s="198" t="s">
        <v>305</v>
      </c>
    </row>
    <row r="186" spans="1:65" s="13" customFormat="1" ht="11.25">
      <c r="B186" s="200"/>
      <c r="C186" s="201"/>
      <c r="D186" s="202" t="s">
        <v>145</v>
      </c>
      <c r="E186" s="203" t="s">
        <v>1</v>
      </c>
      <c r="F186" s="204" t="s">
        <v>794</v>
      </c>
      <c r="G186" s="201"/>
      <c r="H186" s="205">
        <v>8513.34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145</v>
      </c>
      <c r="AU186" s="211" t="s">
        <v>86</v>
      </c>
      <c r="AV186" s="13" t="s">
        <v>86</v>
      </c>
      <c r="AW186" s="13" t="s">
        <v>33</v>
      </c>
      <c r="AX186" s="13" t="s">
        <v>76</v>
      </c>
      <c r="AY186" s="211" t="s">
        <v>135</v>
      </c>
    </row>
    <row r="187" spans="1:65" s="14" customFormat="1" ht="11.25">
      <c r="B187" s="212"/>
      <c r="C187" s="213"/>
      <c r="D187" s="202" t="s">
        <v>145</v>
      </c>
      <c r="E187" s="214" t="s">
        <v>1</v>
      </c>
      <c r="F187" s="215" t="s">
        <v>149</v>
      </c>
      <c r="G187" s="213"/>
      <c r="H187" s="216">
        <v>8513.34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145</v>
      </c>
      <c r="AU187" s="222" t="s">
        <v>86</v>
      </c>
      <c r="AV187" s="14" t="s">
        <v>141</v>
      </c>
      <c r="AW187" s="14" t="s">
        <v>33</v>
      </c>
      <c r="AX187" s="14" t="s">
        <v>84</v>
      </c>
      <c r="AY187" s="222" t="s">
        <v>135</v>
      </c>
    </row>
    <row r="188" spans="1:65" s="12" customFormat="1" ht="25.9" customHeight="1">
      <c r="B188" s="170"/>
      <c r="C188" s="171"/>
      <c r="D188" s="172" t="s">
        <v>75</v>
      </c>
      <c r="E188" s="173" t="s">
        <v>795</v>
      </c>
      <c r="F188" s="173" t="s">
        <v>796</v>
      </c>
      <c r="G188" s="171"/>
      <c r="H188" s="171"/>
      <c r="I188" s="174"/>
      <c r="J188" s="175">
        <f>BK188</f>
        <v>0</v>
      </c>
      <c r="K188" s="171"/>
      <c r="L188" s="176"/>
      <c r="M188" s="177"/>
      <c r="N188" s="178"/>
      <c r="O188" s="178"/>
      <c r="P188" s="179">
        <f>SUM(P189:P190)</f>
        <v>0</v>
      </c>
      <c r="Q188" s="178"/>
      <c r="R188" s="179">
        <f>SUM(R189:R190)</f>
        <v>0</v>
      </c>
      <c r="S188" s="178"/>
      <c r="T188" s="180">
        <f>SUM(T189:T190)</f>
        <v>0</v>
      </c>
      <c r="AR188" s="181" t="s">
        <v>141</v>
      </c>
      <c r="AT188" s="182" t="s">
        <v>75</v>
      </c>
      <c r="AU188" s="182" t="s">
        <v>76</v>
      </c>
      <c r="AY188" s="181" t="s">
        <v>135</v>
      </c>
      <c r="BK188" s="183">
        <f>SUM(BK189:BK190)</f>
        <v>0</v>
      </c>
    </row>
    <row r="189" spans="1:65" s="2" customFormat="1" ht="24.2" customHeight="1">
      <c r="A189" s="33"/>
      <c r="B189" s="34"/>
      <c r="C189" s="186" t="s">
        <v>302</v>
      </c>
      <c r="D189" s="186" t="s">
        <v>137</v>
      </c>
      <c r="E189" s="187" t="s">
        <v>797</v>
      </c>
      <c r="F189" s="188" t="s">
        <v>798</v>
      </c>
      <c r="G189" s="189" t="s">
        <v>245</v>
      </c>
      <c r="H189" s="190">
        <v>4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41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141</v>
      </c>
      <c r="AT189" s="198" t="s">
        <v>137</v>
      </c>
      <c r="AU189" s="198" t="s">
        <v>84</v>
      </c>
      <c r="AY189" s="16" t="s">
        <v>135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84</v>
      </c>
      <c r="BK189" s="199">
        <f>ROUND(I189*H189,2)</f>
        <v>0</v>
      </c>
      <c r="BL189" s="16" t="s">
        <v>141</v>
      </c>
      <c r="BM189" s="198" t="s">
        <v>799</v>
      </c>
    </row>
    <row r="190" spans="1:65" s="2" customFormat="1" ht="24.2" customHeight="1">
      <c r="A190" s="33"/>
      <c r="B190" s="34"/>
      <c r="C190" s="186" t="s">
        <v>233</v>
      </c>
      <c r="D190" s="186" t="s">
        <v>137</v>
      </c>
      <c r="E190" s="187" t="s">
        <v>800</v>
      </c>
      <c r="F190" s="188" t="s">
        <v>801</v>
      </c>
      <c r="G190" s="189" t="s">
        <v>245</v>
      </c>
      <c r="H190" s="190">
        <v>4</v>
      </c>
      <c r="I190" s="191"/>
      <c r="J190" s="192">
        <f>ROUND(I190*H190,2)</f>
        <v>0</v>
      </c>
      <c r="K190" s="193"/>
      <c r="L190" s="38"/>
      <c r="M190" s="244" t="s">
        <v>1</v>
      </c>
      <c r="N190" s="245" t="s">
        <v>41</v>
      </c>
      <c r="O190" s="241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802</v>
      </c>
      <c r="AT190" s="198" t="s">
        <v>137</v>
      </c>
      <c r="AU190" s="198" t="s">
        <v>84</v>
      </c>
      <c r="AY190" s="16" t="s">
        <v>135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84</v>
      </c>
      <c r="BK190" s="199">
        <f>ROUND(I190*H190,2)</f>
        <v>0</v>
      </c>
      <c r="BL190" s="16" t="s">
        <v>802</v>
      </c>
      <c r="BM190" s="198" t="s">
        <v>803</v>
      </c>
    </row>
    <row r="191" spans="1:65" s="2" customFormat="1" ht="6.95" customHeight="1">
      <c r="A191" s="3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algorithmName="SHA-512" hashValue="XOYMdEK6T+5sA+RUnZIyRW8+Um/se5jDXKH93VhzgNh8EmYAF8qwlLHETOKJ/tcUJHhJhqSTNzzpm5qlV4ZyBQ==" saltValue="unoCR0dwjxeefW6oY94WcVeckcJN0dJarJHHPfS3NyzTYhjFKXyZle9E2tGIJNnw6ycomJBGz6OL1MAG75I1VA==" spinCount="100000" sheet="1" objects="1" scenarios="1" formatColumns="0" formatRows="0" autoFilter="0"/>
  <autoFilter ref="C124:K190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opLeftCell="A11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90" t="str">
        <f>'Rekapitulace stavby'!K6</f>
        <v>Oprava mostu v km 72,519 v úseku Nová Pec – Černý Kříž na trati České Budějovice - Volary</v>
      </c>
      <c r="F7" s="291"/>
      <c r="G7" s="291"/>
      <c r="H7" s="291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2" t="s">
        <v>804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ROUND((SUM(BE123:BE152)),  2)</f>
        <v>0</v>
      </c>
      <c r="G33" s="33"/>
      <c r="H33" s="33"/>
      <c r="I33" s="123">
        <v>0.21</v>
      </c>
      <c r="J33" s="122">
        <f>ROUND(((SUM(BE123:BE152))*I33),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ROUND((SUM(BF123:BF152)),  2)</f>
        <v>0</v>
      </c>
      <c r="G34" s="33"/>
      <c r="H34" s="33"/>
      <c r="I34" s="123">
        <v>0.15</v>
      </c>
      <c r="J34" s="122">
        <f>ROUND(((SUM(BF123:BF152))*I34),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ROUND((SUM(BG123:BG152)),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ROUND((SUM(BH123:BH152)),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ROUND((SUM(BI123:BI152)),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7" t="str">
        <f>E7</f>
        <v>Oprava mostu v km 72,519 v úseku Nová Pec – Černý Kříž na trati České Budějovice - Volary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103 - VRN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805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806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807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808</v>
      </c>
      <c r="E100" s="155"/>
      <c r="F100" s="155"/>
      <c r="G100" s="155"/>
      <c r="H100" s="155"/>
      <c r="I100" s="155"/>
      <c r="J100" s="156">
        <f>J140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809</v>
      </c>
      <c r="E101" s="155"/>
      <c r="F101" s="155"/>
      <c r="G101" s="155"/>
      <c r="H101" s="155"/>
      <c r="I101" s="155"/>
      <c r="J101" s="156">
        <f>J145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810</v>
      </c>
      <c r="E102" s="155"/>
      <c r="F102" s="155"/>
      <c r="G102" s="155"/>
      <c r="H102" s="155"/>
      <c r="I102" s="155"/>
      <c r="J102" s="156">
        <f>J149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811</v>
      </c>
      <c r="E103" s="155"/>
      <c r="F103" s="155"/>
      <c r="G103" s="155"/>
      <c r="H103" s="155"/>
      <c r="I103" s="155"/>
      <c r="J103" s="156">
        <f>J151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120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5"/>
      <c r="D113" s="35"/>
      <c r="E113" s="297" t="str">
        <f>E7</f>
        <v>Oprava mostu v km 72,519 v úseku Nová Pec – Černý Kříž na trati České Budějovice - Volary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97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9" t="str">
        <f>E9</f>
        <v>103 - VRN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28" t="s">
        <v>22</v>
      </c>
      <c r="J117" s="65" t="str">
        <f>IF(J12="","",J12)</f>
        <v>29. 6. 2022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>Správa železnic s.o.</v>
      </c>
      <c r="G119" s="35"/>
      <c r="H119" s="35"/>
      <c r="I119" s="28" t="s">
        <v>32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30</v>
      </c>
      <c r="D120" s="35"/>
      <c r="E120" s="35"/>
      <c r="F120" s="26" t="str">
        <f>IF(E18="","",E18)</f>
        <v>Vyplň údaj</v>
      </c>
      <c r="G120" s="35"/>
      <c r="H120" s="35"/>
      <c r="I120" s="28" t="s">
        <v>34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121</v>
      </c>
      <c r="D122" s="161" t="s">
        <v>61</v>
      </c>
      <c r="E122" s="161" t="s">
        <v>57</v>
      </c>
      <c r="F122" s="161" t="s">
        <v>58</v>
      </c>
      <c r="G122" s="161" t="s">
        <v>122</v>
      </c>
      <c r="H122" s="161" t="s">
        <v>123</v>
      </c>
      <c r="I122" s="161" t="s">
        <v>124</v>
      </c>
      <c r="J122" s="162" t="s">
        <v>101</v>
      </c>
      <c r="K122" s="163" t="s">
        <v>125</v>
      </c>
      <c r="L122" s="164"/>
      <c r="M122" s="74" t="s">
        <v>1</v>
      </c>
      <c r="N122" s="75" t="s">
        <v>40</v>
      </c>
      <c r="O122" s="75" t="s">
        <v>126</v>
      </c>
      <c r="P122" s="75" t="s">
        <v>127</v>
      </c>
      <c r="Q122" s="75" t="s">
        <v>128</v>
      </c>
      <c r="R122" s="75" t="s">
        <v>129</v>
      </c>
      <c r="S122" s="75" t="s">
        <v>130</v>
      </c>
      <c r="T122" s="76" t="s">
        <v>131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132</v>
      </c>
      <c r="D123" s="35"/>
      <c r="E123" s="35"/>
      <c r="F123" s="35"/>
      <c r="G123" s="35"/>
      <c r="H123" s="35"/>
      <c r="I123" s="35"/>
      <c r="J123" s="165">
        <f>BK123</f>
        <v>0</v>
      </c>
      <c r="K123" s="35"/>
      <c r="L123" s="38"/>
      <c r="M123" s="77"/>
      <c r="N123" s="166"/>
      <c r="O123" s="78"/>
      <c r="P123" s="167">
        <f>P124</f>
        <v>0</v>
      </c>
      <c r="Q123" s="78"/>
      <c r="R123" s="167">
        <f>R124</f>
        <v>0</v>
      </c>
      <c r="S123" s="78"/>
      <c r="T123" s="168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75</v>
      </c>
      <c r="AU123" s="16" t="s">
        <v>103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75</v>
      </c>
      <c r="E124" s="173" t="s">
        <v>91</v>
      </c>
      <c r="F124" s="173" t="s">
        <v>812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P125+P132+P140+P145+P149+P151</f>
        <v>0</v>
      </c>
      <c r="Q124" s="178"/>
      <c r="R124" s="179">
        <f>R125+R132+R140+R145+R149+R151</f>
        <v>0</v>
      </c>
      <c r="S124" s="178"/>
      <c r="T124" s="180">
        <f>T125+T132+T140+T145+T149+T151</f>
        <v>0</v>
      </c>
      <c r="AR124" s="181" t="s">
        <v>159</v>
      </c>
      <c r="AT124" s="182" t="s">
        <v>75</v>
      </c>
      <c r="AU124" s="182" t="s">
        <v>76</v>
      </c>
      <c r="AY124" s="181" t="s">
        <v>135</v>
      </c>
      <c r="BK124" s="183">
        <f>BK125+BK132+BK140+BK145+BK149+BK151</f>
        <v>0</v>
      </c>
    </row>
    <row r="125" spans="1:65" s="12" customFormat="1" ht="22.9" customHeight="1">
      <c r="B125" s="170"/>
      <c r="C125" s="171"/>
      <c r="D125" s="172" t="s">
        <v>75</v>
      </c>
      <c r="E125" s="184" t="s">
        <v>813</v>
      </c>
      <c r="F125" s="184" t="s">
        <v>814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SUM(P126:P131)</f>
        <v>0</v>
      </c>
      <c r="Q125" s="178"/>
      <c r="R125" s="179">
        <f>SUM(R126:R131)</f>
        <v>0</v>
      </c>
      <c r="S125" s="178"/>
      <c r="T125" s="180">
        <f>SUM(T126:T131)</f>
        <v>0</v>
      </c>
      <c r="AR125" s="181" t="s">
        <v>159</v>
      </c>
      <c r="AT125" s="182" t="s">
        <v>75</v>
      </c>
      <c r="AU125" s="182" t="s">
        <v>84</v>
      </c>
      <c r="AY125" s="181" t="s">
        <v>135</v>
      </c>
      <c r="BK125" s="183">
        <f>SUM(BK126:BK131)</f>
        <v>0</v>
      </c>
    </row>
    <row r="126" spans="1:65" s="2" customFormat="1" ht="16.5" customHeight="1">
      <c r="A126" s="33"/>
      <c r="B126" s="34"/>
      <c r="C126" s="186" t="s">
        <v>84</v>
      </c>
      <c r="D126" s="186" t="s">
        <v>137</v>
      </c>
      <c r="E126" s="187" t="s">
        <v>815</v>
      </c>
      <c r="F126" s="188" t="s">
        <v>816</v>
      </c>
      <c r="G126" s="189" t="s">
        <v>817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41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141</v>
      </c>
      <c r="AT126" s="198" t="s">
        <v>137</v>
      </c>
      <c r="AU126" s="198" t="s">
        <v>86</v>
      </c>
      <c r="AY126" s="16" t="s">
        <v>135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84</v>
      </c>
      <c r="BK126" s="199">
        <f>ROUND(I126*H126,2)</f>
        <v>0</v>
      </c>
      <c r="BL126" s="16" t="s">
        <v>141</v>
      </c>
      <c r="BM126" s="198" t="s">
        <v>86</v>
      </c>
    </row>
    <row r="127" spans="1:65" s="2" customFormat="1" ht="29.25">
      <c r="A127" s="33"/>
      <c r="B127" s="34"/>
      <c r="C127" s="35"/>
      <c r="D127" s="202" t="s">
        <v>252</v>
      </c>
      <c r="E127" s="35"/>
      <c r="F127" s="234" t="s">
        <v>818</v>
      </c>
      <c r="G127" s="35"/>
      <c r="H127" s="35"/>
      <c r="I127" s="235"/>
      <c r="J127" s="35"/>
      <c r="K127" s="35"/>
      <c r="L127" s="38"/>
      <c r="M127" s="236"/>
      <c r="N127" s="23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252</v>
      </c>
      <c r="AU127" s="16" t="s">
        <v>86</v>
      </c>
    </row>
    <row r="128" spans="1:65" s="2" customFormat="1" ht="16.5" customHeight="1">
      <c r="A128" s="33"/>
      <c r="B128" s="34"/>
      <c r="C128" s="186" t="s">
        <v>86</v>
      </c>
      <c r="D128" s="186" t="s">
        <v>137</v>
      </c>
      <c r="E128" s="187" t="s">
        <v>819</v>
      </c>
      <c r="F128" s="188" t="s">
        <v>820</v>
      </c>
      <c r="G128" s="189" t="s">
        <v>817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41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141</v>
      </c>
      <c r="AT128" s="198" t="s">
        <v>137</v>
      </c>
      <c r="AU128" s="198" t="s">
        <v>86</v>
      </c>
      <c r="AY128" s="16" t="s">
        <v>135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84</v>
      </c>
      <c r="BK128" s="199">
        <f>ROUND(I128*H128,2)</f>
        <v>0</v>
      </c>
      <c r="BL128" s="16" t="s">
        <v>141</v>
      </c>
      <c r="BM128" s="198" t="s">
        <v>141</v>
      </c>
    </row>
    <row r="129" spans="1:65" s="2" customFormat="1" ht="16.5" customHeight="1">
      <c r="A129" s="33"/>
      <c r="B129" s="34"/>
      <c r="C129" s="186" t="s">
        <v>150</v>
      </c>
      <c r="D129" s="186" t="s">
        <v>137</v>
      </c>
      <c r="E129" s="187" t="s">
        <v>821</v>
      </c>
      <c r="F129" s="188" t="s">
        <v>822</v>
      </c>
      <c r="G129" s="189" t="s">
        <v>817</v>
      </c>
      <c r="H129" s="190">
        <v>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41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141</v>
      </c>
      <c r="AT129" s="198" t="s">
        <v>137</v>
      </c>
      <c r="AU129" s="198" t="s">
        <v>86</v>
      </c>
      <c r="AY129" s="16" t="s">
        <v>135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141</v>
      </c>
      <c r="BM129" s="198" t="s">
        <v>153</v>
      </c>
    </row>
    <row r="130" spans="1:65" s="2" customFormat="1" ht="16.5" customHeight="1">
      <c r="A130" s="33"/>
      <c r="B130" s="34"/>
      <c r="C130" s="186" t="s">
        <v>141</v>
      </c>
      <c r="D130" s="186" t="s">
        <v>137</v>
      </c>
      <c r="E130" s="187" t="s">
        <v>823</v>
      </c>
      <c r="F130" s="188" t="s">
        <v>824</v>
      </c>
      <c r="G130" s="189" t="s">
        <v>817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41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141</v>
      </c>
      <c r="AT130" s="198" t="s">
        <v>137</v>
      </c>
      <c r="AU130" s="198" t="s">
        <v>86</v>
      </c>
      <c r="AY130" s="16" t="s">
        <v>135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84</v>
      </c>
      <c r="BK130" s="199">
        <f>ROUND(I130*H130,2)</f>
        <v>0</v>
      </c>
      <c r="BL130" s="16" t="s">
        <v>141</v>
      </c>
      <c r="BM130" s="198" t="s">
        <v>157</v>
      </c>
    </row>
    <row r="131" spans="1:65" s="2" customFormat="1" ht="39">
      <c r="A131" s="33"/>
      <c r="B131" s="34"/>
      <c r="C131" s="35"/>
      <c r="D131" s="202" t="s">
        <v>252</v>
      </c>
      <c r="E131" s="35"/>
      <c r="F131" s="234" t="s">
        <v>825</v>
      </c>
      <c r="G131" s="35"/>
      <c r="H131" s="35"/>
      <c r="I131" s="235"/>
      <c r="J131" s="35"/>
      <c r="K131" s="35"/>
      <c r="L131" s="38"/>
      <c r="M131" s="236"/>
      <c r="N131" s="23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252</v>
      </c>
      <c r="AU131" s="16" t="s">
        <v>86</v>
      </c>
    </row>
    <row r="132" spans="1:65" s="12" customFormat="1" ht="22.9" customHeight="1">
      <c r="B132" s="170"/>
      <c r="C132" s="171"/>
      <c r="D132" s="172" t="s">
        <v>75</v>
      </c>
      <c r="E132" s="184" t="s">
        <v>826</v>
      </c>
      <c r="F132" s="184" t="s">
        <v>827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SUM(P133:P139)</f>
        <v>0</v>
      </c>
      <c r="Q132" s="178"/>
      <c r="R132" s="179">
        <f>SUM(R133:R139)</f>
        <v>0</v>
      </c>
      <c r="S132" s="178"/>
      <c r="T132" s="180">
        <f>SUM(T133:T139)</f>
        <v>0</v>
      </c>
      <c r="AR132" s="181" t="s">
        <v>159</v>
      </c>
      <c r="AT132" s="182" t="s">
        <v>75</v>
      </c>
      <c r="AU132" s="182" t="s">
        <v>84</v>
      </c>
      <c r="AY132" s="181" t="s">
        <v>135</v>
      </c>
      <c r="BK132" s="183">
        <f>SUM(BK133:BK139)</f>
        <v>0</v>
      </c>
    </row>
    <row r="133" spans="1:65" s="2" customFormat="1" ht="16.5" customHeight="1">
      <c r="A133" s="33"/>
      <c r="B133" s="34"/>
      <c r="C133" s="186" t="s">
        <v>159</v>
      </c>
      <c r="D133" s="186" t="s">
        <v>137</v>
      </c>
      <c r="E133" s="187" t="s">
        <v>828</v>
      </c>
      <c r="F133" s="188" t="s">
        <v>827</v>
      </c>
      <c r="G133" s="189" t="s">
        <v>817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41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141</v>
      </c>
      <c r="AT133" s="198" t="s">
        <v>137</v>
      </c>
      <c r="AU133" s="198" t="s">
        <v>86</v>
      </c>
      <c r="AY133" s="16" t="s">
        <v>135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141</v>
      </c>
      <c r="BM133" s="198" t="s">
        <v>162</v>
      </c>
    </row>
    <row r="134" spans="1:65" s="2" customFormat="1" ht="29.25">
      <c r="A134" s="33"/>
      <c r="B134" s="34"/>
      <c r="C134" s="35"/>
      <c r="D134" s="202" t="s">
        <v>252</v>
      </c>
      <c r="E134" s="35"/>
      <c r="F134" s="234" t="s">
        <v>829</v>
      </c>
      <c r="G134" s="35"/>
      <c r="H134" s="35"/>
      <c r="I134" s="235"/>
      <c r="J134" s="35"/>
      <c r="K134" s="35"/>
      <c r="L134" s="38"/>
      <c r="M134" s="236"/>
      <c r="N134" s="237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252</v>
      </c>
      <c r="AU134" s="16" t="s">
        <v>86</v>
      </c>
    </row>
    <row r="135" spans="1:65" s="2" customFormat="1" ht="16.5" customHeight="1">
      <c r="A135" s="33"/>
      <c r="B135" s="34"/>
      <c r="C135" s="186" t="s">
        <v>153</v>
      </c>
      <c r="D135" s="186" t="s">
        <v>137</v>
      </c>
      <c r="E135" s="187" t="s">
        <v>830</v>
      </c>
      <c r="F135" s="188" t="s">
        <v>831</v>
      </c>
      <c r="G135" s="189" t="s">
        <v>817</v>
      </c>
      <c r="H135" s="190">
        <v>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41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141</v>
      </c>
      <c r="AT135" s="198" t="s">
        <v>137</v>
      </c>
      <c r="AU135" s="198" t="s">
        <v>86</v>
      </c>
      <c r="AY135" s="16" t="s">
        <v>135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84</v>
      </c>
      <c r="BK135" s="199">
        <f>ROUND(I135*H135,2)</f>
        <v>0</v>
      </c>
      <c r="BL135" s="16" t="s">
        <v>141</v>
      </c>
      <c r="BM135" s="198" t="s">
        <v>170</v>
      </c>
    </row>
    <row r="136" spans="1:65" s="2" customFormat="1" ht="16.5" customHeight="1">
      <c r="A136" s="33"/>
      <c r="B136" s="34"/>
      <c r="C136" s="186" t="s">
        <v>167</v>
      </c>
      <c r="D136" s="186" t="s">
        <v>137</v>
      </c>
      <c r="E136" s="187" t="s">
        <v>832</v>
      </c>
      <c r="F136" s="188" t="s">
        <v>833</v>
      </c>
      <c r="G136" s="189" t="s">
        <v>817</v>
      </c>
      <c r="H136" s="190">
        <v>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41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141</v>
      </c>
      <c r="AT136" s="198" t="s">
        <v>137</v>
      </c>
      <c r="AU136" s="198" t="s">
        <v>86</v>
      </c>
      <c r="AY136" s="16" t="s">
        <v>135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141</v>
      </c>
      <c r="BM136" s="198" t="s">
        <v>175</v>
      </c>
    </row>
    <row r="137" spans="1:65" s="2" customFormat="1" ht="19.5">
      <c r="A137" s="33"/>
      <c r="B137" s="34"/>
      <c r="C137" s="35"/>
      <c r="D137" s="202" t="s">
        <v>252</v>
      </c>
      <c r="E137" s="35"/>
      <c r="F137" s="234" t="s">
        <v>834</v>
      </c>
      <c r="G137" s="35"/>
      <c r="H137" s="35"/>
      <c r="I137" s="235"/>
      <c r="J137" s="35"/>
      <c r="K137" s="35"/>
      <c r="L137" s="38"/>
      <c r="M137" s="236"/>
      <c r="N137" s="23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252</v>
      </c>
      <c r="AU137" s="16" t="s">
        <v>86</v>
      </c>
    </row>
    <row r="138" spans="1:65" s="2" customFormat="1" ht="16.5" customHeight="1">
      <c r="A138" s="33"/>
      <c r="B138" s="34"/>
      <c r="C138" s="186" t="s">
        <v>157</v>
      </c>
      <c r="D138" s="186" t="s">
        <v>137</v>
      </c>
      <c r="E138" s="187" t="s">
        <v>835</v>
      </c>
      <c r="F138" s="188" t="s">
        <v>836</v>
      </c>
      <c r="G138" s="189" t="s">
        <v>817</v>
      </c>
      <c r="H138" s="190">
        <v>1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41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141</v>
      </c>
      <c r="AT138" s="198" t="s">
        <v>137</v>
      </c>
      <c r="AU138" s="198" t="s">
        <v>86</v>
      </c>
      <c r="AY138" s="16" t="s">
        <v>135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84</v>
      </c>
      <c r="BK138" s="199">
        <f>ROUND(I138*H138,2)</f>
        <v>0</v>
      </c>
      <c r="BL138" s="16" t="s">
        <v>141</v>
      </c>
      <c r="BM138" s="198" t="s">
        <v>180</v>
      </c>
    </row>
    <row r="139" spans="1:65" s="2" customFormat="1" ht="19.5">
      <c r="A139" s="33"/>
      <c r="B139" s="34"/>
      <c r="C139" s="35"/>
      <c r="D139" s="202" t="s">
        <v>252</v>
      </c>
      <c r="E139" s="35"/>
      <c r="F139" s="234" t="s">
        <v>837</v>
      </c>
      <c r="G139" s="35"/>
      <c r="H139" s="35"/>
      <c r="I139" s="235"/>
      <c r="J139" s="35"/>
      <c r="K139" s="35"/>
      <c r="L139" s="38"/>
      <c r="M139" s="236"/>
      <c r="N139" s="23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252</v>
      </c>
      <c r="AU139" s="16" t="s">
        <v>86</v>
      </c>
    </row>
    <row r="140" spans="1:65" s="12" customFormat="1" ht="22.9" customHeight="1">
      <c r="B140" s="170"/>
      <c r="C140" s="171"/>
      <c r="D140" s="172" t="s">
        <v>75</v>
      </c>
      <c r="E140" s="184" t="s">
        <v>838</v>
      </c>
      <c r="F140" s="184" t="s">
        <v>839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SUM(P141:P144)</f>
        <v>0</v>
      </c>
      <c r="Q140" s="178"/>
      <c r="R140" s="179">
        <f>SUM(R141:R144)</f>
        <v>0</v>
      </c>
      <c r="S140" s="178"/>
      <c r="T140" s="180">
        <f>SUM(T141:T144)</f>
        <v>0</v>
      </c>
      <c r="AR140" s="181" t="s">
        <v>159</v>
      </c>
      <c r="AT140" s="182" t="s">
        <v>75</v>
      </c>
      <c r="AU140" s="182" t="s">
        <v>84</v>
      </c>
      <c r="AY140" s="181" t="s">
        <v>135</v>
      </c>
      <c r="BK140" s="183">
        <f>SUM(BK141:BK144)</f>
        <v>0</v>
      </c>
    </row>
    <row r="141" spans="1:65" s="2" customFormat="1" ht="16.5" customHeight="1">
      <c r="A141" s="33"/>
      <c r="B141" s="34"/>
      <c r="C141" s="186" t="s">
        <v>177</v>
      </c>
      <c r="D141" s="186" t="s">
        <v>137</v>
      </c>
      <c r="E141" s="187" t="s">
        <v>840</v>
      </c>
      <c r="F141" s="188" t="s">
        <v>841</v>
      </c>
      <c r="G141" s="189" t="s">
        <v>817</v>
      </c>
      <c r="H141" s="190">
        <v>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41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141</v>
      </c>
      <c r="AT141" s="198" t="s">
        <v>137</v>
      </c>
      <c r="AU141" s="198" t="s">
        <v>86</v>
      </c>
      <c r="AY141" s="16" t="s">
        <v>135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141</v>
      </c>
      <c r="BM141" s="198" t="s">
        <v>185</v>
      </c>
    </row>
    <row r="142" spans="1:65" s="2" customFormat="1" ht="16.5" customHeight="1">
      <c r="A142" s="33"/>
      <c r="B142" s="34"/>
      <c r="C142" s="186" t="s">
        <v>162</v>
      </c>
      <c r="D142" s="186" t="s">
        <v>137</v>
      </c>
      <c r="E142" s="187" t="s">
        <v>842</v>
      </c>
      <c r="F142" s="188" t="s">
        <v>843</v>
      </c>
      <c r="G142" s="189" t="s">
        <v>817</v>
      </c>
      <c r="H142" s="190">
        <v>1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41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141</v>
      </c>
      <c r="AT142" s="198" t="s">
        <v>137</v>
      </c>
      <c r="AU142" s="198" t="s">
        <v>86</v>
      </c>
      <c r="AY142" s="16" t="s">
        <v>135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84</v>
      </c>
      <c r="BK142" s="199">
        <f>ROUND(I142*H142,2)</f>
        <v>0</v>
      </c>
      <c r="BL142" s="16" t="s">
        <v>141</v>
      </c>
      <c r="BM142" s="198" t="s">
        <v>189</v>
      </c>
    </row>
    <row r="143" spans="1:65" s="2" customFormat="1" ht="16.5" customHeight="1">
      <c r="A143" s="33"/>
      <c r="B143" s="34"/>
      <c r="C143" s="186" t="s">
        <v>186</v>
      </c>
      <c r="D143" s="186" t="s">
        <v>137</v>
      </c>
      <c r="E143" s="187" t="s">
        <v>844</v>
      </c>
      <c r="F143" s="188" t="s">
        <v>845</v>
      </c>
      <c r="G143" s="189" t="s">
        <v>817</v>
      </c>
      <c r="H143" s="190">
        <v>1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41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141</v>
      </c>
      <c r="AT143" s="198" t="s">
        <v>137</v>
      </c>
      <c r="AU143" s="198" t="s">
        <v>86</v>
      </c>
      <c r="AY143" s="16" t="s">
        <v>135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84</v>
      </c>
      <c r="BK143" s="199">
        <f>ROUND(I143*H143,2)</f>
        <v>0</v>
      </c>
      <c r="BL143" s="16" t="s">
        <v>141</v>
      </c>
      <c r="BM143" s="198" t="s">
        <v>194</v>
      </c>
    </row>
    <row r="144" spans="1:65" s="2" customFormat="1" ht="19.5">
      <c r="A144" s="33"/>
      <c r="B144" s="34"/>
      <c r="C144" s="35"/>
      <c r="D144" s="202" t="s">
        <v>252</v>
      </c>
      <c r="E144" s="35"/>
      <c r="F144" s="234" t="s">
        <v>846</v>
      </c>
      <c r="G144" s="35"/>
      <c r="H144" s="35"/>
      <c r="I144" s="235"/>
      <c r="J144" s="35"/>
      <c r="K144" s="35"/>
      <c r="L144" s="38"/>
      <c r="M144" s="236"/>
      <c r="N144" s="23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252</v>
      </c>
      <c r="AU144" s="16" t="s">
        <v>86</v>
      </c>
    </row>
    <row r="145" spans="1:65" s="12" customFormat="1" ht="22.9" customHeight="1">
      <c r="B145" s="170"/>
      <c r="C145" s="171"/>
      <c r="D145" s="172" t="s">
        <v>75</v>
      </c>
      <c r="E145" s="184" t="s">
        <v>847</v>
      </c>
      <c r="F145" s="184" t="s">
        <v>848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SUM(P146:P148)</f>
        <v>0</v>
      </c>
      <c r="Q145" s="178"/>
      <c r="R145" s="179">
        <f>SUM(R146:R148)</f>
        <v>0</v>
      </c>
      <c r="S145" s="178"/>
      <c r="T145" s="180">
        <f>SUM(T146:T148)</f>
        <v>0</v>
      </c>
      <c r="AR145" s="181" t="s">
        <v>159</v>
      </c>
      <c r="AT145" s="182" t="s">
        <v>75</v>
      </c>
      <c r="AU145" s="182" t="s">
        <v>84</v>
      </c>
      <c r="AY145" s="181" t="s">
        <v>135</v>
      </c>
      <c r="BK145" s="183">
        <f>SUM(BK146:BK148)</f>
        <v>0</v>
      </c>
    </row>
    <row r="146" spans="1:65" s="2" customFormat="1" ht="16.5" customHeight="1">
      <c r="A146" s="33"/>
      <c r="B146" s="34"/>
      <c r="C146" s="186" t="s">
        <v>165</v>
      </c>
      <c r="D146" s="186" t="s">
        <v>137</v>
      </c>
      <c r="E146" s="187" t="s">
        <v>849</v>
      </c>
      <c r="F146" s="188" t="s">
        <v>850</v>
      </c>
      <c r="G146" s="189" t="s">
        <v>817</v>
      </c>
      <c r="H146" s="190">
        <v>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41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141</v>
      </c>
      <c r="AT146" s="198" t="s">
        <v>137</v>
      </c>
      <c r="AU146" s="198" t="s">
        <v>86</v>
      </c>
      <c r="AY146" s="16" t="s">
        <v>135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84</v>
      </c>
      <c r="BK146" s="199">
        <f>ROUND(I146*H146,2)</f>
        <v>0</v>
      </c>
      <c r="BL146" s="16" t="s">
        <v>141</v>
      </c>
      <c r="BM146" s="198" t="s">
        <v>200</v>
      </c>
    </row>
    <row r="147" spans="1:65" s="2" customFormat="1" ht="16.5" customHeight="1">
      <c r="A147" s="33"/>
      <c r="B147" s="34"/>
      <c r="C147" s="186" t="s">
        <v>197</v>
      </c>
      <c r="D147" s="186" t="s">
        <v>137</v>
      </c>
      <c r="E147" s="187" t="s">
        <v>851</v>
      </c>
      <c r="F147" s="188" t="s">
        <v>852</v>
      </c>
      <c r="G147" s="189" t="s">
        <v>817</v>
      </c>
      <c r="H147" s="190">
        <v>1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41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141</v>
      </c>
      <c r="AT147" s="198" t="s">
        <v>137</v>
      </c>
      <c r="AU147" s="198" t="s">
        <v>86</v>
      </c>
      <c r="AY147" s="16" t="s">
        <v>135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141</v>
      </c>
      <c r="BM147" s="198" t="s">
        <v>204</v>
      </c>
    </row>
    <row r="148" spans="1:65" s="2" customFormat="1" ht="48.75">
      <c r="A148" s="33"/>
      <c r="B148" s="34"/>
      <c r="C148" s="35"/>
      <c r="D148" s="202" t="s">
        <v>252</v>
      </c>
      <c r="E148" s="35"/>
      <c r="F148" s="234" t="s">
        <v>853</v>
      </c>
      <c r="G148" s="35"/>
      <c r="H148" s="35"/>
      <c r="I148" s="235"/>
      <c r="J148" s="35"/>
      <c r="K148" s="35"/>
      <c r="L148" s="38"/>
      <c r="M148" s="236"/>
      <c r="N148" s="23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252</v>
      </c>
      <c r="AU148" s="16" t="s">
        <v>86</v>
      </c>
    </row>
    <row r="149" spans="1:65" s="12" customFormat="1" ht="22.9" customHeight="1">
      <c r="B149" s="170"/>
      <c r="C149" s="171"/>
      <c r="D149" s="172" t="s">
        <v>75</v>
      </c>
      <c r="E149" s="184" t="s">
        <v>854</v>
      </c>
      <c r="F149" s="184" t="s">
        <v>855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P150</f>
        <v>0</v>
      </c>
      <c r="Q149" s="178"/>
      <c r="R149" s="179">
        <f>R150</f>
        <v>0</v>
      </c>
      <c r="S149" s="178"/>
      <c r="T149" s="180">
        <f>T150</f>
        <v>0</v>
      </c>
      <c r="AR149" s="181" t="s">
        <v>159</v>
      </c>
      <c r="AT149" s="182" t="s">
        <v>75</v>
      </c>
      <c r="AU149" s="182" t="s">
        <v>84</v>
      </c>
      <c r="AY149" s="181" t="s">
        <v>135</v>
      </c>
      <c r="BK149" s="183">
        <f>BK150</f>
        <v>0</v>
      </c>
    </row>
    <row r="150" spans="1:65" s="2" customFormat="1" ht="16.5" customHeight="1">
      <c r="A150" s="33"/>
      <c r="B150" s="34"/>
      <c r="C150" s="186" t="s">
        <v>170</v>
      </c>
      <c r="D150" s="186" t="s">
        <v>137</v>
      </c>
      <c r="E150" s="187" t="s">
        <v>856</v>
      </c>
      <c r="F150" s="188" t="s">
        <v>857</v>
      </c>
      <c r="G150" s="189" t="s">
        <v>817</v>
      </c>
      <c r="H150" s="190">
        <v>1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41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141</v>
      </c>
      <c r="AT150" s="198" t="s">
        <v>137</v>
      </c>
      <c r="AU150" s="198" t="s">
        <v>86</v>
      </c>
      <c r="AY150" s="16" t="s">
        <v>135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84</v>
      </c>
      <c r="BK150" s="199">
        <f>ROUND(I150*H150,2)</f>
        <v>0</v>
      </c>
      <c r="BL150" s="16" t="s">
        <v>141</v>
      </c>
      <c r="BM150" s="198" t="s">
        <v>208</v>
      </c>
    </row>
    <row r="151" spans="1:65" s="12" customFormat="1" ht="22.9" customHeight="1">
      <c r="B151" s="170"/>
      <c r="C151" s="171"/>
      <c r="D151" s="172" t="s">
        <v>75</v>
      </c>
      <c r="E151" s="184" t="s">
        <v>858</v>
      </c>
      <c r="F151" s="184" t="s">
        <v>859</v>
      </c>
      <c r="G151" s="171"/>
      <c r="H151" s="171"/>
      <c r="I151" s="174"/>
      <c r="J151" s="185">
        <f>BK151</f>
        <v>0</v>
      </c>
      <c r="K151" s="171"/>
      <c r="L151" s="176"/>
      <c r="M151" s="177"/>
      <c r="N151" s="178"/>
      <c r="O151" s="178"/>
      <c r="P151" s="179">
        <f>P152</f>
        <v>0</v>
      </c>
      <c r="Q151" s="178"/>
      <c r="R151" s="179">
        <f>R152</f>
        <v>0</v>
      </c>
      <c r="S151" s="178"/>
      <c r="T151" s="180">
        <f>T152</f>
        <v>0</v>
      </c>
      <c r="AR151" s="181" t="s">
        <v>159</v>
      </c>
      <c r="AT151" s="182" t="s">
        <v>75</v>
      </c>
      <c r="AU151" s="182" t="s">
        <v>84</v>
      </c>
      <c r="AY151" s="181" t="s">
        <v>135</v>
      </c>
      <c r="BK151" s="183">
        <f>BK152</f>
        <v>0</v>
      </c>
    </row>
    <row r="152" spans="1:65" s="2" customFormat="1" ht="16.5" customHeight="1">
      <c r="A152" s="33"/>
      <c r="B152" s="34"/>
      <c r="C152" s="186" t="s">
        <v>8</v>
      </c>
      <c r="D152" s="186" t="s">
        <v>137</v>
      </c>
      <c r="E152" s="187" t="s">
        <v>860</v>
      </c>
      <c r="F152" s="188" t="s">
        <v>861</v>
      </c>
      <c r="G152" s="189" t="s">
        <v>817</v>
      </c>
      <c r="H152" s="190">
        <v>1</v>
      </c>
      <c r="I152" s="191"/>
      <c r="J152" s="192">
        <f>ROUND(I152*H152,2)</f>
        <v>0</v>
      </c>
      <c r="K152" s="193"/>
      <c r="L152" s="38"/>
      <c r="M152" s="244" t="s">
        <v>1</v>
      </c>
      <c r="N152" s="245" t="s">
        <v>41</v>
      </c>
      <c r="O152" s="241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141</v>
      </c>
      <c r="AT152" s="198" t="s">
        <v>137</v>
      </c>
      <c r="AU152" s="198" t="s">
        <v>86</v>
      </c>
      <c r="AY152" s="16" t="s">
        <v>135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84</v>
      </c>
      <c r="BK152" s="199">
        <f>ROUND(I152*H152,2)</f>
        <v>0</v>
      </c>
      <c r="BL152" s="16" t="s">
        <v>141</v>
      </c>
      <c r="BM152" s="198" t="s">
        <v>213</v>
      </c>
    </row>
    <row r="153" spans="1:65" s="2" customFormat="1" ht="6.95" customHeight="1">
      <c r="A153" s="3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38"/>
      <c r="M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sheetProtection algorithmName="SHA-512" hashValue="7eEb8cLPXB3VJanXKUU2Ue6aOljPrZModbQ85GL0PEC7vwkdXZIyWhYV+/pMW5Zx55VCRY+tNu0RIX0SuY1UPg==" saltValue="kun8gT6dULJ+HErPyuA6pHP6agQ+uyvaagLBE3u+Y/RRsxUpBQqblHWXvWDi24ui9pUJ0IFL86bEA+cCU4P+2g==" spinCount="100000" sheet="1" objects="1" scenarios="1" formatColumns="0" formatRows="0" autoFilter="0"/>
  <autoFilter ref="C122:K15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90" t="str">
        <f>'Rekapitulace stavby'!K6</f>
        <v>Oprava mostu v km 72,519 v úseku Nová Pec – Černý Kříž na trati České Budějovice - Volary</v>
      </c>
      <c r="F7" s="291"/>
      <c r="G7" s="291"/>
      <c r="H7" s="291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2" t="s">
        <v>862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29. 6. 2022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ROUND((SUM(BE118:BE125)),  2)</f>
        <v>0</v>
      </c>
      <c r="G33" s="33"/>
      <c r="H33" s="33"/>
      <c r="I33" s="123">
        <v>0.21</v>
      </c>
      <c r="J33" s="122">
        <f>ROUND(((SUM(BE118:BE125))*I33),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ROUND((SUM(BF118:BF125)),  2)</f>
        <v>0</v>
      </c>
      <c r="G34" s="33"/>
      <c r="H34" s="33"/>
      <c r="I34" s="123">
        <v>0.15</v>
      </c>
      <c r="J34" s="122">
        <f>ROUND(((SUM(BF118:BF125))*I34),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ROUND((SUM(BG118:BG125)),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ROUND((SUM(BH118:BH125)),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ROUND((SUM(BI118:BI125)),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7" t="str">
        <f>E7</f>
        <v>Oprava mostu v km 72,519 v úseku Nová Pec – Černý Kříž na trati České Budějovice - Volary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104 - Materiál zadavatele-vyzískaná konstrukce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29. 6. 2022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700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120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6.25" customHeight="1">
      <c r="A108" s="33"/>
      <c r="B108" s="34"/>
      <c r="C108" s="35"/>
      <c r="D108" s="35"/>
      <c r="E108" s="297" t="str">
        <f>E7</f>
        <v>Oprava mostu v km 72,519 v úseku Nová Pec – Černý Kříž na trati České Budějovice - Volary</v>
      </c>
      <c r="F108" s="298"/>
      <c r="G108" s="298"/>
      <c r="H108" s="298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97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49" t="str">
        <f>E9</f>
        <v>104 - Materiál zadavatele-vyzískaná konstrukce</v>
      </c>
      <c r="F110" s="299"/>
      <c r="G110" s="299"/>
      <c r="H110" s="29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29. 6. 2022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>Správa železnic s.o.</v>
      </c>
      <c r="G114" s="35"/>
      <c r="H114" s="35"/>
      <c r="I114" s="28" t="s">
        <v>32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34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121</v>
      </c>
      <c r="D117" s="161" t="s">
        <v>61</v>
      </c>
      <c r="E117" s="161" t="s">
        <v>57</v>
      </c>
      <c r="F117" s="161" t="s">
        <v>58</v>
      </c>
      <c r="G117" s="161" t="s">
        <v>122</v>
      </c>
      <c r="H117" s="161" t="s">
        <v>123</v>
      </c>
      <c r="I117" s="161" t="s">
        <v>124</v>
      </c>
      <c r="J117" s="162" t="s">
        <v>101</v>
      </c>
      <c r="K117" s="163" t="s">
        <v>125</v>
      </c>
      <c r="L117" s="164"/>
      <c r="M117" s="74" t="s">
        <v>1</v>
      </c>
      <c r="N117" s="75" t="s">
        <v>40</v>
      </c>
      <c r="O117" s="75" t="s">
        <v>126</v>
      </c>
      <c r="P117" s="75" t="s">
        <v>127</v>
      </c>
      <c r="Q117" s="75" t="s">
        <v>128</v>
      </c>
      <c r="R117" s="75" t="s">
        <v>129</v>
      </c>
      <c r="S117" s="75" t="s">
        <v>130</v>
      </c>
      <c r="T117" s="76" t="s">
        <v>131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132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P119+P120+P121</f>
        <v>0</v>
      </c>
      <c r="Q118" s="78"/>
      <c r="R118" s="167">
        <f>R119+R120+R121</f>
        <v>1</v>
      </c>
      <c r="S118" s="78"/>
      <c r="T118" s="168">
        <f>T119+T120+T121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75</v>
      </c>
      <c r="AU118" s="16" t="s">
        <v>103</v>
      </c>
      <c r="BK118" s="169">
        <f>BK119+BK120+BK121</f>
        <v>0</v>
      </c>
    </row>
    <row r="119" spans="1:65" s="2" customFormat="1" ht="16.5" customHeight="1">
      <c r="A119" s="33"/>
      <c r="B119" s="34"/>
      <c r="C119" s="223" t="s">
        <v>84</v>
      </c>
      <c r="D119" s="223" t="s">
        <v>190</v>
      </c>
      <c r="E119" s="224" t="s">
        <v>863</v>
      </c>
      <c r="F119" s="225" t="s">
        <v>864</v>
      </c>
      <c r="G119" s="226" t="s">
        <v>865</v>
      </c>
      <c r="H119" s="227">
        <v>1</v>
      </c>
      <c r="I119" s="228"/>
      <c r="J119" s="229">
        <f>ROUND(I119*H119,2)</f>
        <v>0</v>
      </c>
      <c r="K119" s="230"/>
      <c r="L119" s="231"/>
      <c r="M119" s="232" t="s">
        <v>1</v>
      </c>
      <c r="N119" s="233" t="s">
        <v>41</v>
      </c>
      <c r="O119" s="70"/>
      <c r="P119" s="196">
        <f>O119*H119</f>
        <v>0</v>
      </c>
      <c r="Q119" s="196">
        <v>1</v>
      </c>
      <c r="R119" s="196">
        <f>Q119*H119</f>
        <v>1</v>
      </c>
      <c r="S119" s="196">
        <v>0</v>
      </c>
      <c r="T119" s="19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157</v>
      </c>
      <c r="AT119" s="198" t="s">
        <v>190</v>
      </c>
      <c r="AU119" s="198" t="s">
        <v>76</v>
      </c>
      <c r="AY119" s="16" t="s">
        <v>135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6" t="s">
        <v>84</v>
      </c>
      <c r="BK119" s="199">
        <f>ROUND(I119*H119,2)</f>
        <v>0</v>
      </c>
      <c r="BL119" s="16" t="s">
        <v>141</v>
      </c>
      <c r="BM119" s="198" t="s">
        <v>866</v>
      </c>
    </row>
    <row r="120" spans="1:65" s="2" customFormat="1" ht="29.25">
      <c r="A120" s="33"/>
      <c r="B120" s="34"/>
      <c r="C120" s="35"/>
      <c r="D120" s="202" t="s">
        <v>252</v>
      </c>
      <c r="E120" s="35"/>
      <c r="F120" s="234" t="s">
        <v>867</v>
      </c>
      <c r="G120" s="35"/>
      <c r="H120" s="35"/>
      <c r="I120" s="235"/>
      <c r="J120" s="35"/>
      <c r="K120" s="35"/>
      <c r="L120" s="38"/>
      <c r="M120" s="236"/>
      <c r="N120" s="237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252</v>
      </c>
      <c r="AU120" s="16" t="s">
        <v>76</v>
      </c>
    </row>
    <row r="121" spans="1:65" s="12" customFormat="1" ht="25.9" customHeight="1">
      <c r="B121" s="170"/>
      <c r="C121" s="171"/>
      <c r="D121" s="172" t="s">
        <v>75</v>
      </c>
      <c r="E121" s="173" t="s">
        <v>133</v>
      </c>
      <c r="F121" s="173" t="s">
        <v>134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84</v>
      </c>
      <c r="AT121" s="182" t="s">
        <v>75</v>
      </c>
      <c r="AU121" s="182" t="s">
        <v>76</v>
      </c>
      <c r="AY121" s="181" t="s">
        <v>135</v>
      </c>
      <c r="BK121" s="183">
        <f>BK122</f>
        <v>0</v>
      </c>
    </row>
    <row r="122" spans="1:65" s="12" customFormat="1" ht="22.9" customHeight="1">
      <c r="B122" s="170"/>
      <c r="C122" s="171"/>
      <c r="D122" s="172" t="s">
        <v>75</v>
      </c>
      <c r="E122" s="184" t="s">
        <v>267</v>
      </c>
      <c r="F122" s="184" t="s">
        <v>730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SUM(P123:P125)</f>
        <v>0</v>
      </c>
      <c r="Q122" s="178"/>
      <c r="R122" s="179">
        <f>SUM(R123:R125)</f>
        <v>0</v>
      </c>
      <c r="S122" s="178"/>
      <c r="T122" s="180">
        <f>SUM(T123:T125)</f>
        <v>0</v>
      </c>
      <c r="AR122" s="181" t="s">
        <v>84</v>
      </c>
      <c r="AT122" s="182" t="s">
        <v>75</v>
      </c>
      <c r="AU122" s="182" t="s">
        <v>84</v>
      </c>
      <c r="AY122" s="181" t="s">
        <v>135</v>
      </c>
      <c r="BK122" s="183">
        <f>SUM(BK123:BK125)</f>
        <v>0</v>
      </c>
    </row>
    <row r="123" spans="1:65" s="2" customFormat="1" ht="21.75" customHeight="1">
      <c r="A123" s="33"/>
      <c r="B123" s="34"/>
      <c r="C123" s="223" t="s">
        <v>86</v>
      </c>
      <c r="D123" s="223" t="s">
        <v>190</v>
      </c>
      <c r="E123" s="224" t="s">
        <v>868</v>
      </c>
      <c r="F123" s="225" t="s">
        <v>869</v>
      </c>
      <c r="G123" s="226" t="s">
        <v>245</v>
      </c>
      <c r="H123" s="227">
        <v>130</v>
      </c>
      <c r="I123" s="228"/>
      <c r="J123" s="229">
        <f>ROUND(I123*H123,2)</f>
        <v>0</v>
      </c>
      <c r="K123" s="230"/>
      <c r="L123" s="231"/>
      <c r="M123" s="232" t="s">
        <v>1</v>
      </c>
      <c r="N123" s="233" t="s">
        <v>41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157</v>
      </c>
      <c r="AT123" s="198" t="s">
        <v>190</v>
      </c>
      <c r="AU123" s="198" t="s">
        <v>86</v>
      </c>
      <c r="AY123" s="16" t="s">
        <v>135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84</v>
      </c>
      <c r="BK123" s="199">
        <f>ROUND(I123*H123,2)</f>
        <v>0</v>
      </c>
      <c r="BL123" s="16" t="s">
        <v>141</v>
      </c>
      <c r="BM123" s="198" t="s">
        <v>870</v>
      </c>
    </row>
    <row r="124" spans="1:65" s="13" customFormat="1" ht="11.25">
      <c r="B124" s="200"/>
      <c r="C124" s="201"/>
      <c r="D124" s="202" t="s">
        <v>145</v>
      </c>
      <c r="E124" s="203" t="s">
        <v>1</v>
      </c>
      <c r="F124" s="204" t="s">
        <v>871</v>
      </c>
      <c r="G124" s="201"/>
      <c r="H124" s="205">
        <v>130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145</v>
      </c>
      <c r="AU124" s="211" t="s">
        <v>86</v>
      </c>
      <c r="AV124" s="13" t="s">
        <v>86</v>
      </c>
      <c r="AW124" s="13" t="s">
        <v>33</v>
      </c>
      <c r="AX124" s="13" t="s">
        <v>76</v>
      </c>
      <c r="AY124" s="211" t="s">
        <v>135</v>
      </c>
    </row>
    <row r="125" spans="1:65" s="14" customFormat="1" ht="11.25">
      <c r="B125" s="212"/>
      <c r="C125" s="213"/>
      <c r="D125" s="202" t="s">
        <v>145</v>
      </c>
      <c r="E125" s="214" t="s">
        <v>1</v>
      </c>
      <c r="F125" s="215" t="s">
        <v>149</v>
      </c>
      <c r="G125" s="213"/>
      <c r="H125" s="216">
        <v>130</v>
      </c>
      <c r="I125" s="217"/>
      <c r="J125" s="213"/>
      <c r="K125" s="213"/>
      <c r="L125" s="218"/>
      <c r="M125" s="246"/>
      <c r="N125" s="247"/>
      <c r="O125" s="247"/>
      <c r="P125" s="247"/>
      <c r="Q125" s="247"/>
      <c r="R125" s="247"/>
      <c r="S125" s="247"/>
      <c r="T125" s="248"/>
      <c r="AT125" s="222" t="s">
        <v>145</v>
      </c>
      <c r="AU125" s="222" t="s">
        <v>86</v>
      </c>
      <c r="AV125" s="14" t="s">
        <v>141</v>
      </c>
      <c r="AW125" s="14" t="s">
        <v>33</v>
      </c>
      <c r="AX125" s="14" t="s">
        <v>84</v>
      </c>
      <c r="AY125" s="222" t="s">
        <v>135</v>
      </c>
    </row>
    <row r="126" spans="1:65" s="2" customFormat="1" ht="6.95" customHeight="1">
      <c r="A126" s="3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38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sheetProtection algorithmName="SHA-512" hashValue="Zq559LHzG8WoU9g7fyjrBwwt5YMPEc18DqVa2Y6Nt4vxn9fnj0jsSKUC5gNa5Ec5qiXmdtZZfRPPjZxroV5SxQ==" saltValue="m6i9wVwGAWkmSFeZi6pFMPDyorj4wW5vTsTtlnrwE7qqer3HfjJctUCU5VdahaV8L0J8uoBIHgWyX98CTW5VpA==" spinCount="100000" sheet="1" objects="1" scenarios="1" formatColumns="0" formatRows="0" autoFilter="0"/>
  <autoFilter ref="C117:K12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101 - Most</vt:lpstr>
      <vt:lpstr>SO 102 - Železniční svršek</vt:lpstr>
      <vt:lpstr>103 - VRN</vt:lpstr>
      <vt:lpstr>104 - Materiál zadavatele...</vt:lpstr>
      <vt:lpstr>'103 - VRN'!Názvy_tisku</vt:lpstr>
      <vt:lpstr>'104 - Materiál zadavatele...'!Názvy_tisku</vt:lpstr>
      <vt:lpstr>'Rekapitulace stavby'!Názvy_tisku</vt:lpstr>
      <vt:lpstr>'SO 101 - Most'!Názvy_tisku</vt:lpstr>
      <vt:lpstr>'SO 102 - Železniční svršek'!Názvy_tisku</vt:lpstr>
      <vt:lpstr>'103 - VRN'!Oblast_tisku</vt:lpstr>
      <vt:lpstr>'104 - Materiál zadavatele...'!Oblast_tisku</vt:lpstr>
      <vt:lpstr>'Rekapitulace stavby'!Oblast_tisku</vt:lpstr>
      <vt:lpstr>'SO 101 - Most'!Oblast_tisku</vt:lpstr>
      <vt:lpstr>'SO 102 - Železniční svršek'!Oblast_tisku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Šedivcová Jitka</dc:creator>
  <cp:lastModifiedBy>Šedivcová Jitka</cp:lastModifiedBy>
  <dcterms:created xsi:type="dcterms:W3CDTF">2022-07-13T06:51:07Z</dcterms:created>
  <dcterms:modified xsi:type="dcterms:W3CDTF">2022-07-13T06:52:49Z</dcterms:modified>
</cp:coreProperties>
</file>