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1835"/>
  </bookViews>
  <sheets>
    <sheet name="Rekapitulace stavby" sheetId="1" r:id="rId1"/>
    <sheet name="S01 - Stavební úpravy" sheetId="2" r:id="rId2"/>
    <sheet name="S02 - Technologie zpětné ..." sheetId="3" r:id="rId3"/>
    <sheet name="S03 - Oprava systému vizu..." sheetId="4" r:id="rId4"/>
    <sheet name="S04 - VON" sheetId="5" r:id="rId5"/>
  </sheets>
  <definedNames>
    <definedName name="_xlnm._FilterDatabase" localSheetId="1" hidden="1">'S01 - Stavební úpravy'!$C$139:$L$289</definedName>
    <definedName name="_xlnm._FilterDatabase" localSheetId="2" hidden="1">'S02 - Technologie zpětné ...'!$C$121:$L$135</definedName>
    <definedName name="_xlnm._FilterDatabase" localSheetId="3" hidden="1">'S03 - Oprava systému vizu...'!$C$121:$L$150</definedName>
    <definedName name="_xlnm._FilterDatabase" localSheetId="4" hidden="1">'S04 - VON'!$C$121:$L$129</definedName>
    <definedName name="_xlnm.Print_Titles" localSheetId="0">'Rekapitulace stavby'!$92:$92</definedName>
    <definedName name="_xlnm.Print_Titles" localSheetId="1">'S01 - Stavební úpravy'!$139:$139</definedName>
    <definedName name="_xlnm.Print_Titles" localSheetId="2">'S02 - Technologie zpětné ...'!$121:$121</definedName>
    <definedName name="_xlnm.Print_Titles" localSheetId="3">'S03 - Oprava systému vizu...'!$121:$121</definedName>
    <definedName name="_xlnm.Print_Titles" localSheetId="4">'S04 - VON'!$121:$121</definedName>
    <definedName name="_xlnm.Print_Area" localSheetId="0">'Rekapitulace stavby'!$D$4:$AO$76,'Rekapitulace stavby'!$C$82:$AQ$102</definedName>
    <definedName name="_xlnm.Print_Area" localSheetId="1">'S01 - Stavební úpravy'!$C$4:$K$76,'S01 - Stavební úpravy'!$C$82:$K$121,'S01 - Stavební úpravy'!$C$127:$L$289</definedName>
    <definedName name="_xlnm.Print_Area" localSheetId="2">'S02 - Technologie zpětné ...'!$C$4:$K$76,'S02 - Technologie zpětné ...'!$C$82:$K$103,'S02 - Technologie zpětné ...'!$C$109:$L$135</definedName>
    <definedName name="_xlnm.Print_Area" localSheetId="3">'S03 - Oprava systému vizu...'!$C$4:$K$76,'S03 - Oprava systému vizu...'!$C$82:$K$103,'S03 - Oprava systému vizu...'!$C$109:$L$150</definedName>
    <definedName name="_xlnm.Print_Area" localSheetId="4">'S04 - VON'!$C$4:$K$76,'S04 - VON'!$C$82:$K$103,'S04 - VON'!$C$109:$L$129</definedName>
  </definedNames>
  <calcPr calcId="162913"/>
</workbook>
</file>

<file path=xl/calcChain.xml><?xml version="1.0" encoding="utf-8"?>
<calcChain xmlns="http://schemas.openxmlformats.org/spreadsheetml/2006/main">
  <c r="K41" i="5" l="1"/>
  <c r="K40" i="5"/>
  <c r="BA98" i="1" s="1"/>
  <c r="K39" i="5"/>
  <c r="AZ98" i="1"/>
  <c r="BI128" i="5"/>
  <c r="BH128" i="5"/>
  <c r="BG128" i="5"/>
  <c r="BF128" i="5"/>
  <c r="X128" i="5"/>
  <c r="V128" i="5"/>
  <c r="T128" i="5"/>
  <c r="P128" i="5"/>
  <c r="BI126" i="5"/>
  <c r="BH126" i="5"/>
  <c r="BG126" i="5"/>
  <c r="BF126" i="5"/>
  <c r="X126" i="5"/>
  <c r="V126" i="5"/>
  <c r="T126" i="5"/>
  <c r="P126" i="5"/>
  <c r="K126" i="5" s="1"/>
  <c r="BE126" i="5" s="1"/>
  <c r="BI124" i="5"/>
  <c r="BH124" i="5"/>
  <c r="BG124" i="5"/>
  <c r="BF124" i="5"/>
  <c r="X124" i="5"/>
  <c r="X123" i="5" s="1"/>
  <c r="V124" i="5"/>
  <c r="V123" i="5"/>
  <c r="T124" i="5"/>
  <c r="T123" i="5" s="1"/>
  <c r="P124" i="5"/>
  <c r="F116" i="5"/>
  <c r="E114" i="5"/>
  <c r="K33" i="5"/>
  <c r="F89" i="5"/>
  <c r="E87" i="5"/>
  <c r="J24" i="5"/>
  <c r="E24" i="5"/>
  <c r="J92" i="5"/>
  <c r="J23" i="5"/>
  <c r="J21" i="5"/>
  <c r="E21" i="5"/>
  <c r="J91" i="5"/>
  <c r="J20" i="5"/>
  <c r="J18" i="5"/>
  <c r="E18" i="5"/>
  <c r="F119" i="5"/>
  <c r="J17" i="5"/>
  <c r="J15" i="5"/>
  <c r="E15" i="5"/>
  <c r="F118" i="5"/>
  <c r="J14" i="5"/>
  <c r="J12" i="5"/>
  <c r="J89" i="5" s="1"/>
  <c r="E7" i="5"/>
  <c r="E112" i="5" s="1"/>
  <c r="K41" i="4"/>
  <c r="K40" i="4"/>
  <c r="BA97" i="1"/>
  <c r="K39" i="4"/>
  <c r="AZ97" i="1" s="1"/>
  <c r="BI149" i="4"/>
  <c r="BH149" i="4"/>
  <c r="BG149" i="4"/>
  <c r="BF149" i="4"/>
  <c r="X149" i="4"/>
  <c r="X148" i="4"/>
  <c r="V149" i="4"/>
  <c r="V148" i="4"/>
  <c r="T149" i="4"/>
  <c r="T148" i="4"/>
  <c r="P149" i="4"/>
  <c r="K149" i="4" s="1"/>
  <c r="BE149" i="4" s="1"/>
  <c r="BI147" i="4"/>
  <c r="BH147" i="4"/>
  <c r="BG147" i="4"/>
  <c r="BF147" i="4"/>
  <c r="X147" i="4"/>
  <c r="V147" i="4"/>
  <c r="T147" i="4"/>
  <c r="P147" i="4"/>
  <c r="BI145" i="4"/>
  <c r="BH145" i="4"/>
  <c r="BG145" i="4"/>
  <c r="BF145" i="4"/>
  <c r="X145" i="4"/>
  <c r="V145" i="4"/>
  <c r="T145" i="4"/>
  <c r="P145" i="4"/>
  <c r="BI144" i="4"/>
  <c r="BH144" i="4"/>
  <c r="BG144" i="4"/>
  <c r="BF144" i="4"/>
  <c r="X144" i="4"/>
  <c r="V144" i="4"/>
  <c r="T144" i="4"/>
  <c r="P144" i="4"/>
  <c r="BK144" i="4" s="1"/>
  <c r="BI143" i="4"/>
  <c r="BH143" i="4"/>
  <c r="BG143" i="4"/>
  <c r="BF143" i="4"/>
  <c r="X143" i="4"/>
  <c r="V143" i="4"/>
  <c r="T143" i="4"/>
  <c r="P143" i="4"/>
  <c r="BK143" i="4" s="1"/>
  <c r="BI142" i="4"/>
  <c r="BH142" i="4"/>
  <c r="BG142" i="4"/>
  <c r="BF142" i="4"/>
  <c r="X142" i="4"/>
  <c r="V142" i="4"/>
  <c r="T142" i="4"/>
  <c r="P142" i="4"/>
  <c r="K142" i="4" s="1"/>
  <c r="BE142" i="4" s="1"/>
  <c r="BI140" i="4"/>
  <c r="BH140" i="4"/>
  <c r="BG140" i="4"/>
  <c r="BF140" i="4"/>
  <c r="X140" i="4"/>
  <c r="V140" i="4"/>
  <c r="T140" i="4"/>
  <c r="P140" i="4"/>
  <c r="BI139" i="4"/>
  <c r="BH139" i="4"/>
  <c r="BG139" i="4"/>
  <c r="BF139" i="4"/>
  <c r="X139" i="4"/>
  <c r="V139" i="4"/>
  <c r="T139" i="4"/>
  <c r="P139" i="4"/>
  <c r="BK139" i="4" s="1"/>
  <c r="BI136" i="4"/>
  <c r="BH136" i="4"/>
  <c r="BG136" i="4"/>
  <c r="BF136" i="4"/>
  <c r="X136" i="4"/>
  <c r="V136" i="4"/>
  <c r="T136" i="4"/>
  <c r="P136" i="4"/>
  <c r="BI134" i="4"/>
  <c r="BH134" i="4"/>
  <c r="BG134" i="4"/>
  <c r="BF134" i="4"/>
  <c r="X134" i="4"/>
  <c r="V134" i="4"/>
  <c r="T134" i="4"/>
  <c r="P134" i="4"/>
  <c r="K134" i="4" s="1"/>
  <c r="BE134" i="4" s="1"/>
  <c r="BI132" i="4"/>
  <c r="BH132" i="4"/>
  <c r="BG132" i="4"/>
  <c r="BF132" i="4"/>
  <c r="X132" i="4"/>
  <c r="V132" i="4"/>
  <c r="T132" i="4"/>
  <c r="P132" i="4"/>
  <c r="K132" i="4" s="1"/>
  <c r="BE132" i="4" s="1"/>
  <c r="BI131" i="4"/>
  <c r="BH131" i="4"/>
  <c r="BG131" i="4"/>
  <c r="BF131" i="4"/>
  <c r="X131" i="4"/>
  <c r="V131" i="4"/>
  <c r="T131" i="4"/>
  <c r="P131" i="4"/>
  <c r="BI130" i="4"/>
  <c r="BH130" i="4"/>
  <c r="BG130" i="4"/>
  <c r="BF130" i="4"/>
  <c r="X130" i="4"/>
  <c r="V130" i="4"/>
  <c r="T130" i="4"/>
  <c r="P130" i="4"/>
  <c r="K130" i="4" s="1"/>
  <c r="BE130" i="4" s="1"/>
  <c r="BI129" i="4"/>
  <c r="BH129" i="4"/>
  <c r="BG129" i="4"/>
  <c r="BF129" i="4"/>
  <c r="X129" i="4"/>
  <c r="V129" i="4"/>
  <c r="T129" i="4"/>
  <c r="P129" i="4"/>
  <c r="BI128" i="4"/>
  <c r="BH128" i="4"/>
  <c r="BG128" i="4"/>
  <c r="BF128" i="4"/>
  <c r="X128" i="4"/>
  <c r="V128" i="4"/>
  <c r="T128" i="4"/>
  <c r="P128" i="4"/>
  <c r="BI127" i="4"/>
  <c r="BH127" i="4"/>
  <c r="BG127" i="4"/>
  <c r="BF127" i="4"/>
  <c r="X127" i="4"/>
  <c r="V127" i="4"/>
  <c r="T127" i="4"/>
  <c r="P127" i="4"/>
  <c r="BI126" i="4"/>
  <c r="BH126" i="4"/>
  <c r="BG126" i="4"/>
  <c r="BF126" i="4"/>
  <c r="X126" i="4"/>
  <c r="V126" i="4"/>
  <c r="T126" i="4"/>
  <c r="P126" i="4"/>
  <c r="BK126" i="4" s="1"/>
  <c r="BI125" i="4"/>
  <c r="BH125" i="4"/>
  <c r="BG125" i="4"/>
  <c r="BF125" i="4"/>
  <c r="X125" i="4"/>
  <c r="V125" i="4"/>
  <c r="T125" i="4"/>
  <c r="P125" i="4"/>
  <c r="BK125" i="4" s="1"/>
  <c r="BI124" i="4"/>
  <c r="BH124" i="4"/>
  <c r="BG124" i="4"/>
  <c r="BF124" i="4"/>
  <c r="X124" i="4"/>
  <c r="V124" i="4"/>
  <c r="T124" i="4"/>
  <c r="P124" i="4"/>
  <c r="F116" i="4"/>
  <c r="E114" i="4"/>
  <c r="K33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119" i="4" s="1"/>
  <c r="J17" i="4"/>
  <c r="J15" i="4"/>
  <c r="E15" i="4"/>
  <c r="J14" i="4"/>
  <c r="J12" i="4"/>
  <c r="J116" i="4" s="1"/>
  <c r="E7" i="4"/>
  <c r="E112" i="4"/>
  <c r="K41" i="3"/>
  <c r="K40" i="3"/>
  <c r="BA96" i="1" s="1"/>
  <c r="K39" i="3"/>
  <c r="AZ96" i="1"/>
  <c r="BI135" i="3"/>
  <c r="BH135" i="3"/>
  <c r="BG135" i="3"/>
  <c r="BF135" i="3"/>
  <c r="X135" i="3"/>
  <c r="X134" i="3" s="1"/>
  <c r="V135" i="3"/>
  <c r="V134" i="3"/>
  <c r="T135" i="3"/>
  <c r="T134" i="3" s="1"/>
  <c r="P135" i="3"/>
  <c r="BK135" i="3" s="1"/>
  <c r="BK134" i="3" s="1"/>
  <c r="K134" i="3" s="1"/>
  <c r="K98" i="3" s="1"/>
  <c r="BI132" i="3"/>
  <c r="BH132" i="3"/>
  <c r="BG132" i="3"/>
  <c r="BF132" i="3"/>
  <c r="X132" i="3"/>
  <c r="V132" i="3"/>
  <c r="T132" i="3"/>
  <c r="P132" i="3"/>
  <c r="K132" i="3" s="1"/>
  <c r="BE132" i="3" s="1"/>
  <c r="BI130" i="3"/>
  <c r="BH130" i="3"/>
  <c r="BG130" i="3"/>
  <c r="BF130" i="3"/>
  <c r="X130" i="3"/>
  <c r="V130" i="3"/>
  <c r="T130" i="3"/>
  <c r="P130" i="3"/>
  <c r="BI128" i="3"/>
  <c r="BH128" i="3"/>
  <c r="BG128" i="3"/>
  <c r="BF128" i="3"/>
  <c r="X128" i="3"/>
  <c r="V128" i="3"/>
  <c r="T128" i="3"/>
  <c r="P128" i="3"/>
  <c r="K128" i="3" s="1"/>
  <c r="BE128" i="3" s="1"/>
  <c r="BI126" i="3"/>
  <c r="BH126" i="3"/>
  <c r="BG126" i="3"/>
  <c r="BF126" i="3"/>
  <c r="X126" i="3"/>
  <c r="V126" i="3"/>
  <c r="T126" i="3"/>
  <c r="P126" i="3"/>
  <c r="BI124" i="3"/>
  <c r="BH124" i="3"/>
  <c r="BG124" i="3"/>
  <c r="BF124" i="3"/>
  <c r="X124" i="3"/>
  <c r="V124" i="3"/>
  <c r="T124" i="3"/>
  <c r="P124" i="3"/>
  <c r="K124" i="3" s="1"/>
  <c r="BE124" i="3" s="1"/>
  <c r="F116" i="3"/>
  <c r="E114" i="3"/>
  <c r="K33" i="3"/>
  <c r="F89" i="3"/>
  <c r="E87" i="3"/>
  <c r="J24" i="3"/>
  <c r="E24" i="3"/>
  <c r="J92" i="3" s="1"/>
  <c r="J23" i="3"/>
  <c r="J21" i="3"/>
  <c r="E21" i="3"/>
  <c r="J118" i="3" s="1"/>
  <c r="J20" i="3"/>
  <c r="J18" i="3"/>
  <c r="E18" i="3"/>
  <c r="F119" i="3" s="1"/>
  <c r="J17" i="3"/>
  <c r="J15" i="3"/>
  <c r="E15" i="3"/>
  <c r="F91" i="3" s="1"/>
  <c r="J14" i="3"/>
  <c r="J12" i="3"/>
  <c r="J116" i="3" s="1"/>
  <c r="E7" i="3"/>
  <c r="E112" i="3"/>
  <c r="K41" i="2"/>
  <c r="K40" i="2"/>
  <c r="BA95" i="1" s="1"/>
  <c r="K39" i="2"/>
  <c r="AZ95" i="1"/>
  <c r="BI289" i="2"/>
  <c r="BH289" i="2"/>
  <c r="BG289" i="2"/>
  <c r="BF289" i="2"/>
  <c r="X289" i="2"/>
  <c r="V289" i="2"/>
  <c r="T289" i="2"/>
  <c r="P289" i="2"/>
  <c r="BK289" i="2" s="1"/>
  <c r="BI288" i="2"/>
  <c r="BH288" i="2"/>
  <c r="BG288" i="2"/>
  <c r="BF288" i="2"/>
  <c r="X288" i="2"/>
  <c r="V288" i="2"/>
  <c r="T288" i="2"/>
  <c r="P288" i="2"/>
  <c r="BK288" i="2" s="1"/>
  <c r="BI283" i="2"/>
  <c r="BH283" i="2"/>
  <c r="BG283" i="2"/>
  <c r="BF283" i="2"/>
  <c r="X283" i="2"/>
  <c r="V283" i="2"/>
  <c r="T283" i="2"/>
  <c r="P283" i="2"/>
  <c r="K283" i="2" s="1"/>
  <c r="BE283" i="2" s="1"/>
  <c r="BI278" i="2"/>
  <c r="BH278" i="2"/>
  <c r="BG278" i="2"/>
  <c r="BF278" i="2"/>
  <c r="X278" i="2"/>
  <c r="V278" i="2"/>
  <c r="T278" i="2"/>
  <c r="P278" i="2"/>
  <c r="K278" i="2" s="1"/>
  <c r="BE278" i="2" s="1"/>
  <c r="BI276" i="2"/>
  <c r="BH276" i="2"/>
  <c r="BG276" i="2"/>
  <c r="BF276" i="2"/>
  <c r="X276" i="2"/>
  <c r="V276" i="2"/>
  <c r="T276" i="2"/>
  <c r="P276" i="2"/>
  <c r="BK276" i="2" s="1"/>
  <c r="BI275" i="2"/>
  <c r="BH275" i="2"/>
  <c r="BG275" i="2"/>
  <c r="BF275" i="2"/>
  <c r="X275" i="2"/>
  <c r="V275" i="2"/>
  <c r="T275" i="2"/>
  <c r="P275" i="2"/>
  <c r="BK275" i="2" s="1"/>
  <c r="BI274" i="2"/>
  <c r="BH274" i="2"/>
  <c r="BG274" i="2"/>
  <c r="BF274" i="2"/>
  <c r="X274" i="2"/>
  <c r="V274" i="2"/>
  <c r="T274" i="2"/>
  <c r="P274" i="2"/>
  <c r="BK274" i="2" s="1"/>
  <c r="BI272" i="2"/>
  <c r="BH272" i="2"/>
  <c r="BG272" i="2"/>
  <c r="BF272" i="2"/>
  <c r="X272" i="2"/>
  <c r="V272" i="2"/>
  <c r="T272" i="2"/>
  <c r="P272" i="2"/>
  <c r="BK272" i="2" s="1"/>
  <c r="BI271" i="2"/>
  <c r="BH271" i="2"/>
  <c r="BG271" i="2"/>
  <c r="BF271" i="2"/>
  <c r="X271" i="2"/>
  <c r="V271" i="2"/>
  <c r="T271" i="2"/>
  <c r="P271" i="2"/>
  <c r="K271" i="2" s="1"/>
  <c r="BE271" i="2" s="1"/>
  <c r="BI268" i="2"/>
  <c r="BH268" i="2"/>
  <c r="BG268" i="2"/>
  <c r="BF268" i="2"/>
  <c r="X268" i="2"/>
  <c r="V268" i="2"/>
  <c r="T268" i="2"/>
  <c r="P268" i="2"/>
  <c r="BK268" i="2" s="1"/>
  <c r="BI265" i="2"/>
  <c r="BH265" i="2"/>
  <c r="BG265" i="2"/>
  <c r="BF265" i="2"/>
  <c r="X265" i="2"/>
  <c r="V265" i="2"/>
  <c r="T265" i="2"/>
  <c r="P265" i="2"/>
  <c r="K265" i="2" s="1"/>
  <c r="BE265" i="2" s="1"/>
  <c r="BI264" i="2"/>
  <c r="BH264" i="2"/>
  <c r="BG264" i="2"/>
  <c r="BF264" i="2"/>
  <c r="X264" i="2"/>
  <c r="V264" i="2"/>
  <c r="T264" i="2"/>
  <c r="P264" i="2"/>
  <c r="K264" i="2" s="1"/>
  <c r="BE264" i="2" s="1"/>
  <c r="BI260" i="2"/>
  <c r="BH260" i="2"/>
  <c r="BG260" i="2"/>
  <c r="BF260" i="2"/>
  <c r="X260" i="2"/>
  <c r="V260" i="2"/>
  <c r="T260" i="2"/>
  <c r="P260" i="2"/>
  <c r="BI259" i="2"/>
  <c r="BH259" i="2"/>
  <c r="BG259" i="2"/>
  <c r="BF259" i="2"/>
  <c r="X259" i="2"/>
  <c r="V259" i="2"/>
  <c r="T259" i="2"/>
  <c r="P259" i="2"/>
  <c r="K259" i="2" s="1"/>
  <c r="BE259" i="2" s="1"/>
  <c r="BI256" i="2"/>
  <c r="BH256" i="2"/>
  <c r="BG256" i="2"/>
  <c r="BF256" i="2"/>
  <c r="X256" i="2"/>
  <c r="V256" i="2"/>
  <c r="T256" i="2"/>
  <c r="P256" i="2"/>
  <c r="BI255" i="2"/>
  <c r="BH255" i="2"/>
  <c r="BG255" i="2"/>
  <c r="BF255" i="2"/>
  <c r="X255" i="2"/>
  <c r="V255" i="2"/>
  <c r="T255" i="2"/>
  <c r="P255" i="2"/>
  <c r="BK255" i="2" s="1"/>
  <c r="BI253" i="2"/>
  <c r="BH253" i="2"/>
  <c r="BG253" i="2"/>
  <c r="BF253" i="2"/>
  <c r="X253" i="2"/>
  <c r="V253" i="2"/>
  <c r="T253" i="2"/>
  <c r="P253" i="2"/>
  <c r="BK253" i="2" s="1"/>
  <c r="BI252" i="2"/>
  <c r="BH252" i="2"/>
  <c r="BG252" i="2"/>
  <c r="BF252" i="2"/>
  <c r="X252" i="2"/>
  <c r="V252" i="2"/>
  <c r="T252" i="2"/>
  <c r="P252" i="2"/>
  <c r="BK252" i="2" s="1"/>
  <c r="BI250" i="2"/>
  <c r="BH250" i="2"/>
  <c r="BG250" i="2"/>
  <c r="BF250" i="2"/>
  <c r="X250" i="2"/>
  <c r="V250" i="2"/>
  <c r="T250" i="2"/>
  <c r="P250" i="2"/>
  <c r="K250" i="2" s="1"/>
  <c r="BE250" i="2" s="1"/>
  <c r="BI247" i="2"/>
  <c r="BH247" i="2"/>
  <c r="BG247" i="2"/>
  <c r="BF247" i="2"/>
  <c r="X247" i="2"/>
  <c r="V247" i="2"/>
  <c r="T247" i="2"/>
  <c r="P247" i="2"/>
  <c r="BK247" i="2" s="1"/>
  <c r="BI245" i="2"/>
  <c r="BH245" i="2"/>
  <c r="BG245" i="2"/>
  <c r="BF245" i="2"/>
  <c r="X245" i="2"/>
  <c r="V245" i="2"/>
  <c r="T245" i="2"/>
  <c r="P245" i="2"/>
  <c r="BI244" i="2"/>
  <c r="BH244" i="2"/>
  <c r="BG244" i="2"/>
  <c r="BF244" i="2"/>
  <c r="X244" i="2"/>
  <c r="V244" i="2"/>
  <c r="T244" i="2"/>
  <c r="P244" i="2"/>
  <c r="BK244" i="2" s="1"/>
  <c r="BI241" i="2"/>
  <c r="BH241" i="2"/>
  <c r="BG241" i="2"/>
  <c r="BF241" i="2"/>
  <c r="X241" i="2"/>
  <c r="V241" i="2"/>
  <c r="T241" i="2"/>
  <c r="P241" i="2"/>
  <c r="K241" i="2" s="1"/>
  <c r="BE241" i="2" s="1"/>
  <c r="BI240" i="2"/>
  <c r="BH240" i="2"/>
  <c r="BG240" i="2"/>
  <c r="BF240" i="2"/>
  <c r="X240" i="2"/>
  <c r="V240" i="2"/>
  <c r="T240" i="2"/>
  <c r="P240" i="2"/>
  <c r="BK240" i="2" s="1"/>
  <c r="BI238" i="2"/>
  <c r="BH238" i="2"/>
  <c r="BG238" i="2"/>
  <c r="BF238" i="2"/>
  <c r="X238" i="2"/>
  <c r="V238" i="2"/>
  <c r="T238" i="2"/>
  <c r="P238" i="2"/>
  <c r="BI237" i="2"/>
  <c r="BH237" i="2"/>
  <c r="BG237" i="2"/>
  <c r="BF237" i="2"/>
  <c r="X237" i="2"/>
  <c r="V237" i="2"/>
  <c r="T237" i="2"/>
  <c r="P237" i="2"/>
  <c r="K237" i="2" s="1"/>
  <c r="BE237" i="2" s="1"/>
  <c r="BI236" i="2"/>
  <c r="BH236" i="2"/>
  <c r="BG236" i="2"/>
  <c r="BF236" i="2"/>
  <c r="X236" i="2"/>
  <c r="V236" i="2"/>
  <c r="T236" i="2"/>
  <c r="P236" i="2"/>
  <c r="BK236" i="2" s="1"/>
  <c r="BI235" i="2"/>
  <c r="BH235" i="2"/>
  <c r="BG235" i="2"/>
  <c r="BF235" i="2"/>
  <c r="X235" i="2"/>
  <c r="V235" i="2"/>
  <c r="T235" i="2"/>
  <c r="P235" i="2"/>
  <c r="K235" i="2" s="1"/>
  <c r="BE235" i="2" s="1"/>
  <c r="BI233" i="2"/>
  <c r="BH233" i="2"/>
  <c r="BG233" i="2"/>
  <c r="BF233" i="2"/>
  <c r="X233" i="2"/>
  <c r="V233" i="2"/>
  <c r="T233" i="2"/>
  <c r="P233" i="2"/>
  <c r="BK233" i="2" s="1"/>
  <c r="BI232" i="2"/>
  <c r="BH232" i="2"/>
  <c r="BG232" i="2"/>
  <c r="BF232" i="2"/>
  <c r="X232" i="2"/>
  <c r="V232" i="2"/>
  <c r="T232" i="2"/>
  <c r="P232" i="2"/>
  <c r="K232" i="2" s="1"/>
  <c r="BE232" i="2" s="1"/>
  <c r="BI230" i="2"/>
  <c r="BH230" i="2"/>
  <c r="BG230" i="2"/>
  <c r="BF230" i="2"/>
  <c r="X230" i="2"/>
  <c r="V230" i="2"/>
  <c r="T230" i="2"/>
  <c r="P230" i="2"/>
  <c r="BK230" i="2" s="1"/>
  <c r="BI227" i="2"/>
  <c r="BH227" i="2"/>
  <c r="BG227" i="2"/>
  <c r="BF227" i="2"/>
  <c r="X227" i="2"/>
  <c r="V227" i="2"/>
  <c r="T227" i="2"/>
  <c r="P227" i="2"/>
  <c r="K227" i="2" s="1"/>
  <c r="BE227" i="2" s="1"/>
  <c r="BI226" i="2"/>
  <c r="BH226" i="2"/>
  <c r="BG226" i="2"/>
  <c r="BF226" i="2"/>
  <c r="X226" i="2"/>
  <c r="V226" i="2"/>
  <c r="T226" i="2"/>
  <c r="P226" i="2"/>
  <c r="K226" i="2" s="1"/>
  <c r="BE226" i="2" s="1"/>
  <c r="BI225" i="2"/>
  <c r="BH225" i="2"/>
  <c r="BG225" i="2"/>
  <c r="BF225" i="2"/>
  <c r="X225" i="2"/>
  <c r="V225" i="2"/>
  <c r="T225" i="2"/>
  <c r="P225" i="2"/>
  <c r="BI224" i="2"/>
  <c r="BH224" i="2"/>
  <c r="BG224" i="2"/>
  <c r="BF224" i="2"/>
  <c r="X224" i="2"/>
  <c r="V224" i="2"/>
  <c r="T224" i="2"/>
  <c r="P224" i="2"/>
  <c r="BK224" i="2" s="1"/>
  <c r="BI223" i="2"/>
  <c r="BH223" i="2"/>
  <c r="BG223" i="2"/>
  <c r="BF223" i="2"/>
  <c r="X223" i="2"/>
  <c r="V223" i="2"/>
  <c r="T223" i="2"/>
  <c r="P223" i="2"/>
  <c r="K223" i="2" s="1"/>
  <c r="BE223" i="2" s="1"/>
  <c r="BI222" i="2"/>
  <c r="BH222" i="2"/>
  <c r="BG222" i="2"/>
  <c r="BF222" i="2"/>
  <c r="X222" i="2"/>
  <c r="V222" i="2"/>
  <c r="T222" i="2"/>
  <c r="P222" i="2"/>
  <c r="BK222" i="2" s="1"/>
  <c r="BI220" i="2"/>
  <c r="BH220" i="2"/>
  <c r="BG220" i="2"/>
  <c r="BF220" i="2"/>
  <c r="X220" i="2"/>
  <c r="V220" i="2"/>
  <c r="T220" i="2"/>
  <c r="P220" i="2"/>
  <c r="K220" i="2" s="1"/>
  <c r="BE220" i="2" s="1"/>
  <c r="BI219" i="2"/>
  <c r="BH219" i="2"/>
  <c r="BG219" i="2"/>
  <c r="BF219" i="2"/>
  <c r="X219" i="2"/>
  <c r="V219" i="2"/>
  <c r="T219" i="2"/>
  <c r="P219" i="2"/>
  <c r="K219" i="2" s="1"/>
  <c r="BE219" i="2" s="1"/>
  <c r="BI215" i="2"/>
  <c r="BH215" i="2"/>
  <c r="BG215" i="2"/>
  <c r="BF215" i="2"/>
  <c r="X215" i="2"/>
  <c r="V215" i="2"/>
  <c r="T215" i="2"/>
  <c r="P215" i="2"/>
  <c r="K215" i="2" s="1"/>
  <c r="BE215" i="2" s="1"/>
  <c r="BI214" i="2"/>
  <c r="BH214" i="2"/>
  <c r="BG214" i="2"/>
  <c r="BF214" i="2"/>
  <c r="X214" i="2"/>
  <c r="V214" i="2"/>
  <c r="T214" i="2"/>
  <c r="P214" i="2"/>
  <c r="BI213" i="2"/>
  <c r="BH213" i="2"/>
  <c r="BG213" i="2"/>
  <c r="BF213" i="2"/>
  <c r="X213" i="2"/>
  <c r="V213" i="2"/>
  <c r="T213" i="2"/>
  <c r="P213" i="2"/>
  <c r="BK213" i="2" s="1"/>
  <c r="BI211" i="2"/>
  <c r="BH211" i="2"/>
  <c r="BG211" i="2"/>
  <c r="BF211" i="2"/>
  <c r="X211" i="2"/>
  <c r="V211" i="2"/>
  <c r="T211" i="2"/>
  <c r="P211" i="2"/>
  <c r="K211" i="2" s="1"/>
  <c r="BE211" i="2" s="1"/>
  <c r="BI210" i="2"/>
  <c r="BH210" i="2"/>
  <c r="BG210" i="2"/>
  <c r="BF210" i="2"/>
  <c r="X210" i="2"/>
  <c r="V210" i="2"/>
  <c r="T210" i="2"/>
  <c r="P210" i="2"/>
  <c r="BK210" i="2" s="1"/>
  <c r="BI208" i="2"/>
  <c r="BH208" i="2"/>
  <c r="BG208" i="2"/>
  <c r="BF208" i="2"/>
  <c r="X208" i="2"/>
  <c r="V208" i="2"/>
  <c r="T208" i="2"/>
  <c r="P208" i="2"/>
  <c r="BK208" i="2" s="1"/>
  <c r="BI207" i="2"/>
  <c r="BH207" i="2"/>
  <c r="BG207" i="2"/>
  <c r="BF207" i="2"/>
  <c r="X207" i="2"/>
  <c r="V207" i="2"/>
  <c r="T207" i="2"/>
  <c r="P207" i="2"/>
  <c r="K207" i="2" s="1"/>
  <c r="BE207" i="2" s="1"/>
  <c r="BI206" i="2"/>
  <c r="BH206" i="2"/>
  <c r="BG206" i="2"/>
  <c r="BF206" i="2"/>
  <c r="X206" i="2"/>
  <c r="V206" i="2"/>
  <c r="T206" i="2"/>
  <c r="P206" i="2"/>
  <c r="K206" i="2" s="1"/>
  <c r="BE206" i="2" s="1"/>
  <c r="BI204" i="2"/>
  <c r="BH204" i="2"/>
  <c r="BG204" i="2"/>
  <c r="BF204" i="2"/>
  <c r="X204" i="2"/>
  <c r="V204" i="2"/>
  <c r="T204" i="2"/>
  <c r="P204" i="2"/>
  <c r="BK204" i="2" s="1"/>
  <c r="BI203" i="2"/>
  <c r="BH203" i="2"/>
  <c r="BG203" i="2"/>
  <c r="BF203" i="2"/>
  <c r="X203" i="2"/>
  <c r="V203" i="2"/>
  <c r="T203" i="2"/>
  <c r="P203" i="2"/>
  <c r="K203" i="2" s="1"/>
  <c r="BE203" i="2" s="1"/>
  <c r="BI201" i="2"/>
  <c r="BH201" i="2"/>
  <c r="BG201" i="2"/>
  <c r="BF201" i="2"/>
  <c r="X201" i="2"/>
  <c r="V201" i="2"/>
  <c r="T201" i="2"/>
  <c r="P201" i="2"/>
  <c r="BI200" i="2"/>
  <c r="BH200" i="2"/>
  <c r="BG200" i="2"/>
  <c r="BF200" i="2"/>
  <c r="X200" i="2"/>
  <c r="V200" i="2"/>
  <c r="T200" i="2"/>
  <c r="P200" i="2"/>
  <c r="BK200" i="2" s="1"/>
  <c r="BI198" i="2"/>
  <c r="BH198" i="2"/>
  <c r="BG198" i="2"/>
  <c r="BF198" i="2"/>
  <c r="X198" i="2"/>
  <c r="V198" i="2"/>
  <c r="T198" i="2"/>
  <c r="P198" i="2"/>
  <c r="BK198" i="2" s="1"/>
  <c r="BI197" i="2"/>
  <c r="BH197" i="2"/>
  <c r="BG197" i="2"/>
  <c r="BF197" i="2"/>
  <c r="X197" i="2"/>
  <c r="V197" i="2"/>
  <c r="T197" i="2"/>
  <c r="P197" i="2"/>
  <c r="K197" i="2" s="1"/>
  <c r="BE197" i="2" s="1"/>
  <c r="BI194" i="2"/>
  <c r="BH194" i="2"/>
  <c r="BG194" i="2"/>
  <c r="BF194" i="2"/>
  <c r="X194" i="2"/>
  <c r="V194" i="2"/>
  <c r="T194" i="2"/>
  <c r="P194" i="2"/>
  <c r="K194" i="2" s="1"/>
  <c r="BE194" i="2" s="1"/>
  <c r="BI192" i="2"/>
  <c r="BH192" i="2"/>
  <c r="BG192" i="2"/>
  <c r="BF192" i="2"/>
  <c r="X192" i="2"/>
  <c r="V192" i="2"/>
  <c r="T192" i="2"/>
  <c r="P192" i="2"/>
  <c r="BK192" i="2" s="1"/>
  <c r="BI188" i="2"/>
  <c r="BH188" i="2"/>
  <c r="BG188" i="2"/>
  <c r="BF188" i="2"/>
  <c r="X188" i="2"/>
  <c r="V188" i="2"/>
  <c r="T188" i="2"/>
  <c r="P188" i="2"/>
  <c r="K188" i="2" s="1"/>
  <c r="BE188" i="2" s="1"/>
  <c r="BI187" i="2"/>
  <c r="BH187" i="2"/>
  <c r="BG187" i="2"/>
  <c r="BF187" i="2"/>
  <c r="X187" i="2"/>
  <c r="V187" i="2"/>
  <c r="T187" i="2"/>
  <c r="P187" i="2"/>
  <c r="K187" i="2" s="1"/>
  <c r="BE187" i="2" s="1"/>
  <c r="BI183" i="2"/>
  <c r="BH183" i="2"/>
  <c r="BG183" i="2"/>
  <c r="BF183" i="2"/>
  <c r="X183" i="2"/>
  <c r="V183" i="2"/>
  <c r="T183" i="2"/>
  <c r="P183" i="2"/>
  <c r="BK183" i="2" s="1"/>
  <c r="BI182" i="2"/>
  <c r="BH182" i="2"/>
  <c r="BG182" i="2"/>
  <c r="BF182" i="2"/>
  <c r="X182" i="2"/>
  <c r="V182" i="2"/>
  <c r="T182" i="2"/>
  <c r="P182" i="2"/>
  <c r="K182" i="2" s="1"/>
  <c r="BE182" i="2" s="1"/>
  <c r="BI180" i="2"/>
  <c r="BH180" i="2"/>
  <c r="BG180" i="2"/>
  <c r="BF180" i="2"/>
  <c r="X180" i="2"/>
  <c r="V180" i="2"/>
  <c r="T180" i="2"/>
  <c r="P180" i="2"/>
  <c r="BK180" i="2" s="1"/>
  <c r="BI179" i="2"/>
  <c r="BH179" i="2"/>
  <c r="BG179" i="2"/>
  <c r="BF179" i="2"/>
  <c r="X179" i="2"/>
  <c r="V179" i="2"/>
  <c r="T179" i="2"/>
  <c r="P179" i="2"/>
  <c r="BK179" i="2" s="1"/>
  <c r="BI178" i="2"/>
  <c r="BH178" i="2"/>
  <c r="BG178" i="2"/>
  <c r="BF178" i="2"/>
  <c r="X178" i="2"/>
  <c r="V178" i="2"/>
  <c r="T178" i="2"/>
  <c r="P178" i="2"/>
  <c r="K178" i="2" s="1"/>
  <c r="BE178" i="2" s="1"/>
  <c r="BI177" i="2"/>
  <c r="BH177" i="2"/>
  <c r="BG177" i="2"/>
  <c r="BF177" i="2"/>
  <c r="X177" i="2"/>
  <c r="V177" i="2"/>
  <c r="T177" i="2"/>
  <c r="P177" i="2"/>
  <c r="BI175" i="2"/>
  <c r="BH175" i="2"/>
  <c r="BG175" i="2"/>
  <c r="BF175" i="2"/>
  <c r="X175" i="2"/>
  <c r="V175" i="2"/>
  <c r="T175" i="2"/>
  <c r="P175" i="2"/>
  <c r="BK175" i="2" s="1"/>
  <c r="BI174" i="2"/>
  <c r="BH174" i="2"/>
  <c r="BG174" i="2"/>
  <c r="BF174" i="2"/>
  <c r="X174" i="2"/>
  <c r="V174" i="2"/>
  <c r="T174" i="2"/>
  <c r="P174" i="2"/>
  <c r="BK174" i="2" s="1"/>
  <c r="BI173" i="2"/>
  <c r="BH173" i="2"/>
  <c r="BG173" i="2"/>
  <c r="BF173" i="2"/>
  <c r="X173" i="2"/>
  <c r="V173" i="2"/>
  <c r="T173" i="2"/>
  <c r="P173" i="2"/>
  <c r="K173" i="2" s="1"/>
  <c r="BE173" i="2" s="1"/>
  <c r="BI172" i="2"/>
  <c r="BH172" i="2"/>
  <c r="BG172" i="2"/>
  <c r="BF172" i="2"/>
  <c r="X172" i="2"/>
  <c r="V172" i="2"/>
  <c r="T172" i="2"/>
  <c r="P172" i="2"/>
  <c r="K172" i="2" s="1"/>
  <c r="BE172" i="2" s="1"/>
  <c r="BI171" i="2"/>
  <c r="BH171" i="2"/>
  <c r="BG171" i="2"/>
  <c r="BF171" i="2"/>
  <c r="X171" i="2"/>
  <c r="V171" i="2"/>
  <c r="T171" i="2"/>
  <c r="P171" i="2"/>
  <c r="K171" i="2" s="1"/>
  <c r="BE171" i="2" s="1"/>
  <c r="BI170" i="2"/>
  <c r="BH170" i="2"/>
  <c r="BG170" i="2"/>
  <c r="BF170" i="2"/>
  <c r="X170" i="2"/>
  <c r="V170" i="2"/>
  <c r="T170" i="2"/>
  <c r="P170" i="2"/>
  <c r="K170" i="2" s="1"/>
  <c r="BE170" i="2" s="1"/>
  <c r="BI169" i="2"/>
  <c r="BH169" i="2"/>
  <c r="BG169" i="2"/>
  <c r="BF169" i="2"/>
  <c r="X169" i="2"/>
  <c r="V169" i="2"/>
  <c r="T169" i="2"/>
  <c r="P169" i="2"/>
  <c r="K169" i="2" s="1"/>
  <c r="BE169" i="2" s="1"/>
  <c r="BI168" i="2"/>
  <c r="BH168" i="2"/>
  <c r="BG168" i="2"/>
  <c r="BF168" i="2"/>
  <c r="X168" i="2"/>
  <c r="V168" i="2"/>
  <c r="T168" i="2"/>
  <c r="P168" i="2"/>
  <c r="BK168" i="2" s="1"/>
  <c r="BI167" i="2"/>
  <c r="BH167" i="2"/>
  <c r="BG167" i="2"/>
  <c r="BF167" i="2"/>
  <c r="X167" i="2"/>
  <c r="V167" i="2"/>
  <c r="T167" i="2"/>
  <c r="P167" i="2"/>
  <c r="K167" i="2" s="1"/>
  <c r="BE167" i="2" s="1"/>
  <c r="BI166" i="2"/>
  <c r="BH166" i="2"/>
  <c r="BG166" i="2"/>
  <c r="BF166" i="2"/>
  <c r="X166" i="2"/>
  <c r="V166" i="2"/>
  <c r="T166" i="2"/>
  <c r="P166" i="2"/>
  <c r="BK166" i="2" s="1"/>
  <c r="BI165" i="2"/>
  <c r="BH165" i="2"/>
  <c r="BG165" i="2"/>
  <c r="BF165" i="2"/>
  <c r="X165" i="2"/>
  <c r="V165" i="2"/>
  <c r="T165" i="2"/>
  <c r="P165" i="2"/>
  <c r="BK165" i="2" s="1"/>
  <c r="BI164" i="2"/>
  <c r="BH164" i="2"/>
  <c r="BG164" i="2"/>
  <c r="BF164" i="2"/>
  <c r="X164" i="2"/>
  <c r="V164" i="2"/>
  <c r="T164" i="2"/>
  <c r="P164" i="2"/>
  <c r="BI163" i="2"/>
  <c r="BH163" i="2"/>
  <c r="BG163" i="2"/>
  <c r="BF163" i="2"/>
  <c r="X163" i="2"/>
  <c r="V163" i="2"/>
  <c r="T163" i="2"/>
  <c r="P163" i="2"/>
  <c r="K163" i="2" s="1"/>
  <c r="BE163" i="2" s="1"/>
  <c r="BI162" i="2"/>
  <c r="BH162" i="2"/>
  <c r="BG162" i="2"/>
  <c r="BF162" i="2"/>
  <c r="X162" i="2"/>
  <c r="V162" i="2"/>
  <c r="T162" i="2"/>
  <c r="P162" i="2"/>
  <c r="BK162" i="2" s="1"/>
  <c r="BI161" i="2"/>
  <c r="BH161" i="2"/>
  <c r="BG161" i="2"/>
  <c r="BF161" i="2"/>
  <c r="X161" i="2"/>
  <c r="V161" i="2"/>
  <c r="T161" i="2"/>
  <c r="P161" i="2"/>
  <c r="K161" i="2" s="1"/>
  <c r="BE161" i="2" s="1"/>
  <c r="BI160" i="2"/>
  <c r="BH160" i="2"/>
  <c r="BG160" i="2"/>
  <c r="BF160" i="2"/>
  <c r="X160" i="2"/>
  <c r="V160" i="2"/>
  <c r="T160" i="2"/>
  <c r="P160" i="2"/>
  <c r="BI158" i="2"/>
  <c r="BH158" i="2"/>
  <c r="BG158" i="2"/>
  <c r="BF158" i="2"/>
  <c r="X158" i="2"/>
  <c r="V158" i="2"/>
  <c r="T158" i="2"/>
  <c r="P158" i="2"/>
  <c r="BK158" i="2" s="1"/>
  <c r="BI157" i="2"/>
  <c r="BH157" i="2"/>
  <c r="BG157" i="2"/>
  <c r="BF157" i="2"/>
  <c r="X157" i="2"/>
  <c r="V157" i="2"/>
  <c r="T157" i="2"/>
  <c r="P157" i="2"/>
  <c r="BI156" i="2"/>
  <c r="BH156" i="2"/>
  <c r="BG156" i="2"/>
  <c r="BF156" i="2"/>
  <c r="X156" i="2"/>
  <c r="V156" i="2"/>
  <c r="T156" i="2"/>
  <c r="P156" i="2"/>
  <c r="K156" i="2" s="1"/>
  <c r="BE156" i="2" s="1"/>
  <c r="BI155" i="2"/>
  <c r="BH155" i="2"/>
  <c r="BG155" i="2"/>
  <c r="BF155" i="2"/>
  <c r="X155" i="2"/>
  <c r="V155" i="2"/>
  <c r="T155" i="2"/>
  <c r="P155" i="2"/>
  <c r="BK155" i="2" s="1"/>
  <c r="BI154" i="2"/>
  <c r="BH154" i="2"/>
  <c r="BG154" i="2"/>
  <c r="BF154" i="2"/>
  <c r="X154" i="2"/>
  <c r="V154" i="2"/>
  <c r="T154" i="2"/>
  <c r="P154" i="2"/>
  <c r="BK154" i="2" s="1"/>
  <c r="BI153" i="2"/>
  <c r="BH153" i="2"/>
  <c r="BG153" i="2"/>
  <c r="BF153" i="2"/>
  <c r="X153" i="2"/>
  <c r="V153" i="2"/>
  <c r="T153" i="2"/>
  <c r="P153" i="2"/>
  <c r="BI150" i="2"/>
  <c r="BH150" i="2"/>
  <c r="BG150" i="2"/>
  <c r="BF150" i="2"/>
  <c r="X150" i="2"/>
  <c r="V150" i="2"/>
  <c r="T150" i="2"/>
  <c r="P150" i="2"/>
  <c r="K150" i="2" s="1"/>
  <c r="BE150" i="2" s="1"/>
  <c r="BI149" i="2"/>
  <c r="BH149" i="2"/>
  <c r="BG149" i="2"/>
  <c r="BF149" i="2"/>
  <c r="X149" i="2"/>
  <c r="V149" i="2"/>
  <c r="T149" i="2"/>
  <c r="P149" i="2"/>
  <c r="BK149" i="2" s="1"/>
  <c r="BI147" i="2"/>
  <c r="BH147" i="2"/>
  <c r="BG147" i="2"/>
  <c r="BF147" i="2"/>
  <c r="X147" i="2"/>
  <c r="V147" i="2"/>
  <c r="T147" i="2"/>
  <c r="P147" i="2"/>
  <c r="K147" i="2" s="1"/>
  <c r="BE147" i="2" s="1"/>
  <c r="BI146" i="2"/>
  <c r="BH146" i="2"/>
  <c r="BG146" i="2"/>
  <c r="BF146" i="2"/>
  <c r="X146" i="2"/>
  <c r="V146" i="2"/>
  <c r="T146" i="2"/>
  <c r="P146" i="2"/>
  <c r="K146" i="2" s="1"/>
  <c r="BE146" i="2" s="1"/>
  <c r="BI143" i="2"/>
  <c r="BH143" i="2"/>
  <c r="BG143" i="2"/>
  <c r="BF143" i="2"/>
  <c r="X143" i="2"/>
  <c r="X142" i="2" s="1"/>
  <c r="V143" i="2"/>
  <c r="V142" i="2"/>
  <c r="T143" i="2"/>
  <c r="T142" i="2"/>
  <c r="P143" i="2"/>
  <c r="F134" i="2"/>
  <c r="E132" i="2"/>
  <c r="K33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37" i="2" s="1"/>
  <c r="J17" i="2"/>
  <c r="J15" i="2"/>
  <c r="E15" i="2"/>
  <c r="J14" i="2"/>
  <c r="J12" i="2"/>
  <c r="J134" i="2" s="1"/>
  <c r="E7" i="2"/>
  <c r="E130" i="2"/>
  <c r="L90" i="1"/>
  <c r="AM90" i="1"/>
  <c r="AM89" i="1"/>
  <c r="AM87" i="1"/>
  <c r="L87" i="1"/>
  <c r="L85" i="1"/>
  <c r="L84" i="1"/>
  <c r="R128" i="5"/>
  <c r="Q126" i="5"/>
  <c r="R124" i="5"/>
  <c r="Q149" i="4"/>
  <c r="Q147" i="4"/>
  <c r="Q145" i="4"/>
  <c r="R144" i="4"/>
  <c r="Q143" i="4"/>
  <c r="Q142" i="4"/>
  <c r="Q140" i="4"/>
  <c r="Q136" i="4"/>
  <c r="R132" i="4"/>
  <c r="Q130" i="4"/>
  <c r="Q129" i="4"/>
  <c r="R128" i="4"/>
  <c r="R132" i="3"/>
  <c r="R289" i="2"/>
  <c r="Q289" i="2"/>
  <c r="R288" i="2"/>
  <c r="Q288" i="2"/>
  <c r="Q283" i="2"/>
  <c r="R278" i="2"/>
  <c r="Q276" i="2"/>
  <c r="R271" i="2"/>
  <c r="R268" i="2"/>
  <c r="Q264" i="2"/>
  <c r="Q259" i="2"/>
  <c r="R250" i="2"/>
  <c r="R245" i="2"/>
  <c r="R244" i="2"/>
  <c r="R241" i="2"/>
  <c r="Q238" i="2"/>
  <c r="Q232" i="2"/>
  <c r="Q230" i="2"/>
  <c r="Q227" i="2"/>
  <c r="Q226" i="2"/>
  <c r="R225" i="2"/>
  <c r="Q224" i="2"/>
  <c r="Q222" i="2"/>
  <c r="Q220" i="2"/>
  <c r="Q219" i="2"/>
  <c r="Q215" i="2"/>
  <c r="R214" i="2"/>
  <c r="R213" i="2"/>
  <c r="Q210" i="2"/>
  <c r="R207" i="2"/>
  <c r="Q200" i="2"/>
  <c r="R198" i="2"/>
  <c r="R187" i="2"/>
  <c r="R177" i="2"/>
  <c r="Q174" i="2"/>
  <c r="Q172" i="2"/>
  <c r="Q170" i="2"/>
  <c r="Q167" i="2"/>
  <c r="Q166" i="2"/>
  <c r="R165" i="2"/>
  <c r="Q164" i="2"/>
  <c r="Q163" i="2"/>
  <c r="R162" i="2"/>
  <c r="R161" i="2"/>
  <c r="R160" i="2"/>
  <c r="Q158" i="2"/>
  <c r="R157" i="2"/>
  <c r="R156" i="2"/>
  <c r="R155" i="2"/>
  <c r="Q154" i="2"/>
  <c r="Q150" i="2"/>
  <c r="R149" i="2"/>
  <c r="Q147" i="2"/>
  <c r="Q146" i="2"/>
  <c r="AU94" i="1"/>
  <c r="Q128" i="5"/>
  <c r="R149" i="4"/>
  <c r="R145" i="4"/>
  <c r="R139" i="4"/>
  <c r="R134" i="4"/>
  <c r="Q128" i="4"/>
  <c r="Q127" i="4"/>
  <c r="R126" i="4"/>
  <c r="Q125" i="4"/>
  <c r="Q124" i="4"/>
  <c r="Q132" i="3"/>
  <c r="Q130" i="3"/>
  <c r="Q272" i="2"/>
  <c r="R265" i="2"/>
  <c r="R260" i="2"/>
  <c r="R256" i="2"/>
  <c r="Q247" i="2"/>
  <c r="Q244" i="2"/>
  <c r="R238" i="2"/>
  <c r="Q236" i="2"/>
  <c r="R223" i="2"/>
  <c r="R222" i="2"/>
  <c r="R219" i="2"/>
  <c r="Q213" i="2"/>
  <c r="R206" i="2"/>
  <c r="Q203" i="2"/>
  <c r="Q201" i="2"/>
  <c r="R200" i="2"/>
  <c r="Q198" i="2"/>
  <c r="R197" i="2"/>
  <c r="Q187" i="2"/>
  <c r="Q182" i="2"/>
  <c r="R126" i="5"/>
  <c r="R143" i="4"/>
  <c r="R142" i="4"/>
  <c r="R140" i="4"/>
  <c r="Q139" i="4"/>
  <c r="R131" i="4"/>
  <c r="R127" i="4"/>
  <c r="R124" i="4"/>
  <c r="Q135" i="3"/>
  <c r="R130" i="3"/>
  <c r="R128" i="3"/>
  <c r="Q126" i="3"/>
  <c r="R124" i="3"/>
  <c r="R283" i="2"/>
  <c r="Q278" i="2"/>
  <c r="Q275" i="2"/>
  <c r="Q274" i="2"/>
  <c r="Q271" i="2"/>
  <c r="Q265" i="2"/>
  <c r="R264" i="2"/>
  <c r="Q260" i="2"/>
  <c r="Q255" i="2"/>
  <c r="Q253" i="2"/>
  <c r="R252" i="2"/>
  <c r="Q250" i="2"/>
  <c r="Q245" i="2"/>
  <c r="Q241" i="2"/>
  <c r="Q240" i="2"/>
  <c r="R237" i="2"/>
  <c r="Q235" i="2"/>
  <c r="Q233" i="2"/>
  <c r="R232" i="2"/>
  <c r="R230" i="2"/>
  <c r="R226" i="2"/>
  <c r="Q225" i="2"/>
  <c r="R220" i="2"/>
  <c r="R215" i="2"/>
  <c r="Q214" i="2"/>
  <c r="Q211" i="2"/>
  <c r="R210" i="2"/>
  <c r="R208" i="2"/>
  <c r="Q207" i="2"/>
  <c r="Q206" i="2"/>
  <c r="Q204" i="2"/>
  <c r="R201" i="2"/>
  <c r="Q194" i="2"/>
  <c r="R192" i="2"/>
  <c r="Q188" i="2"/>
  <c r="R183" i="2"/>
  <c r="R182" i="2"/>
  <c r="R180" i="2"/>
  <c r="R179" i="2"/>
  <c r="Q179" i="2"/>
  <c r="Q178" i="2"/>
  <c r="R174" i="2"/>
  <c r="Q173" i="2"/>
  <c r="R172" i="2"/>
  <c r="Q171" i="2"/>
  <c r="R170" i="2"/>
  <c r="Q169" i="2"/>
  <c r="R168" i="2"/>
  <c r="R166" i="2"/>
  <c r="Q165" i="2"/>
  <c r="R164" i="2"/>
  <c r="Q162" i="2"/>
  <c r="R158" i="2"/>
  <c r="Q156" i="2"/>
  <c r="Q153" i="2"/>
  <c r="Q149" i="2"/>
  <c r="R146" i="2"/>
  <c r="R143" i="2"/>
  <c r="AK29" i="1"/>
  <c r="Q124" i="5"/>
  <c r="R147" i="4"/>
  <c r="Q144" i="4"/>
  <c r="R136" i="4"/>
  <c r="Q134" i="4"/>
  <c r="Q132" i="4"/>
  <c r="Q131" i="4"/>
  <c r="R130" i="4"/>
  <c r="R129" i="4"/>
  <c r="Q126" i="4"/>
  <c r="R125" i="4"/>
  <c r="R135" i="3"/>
  <c r="Q128" i="3"/>
  <c r="R126" i="3"/>
  <c r="Q124" i="3"/>
  <c r="R276" i="2"/>
  <c r="R275" i="2"/>
  <c r="R274" i="2"/>
  <c r="R272" i="2"/>
  <c r="Q268" i="2"/>
  <c r="R259" i="2"/>
  <c r="Q256" i="2"/>
  <c r="R255" i="2"/>
  <c r="R253" i="2"/>
  <c r="Q252" i="2"/>
  <c r="R247" i="2"/>
  <c r="R240" i="2"/>
  <c r="Q237" i="2"/>
  <c r="R236" i="2"/>
  <c r="R235" i="2"/>
  <c r="R233" i="2"/>
  <c r="R227" i="2"/>
  <c r="R224" i="2"/>
  <c r="Q223" i="2"/>
  <c r="R211" i="2"/>
  <c r="Q208" i="2"/>
  <c r="R204" i="2"/>
  <c r="R203" i="2"/>
  <c r="Q197" i="2"/>
  <c r="R194" i="2"/>
  <c r="Q192" i="2"/>
  <c r="R188" i="2"/>
  <c r="Q183" i="2"/>
  <c r="Q180" i="2"/>
  <c r="R178" i="2"/>
  <c r="Q177" i="2"/>
  <c r="R175" i="2"/>
  <c r="Q175" i="2"/>
  <c r="R173" i="2"/>
  <c r="R171" i="2"/>
  <c r="R169" i="2"/>
  <c r="Q168" i="2"/>
  <c r="R167" i="2"/>
  <c r="R163" i="2"/>
  <c r="Q161" i="2"/>
  <c r="Q160" i="2"/>
  <c r="Q157" i="2"/>
  <c r="Q155" i="2"/>
  <c r="R154" i="2"/>
  <c r="R153" i="2"/>
  <c r="R150" i="2"/>
  <c r="R147" i="2"/>
  <c r="Q143" i="2"/>
  <c r="K147" i="4"/>
  <c r="BE147" i="4" s="1"/>
  <c r="BK131" i="4"/>
  <c r="BK128" i="4"/>
  <c r="BK260" i="2"/>
  <c r="BK214" i="2"/>
  <c r="K160" i="2"/>
  <c r="BE160" i="2" s="1"/>
  <c r="BK136" i="4"/>
  <c r="BK124" i="4"/>
  <c r="K126" i="3"/>
  <c r="BE126" i="3" s="1"/>
  <c r="K245" i="2"/>
  <c r="BE245" i="2" s="1"/>
  <c r="BK177" i="2"/>
  <c r="K164" i="2"/>
  <c r="BE164" i="2" s="1"/>
  <c r="BK128" i="5"/>
  <c r="BK129" i="4"/>
  <c r="BK127" i="4"/>
  <c r="BK238" i="2"/>
  <c r="K225" i="2"/>
  <c r="BE225" i="2" s="1"/>
  <c r="BK153" i="2"/>
  <c r="BK143" i="2"/>
  <c r="BK142" i="2"/>
  <c r="K124" i="5"/>
  <c r="BE124" i="5" s="1"/>
  <c r="K145" i="4"/>
  <c r="BE145" i="4"/>
  <c r="BK140" i="4"/>
  <c r="BK130" i="3"/>
  <c r="BK256" i="2"/>
  <c r="BK201" i="2"/>
  <c r="K157" i="2"/>
  <c r="BE157" i="2" s="1"/>
  <c r="K276" i="2" l="1"/>
  <c r="K143" i="4"/>
  <c r="BE143" i="4" s="1"/>
  <c r="Q145" i="2"/>
  <c r="Q141" i="2" s="1"/>
  <c r="I97" i="2" s="1"/>
  <c r="T148" i="2"/>
  <c r="T152" i="2"/>
  <c r="V152" i="2"/>
  <c r="V181" i="2"/>
  <c r="V196" i="2"/>
  <c r="Q196" i="2"/>
  <c r="I105" i="2" s="1"/>
  <c r="Q199" i="2"/>
  <c r="I106" i="2" s="1"/>
  <c r="V218" i="2"/>
  <c r="Q218" i="2"/>
  <c r="I107" i="2"/>
  <c r="V221" i="2"/>
  <c r="V231" i="2"/>
  <c r="X239" i="2"/>
  <c r="T246" i="2"/>
  <c r="R246" i="2"/>
  <c r="J111" i="2" s="1"/>
  <c r="T254" i="2"/>
  <c r="R254" i="2"/>
  <c r="J113" i="2"/>
  <c r="Q273" i="2"/>
  <c r="I114" i="2" s="1"/>
  <c r="V277" i="2"/>
  <c r="BK287" i="2"/>
  <c r="K287" i="2" s="1"/>
  <c r="K116" i="2" s="1"/>
  <c r="R287" i="2"/>
  <c r="J116" i="2" s="1"/>
  <c r="Q123" i="3"/>
  <c r="I97" i="3" s="1"/>
  <c r="V123" i="4"/>
  <c r="V122" i="4"/>
  <c r="T125" i="5"/>
  <c r="T122" i="5" s="1"/>
  <c r="AW98" i="1" s="1"/>
  <c r="Q125" i="5"/>
  <c r="I98" i="5"/>
  <c r="T145" i="2"/>
  <c r="T141" i="2"/>
  <c r="R145" i="2"/>
  <c r="J99" i="2" s="1"/>
  <c r="X148" i="2"/>
  <c r="R148" i="2"/>
  <c r="J100" i="2"/>
  <c r="Q152" i="2"/>
  <c r="V176" i="2"/>
  <c r="T181" i="2"/>
  <c r="Q181" i="2"/>
  <c r="I104" i="2" s="1"/>
  <c r="T196" i="2"/>
  <c r="X196" i="2"/>
  <c r="R196" i="2"/>
  <c r="J105" i="2"/>
  <c r="X199" i="2"/>
  <c r="T218" i="2"/>
  <c r="R218" i="2"/>
  <c r="J107" i="2" s="1"/>
  <c r="Q221" i="2"/>
  <c r="I108" i="2"/>
  <c r="X231" i="2"/>
  <c r="T239" i="2"/>
  <c r="R239" i="2"/>
  <c r="J110" i="2"/>
  <c r="X251" i="2"/>
  <c r="R251" i="2"/>
  <c r="J112" i="2" s="1"/>
  <c r="Q254" i="2"/>
  <c r="I113" i="2"/>
  <c r="V273" i="2"/>
  <c r="X277" i="2"/>
  <c r="T287" i="2"/>
  <c r="X287" i="2"/>
  <c r="V123" i="3"/>
  <c r="V122" i="3" s="1"/>
  <c r="T123" i="4"/>
  <c r="T122" i="4"/>
  <c r="AW97" i="1"/>
  <c r="X123" i="4"/>
  <c r="X122" i="4"/>
  <c r="V125" i="5"/>
  <c r="V122" i="5"/>
  <c r="X145" i="2"/>
  <c r="X141" i="2"/>
  <c r="X152" i="2"/>
  <c r="T176" i="2"/>
  <c r="R176" i="2"/>
  <c r="J103" i="2" s="1"/>
  <c r="R181" i="2"/>
  <c r="J104" i="2" s="1"/>
  <c r="T199" i="2"/>
  <c r="R199" i="2"/>
  <c r="J106" i="2" s="1"/>
  <c r="X218" i="2"/>
  <c r="T221" i="2"/>
  <c r="R221" i="2"/>
  <c r="J108" i="2"/>
  <c r="Q231" i="2"/>
  <c r="I109" i="2" s="1"/>
  <c r="V239" i="2"/>
  <c r="X246" i="2"/>
  <c r="BK251" i="2"/>
  <c r="K251" i="2" s="1"/>
  <c r="K112" i="2" s="1"/>
  <c r="V251" i="2"/>
  <c r="Q251" i="2"/>
  <c r="I112" i="2" s="1"/>
  <c r="V254" i="2"/>
  <c r="BK273" i="2"/>
  <c r="K273" i="2" s="1"/>
  <c r="K114" i="2" s="1"/>
  <c r="X273" i="2"/>
  <c r="T277" i="2"/>
  <c r="Q277" i="2"/>
  <c r="I115" i="2" s="1"/>
  <c r="Q287" i="2"/>
  <c r="I116" i="2" s="1"/>
  <c r="R123" i="3"/>
  <c r="Q123" i="4"/>
  <c r="X125" i="5"/>
  <c r="X122" i="5"/>
  <c r="V145" i="2"/>
  <c r="V141" i="2" s="1"/>
  <c r="V148" i="2"/>
  <c r="Q148" i="2"/>
  <c r="I100" i="2"/>
  <c r="R152" i="2"/>
  <c r="X176" i="2"/>
  <c r="Q176" i="2"/>
  <c r="I103" i="2" s="1"/>
  <c r="X181" i="2"/>
  <c r="V199" i="2"/>
  <c r="X221" i="2"/>
  <c r="T231" i="2"/>
  <c r="R231" i="2"/>
  <c r="J109" i="2" s="1"/>
  <c r="Q239" i="2"/>
  <c r="I110" i="2" s="1"/>
  <c r="V246" i="2"/>
  <c r="Q246" i="2"/>
  <c r="I111" i="2"/>
  <c r="T251" i="2"/>
  <c r="X254" i="2"/>
  <c r="T273" i="2"/>
  <c r="R273" i="2"/>
  <c r="J114" i="2" s="1"/>
  <c r="R277" i="2"/>
  <c r="J115" i="2"/>
  <c r="V287" i="2"/>
  <c r="T123" i="3"/>
  <c r="T122" i="3" s="1"/>
  <c r="AW96" i="1" s="1"/>
  <c r="X123" i="3"/>
  <c r="X122" i="3"/>
  <c r="R123" i="4"/>
  <c r="J97" i="4"/>
  <c r="R125" i="5"/>
  <c r="J98" i="5" s="1"/>
  <c r="F92" i="2"/>
  <c r="J136" i="2"/>
  <c r="J137" i="2"/>
  <c r="E85" i="3"/>
  <c r="F92" i="3"/>
  <c r="J119" i="3"/>
  <c r="E85" i="4"/>
  <c r="F92" i="4"/>
  <c r="J118" i="4"/>
  <c r="F91" i="5"/>
  <c r="F92" i="5"/>
  <c r="J116" i="5"/>
  <c r="J118" i="5"/>
  <c r="J119" i="5"/>
  <c r="Q123" i="5"/>
  <c r="Q122" i="5" s="1"/>
  <c r="I96" i="5" s="1"/>
  <c r="K31" i="5" s="1"/>
  <c r="AS98" i="1" s="1"/>
  <c r="E85" i="2"/>
  <c r="J89" i="2"/>
  <c r="BE276" i="2"/>
  <c r="J91" i="3"/>
  <c r="F118" i="3"/>
  <c r="R134" i="3"/>
  <c r="J98" i="3"/>
  <c r="J119" i="4"/>
  <c r="Q148" i="4"/>
  <c r="I98" i="4"/>
  <c r="E85" i="5"/>
  <c r="R123" i="5"/>
  <c r="K142" i="2"/>
  <c r="K98" i="2" s="1"/>
  <c r="Q142" i="2"/>
  <c r="R148" i="4"/>
  <c r="J98" i="4"/>
  <c r="R142" i="2"/>
  <c r="J89" i="3"/>
  <c r="Q134" i="3"/>
  <c r="I98" i="3" s="1"/>
  <c r="J89" i="4"/>
  <c r="F39" i="2"/>
  <c r="BD95" i="1" s="1"/>
  <c r="F41" i="3"/>
  <c r="BF96" i="1" s="1"/>
  <c r="F40" i="2"/>
  <c r="BE95" i="1" s="1"/>
  <c r="F40" i="5"/>
  <c r="BE98" i="1" s="1"/>
  <c r="BK146" i="2"/>
  <c r="BK160" i="2"/>
  <c r="BK164" i="2"/>
  <c r="K168" i="2"/>
  <c r="BE168" i="2"/>
  <c r="BK172" i="2"/>
  <c r="K177" i="2"/>
  <c r="BE177" i="2" s="1"/>
  <c r="BK182" i="2"/>
  <c r="K201" i="2"/>
  <c r="BE201" i="2" s="1"/>
  <c r="K214" i="2"/>
  <c r="BE214" i="2"/>
  <c r="BK223" i="2"/>
  <c r="K230" i="2"/>
  <c r="BE230" i="2" s="1"/>
  <c r="K240" i="2"/>
  <c r="BE240" i="2"/>
  <c r="K252" i="2"/>
  <c r="BE252" i="2" s="1"/>
  <c r="BK264" i="2"/>
  <c r="BK124" i="3"/>
  <c r="K126" i="4"/>
  <c r="BE126" i="4"/>
  <c r="K140" i="4"/>
  <c r="BE140" i="4" s="1"/>
  <c r="K153" i="2"/>
  <c r="BE153" i="2"/>
  <c r="BK157" i="2"/>
  <c r="BK194" i="2"/>
  <c r="BK203" i="2"/>
  <c r="BK232" i="2"/>
  <c r="K244" i="2"/>
  <c r="BE244" i="2" s="1"/>
  <c r="K256" i="2"/>
  <c r="BE256" i="2"/>
  <c r="BK283" i="2"/>
  <c r="BK130" i="4"/>
  <c r="BK147" i="4"/>
  <c r="BK134" i="4"/>
  <c r="K289" i="2"/>
  <c r="BE289" i="2" s="1"/>
  <c r="K128" i="4"/>
  <c r="BE128" i="4"/>
  <c r="F38" i="2"/>
  <c r="BC95" i="1" s="1"/>
  <c r="F39" i="3"/>
  <c r="BD96" i="1" s="1"/>
  <c r="F41" i="5"/>
  <c r="BF98" i="1" s="1"/>
  <c r="F38" i="5"/>
  <c r="BC98" i="1" s="1"/>
  <c r="K38" i="5"/>
  <c r="AY98" i="1"/>
  <c r="K149" i="2"/>
  <c r="BE149" i="2" s="1"/>
  <c r="BK161" i="2"/>
  <c r="K165" i="2"/>
  <c r="BE165" i="2" s="1"/>
  <c r="BK171" i="2"/>
  <c r="K175" i="2"/>
  <c r="BE175" i="2"/>
  <c r="BK178" i="2"/>
  <c r="BK176" i="2"/>
  <c r="K176" i="2" s="1"/>
  <c r="K103" i="2" s="1"/>
  <c r="BK187" i="2"/>
  <c r="BK206" i="2"/>
  <c r="BK215" i="2"/>
  <c r="K238" i="2"/>
  <c r="BE238" i="2" s="1"/>
  <c r="BK250" i="2"/>
  <c r="BK246" i="2" s="1"/>
  <c r="K246" i="2" s="1"/>
  <c r="K111" i="2" s="1"/>
  <c r="K260" i="2"/>
  <c r="BE260" i="2"/>
  <c r="K272" i="2"/>
  <c r="BE272" i="2" s="1"/>
  <c r="BK128" i="3"/>
  <c r="BK132" i="3"/>
  <c r="K125" i="4"/>
  <c r="BE125" i="4" s="1"/>
  <c r="BK142" i="4"/>
  <c r="K166" i="2"/>
  <c r="BE166" i="2" s="1"/>
  <c r="BK197" i="2"/>
  <c r="BK196" i="2"/>
  <c r="K196" i="2"/>
  <c r="K105" i="2"/>
  <c r="BK207" i="2"/>
  <c r="BK245" i="2"/>
  <c r="BK271" i="2"/>
  <c r="BK278" i="2"/>
  <c r="K135" i="3"/>
  <c r="BE135" i="3"/>
  <c r="K127" i="4"/>
  <c r="BE127" i="4" s="1"/>
  <c r="K144" i="4"/>
  <c r="BE144" i="4"/>
  <c r="BK126" i="5"/>
  <c r="BK125" i="5"/>
  <c r="K125" i="5" s="1"/>
  <c r="K98" i="5" s="1"/>
  <c r="BK220" i="2"/>
  <c r="BK226" i="2"/>
  <c r="F40" i="4"/>
  <c r="BE97" i="1" s="1"/>
  <c r="F38" i="3"/>
  <c r="BC96" i="1" s="1"/>
  <c r="F39" i="4"/>
  <c r="BD97" i="1" s="1"/>
  <c r="F40" i="3"/>
  <c r="BE96" i="1" s="1"/>
  <c r="K38" i="4"/>
  <c r="AY97" i="1" s="1"/>
  <c r="F39" i="5"/>
  <c r="BD98" i="1" s="1"/>
  <c r="K158" i="2"/>
  <c r="BE158" i="2" s="1"/>
  <c r="K162" i="2"/>
  <c r="BE162" i="2" s="1"/>
  <c r="BK167" i="2"/>
  <c r="BK170" i="2"/>
  <c r="K174" i="2"/>
  <c r="BE174" i="2" s="1"/>
  <c r="K179" i="2"/>
  <c r="BE179" i="2" s="1"/>
  <c r="K204" i="2"/>
  <c r="BE204" i="2" s="1"/>
  <c r="BK219" i="2"/>
  <c r="BK225" i="2"/>
  <c r="BK235" i="2"/>
  <c r="BK241" i="2"/>
  <c r="BK265" i="2"/>
  <c r="BK145" i="4"/>
  <c r="BK124" i="5"/>
  <c r="BK123" i="5"/>
  <c r="K123" i="5" s="1"/>
  <c r="K97" i="5" s="1"/>
  <c r="BK147" i="2"/>
  <c r="K154" i="2"/>
  <c r="BE154" i="2" s="1"/>
  <c r="BK156" i="2"/>
  <c r="BK188" i="2"/>
  <c r="K198" i="2"/>
  <c r="BE198" i="2" s="1"/>
  <c r="K208" i="2"/>
  <c r="BE208" i="2"/>
  <c r="K233" i="2"/>
  <c r="BE233" i="2" s="1"/>
  <c r="K255" i="2"/>
  <c r="BE255" i="2"/>
  <c r="K129" i="4"/>
  <c r="BE129" i="4" s="1"/>
  <c r="K275" i="2"/>
  <c r="BE275" i="2" s="1"/>
  <c r="K136" i="4"/>
  <c r="BE136" i="4" s="1"/>
  <c r="K38" i="3"/>
  <c r="AY96" i="1" s="1"/>
  <c r="K38" i="2"/>
  <c r="AY95" i="1" s="1"/>
  <c r="F38" i="4"/>
  <c r="BC97" i="1"/>
  <c r="F41" i="2"/>
  <c r="BF95" i="1" s="1"/>
  <c r="F41" i="4"/>
  <c r="BF97" i="1" s="1"/>
  <c r="BK163" i="2"/>
  <c r="BK169" i="2"/>
  <c r="BK173" i="2"/>
  <c r="K180" i="2"/>
  <c r="BE180" i="2"/>
  <c r="K192" i="2"/>
  <c r="BE192" i="2" s="1"/>
  <c r="K213" i="2"/>
  <c r="BE213" i="2" s="1"/>
  <c r="K222" i="2"/>
  <c r="BE222" i="2" s="1"/>
  <c r="BK227" i="2"/>
  <c r="BK237" i="2"/>
  <c r="K247" i="2"/>
  <c r="BE247" i="2"/>
  <c r="BK259" i="2"/>
  <c r="K268" i="2"/>
  <c r="BE268" i="2" s="1"/>
  <c r="K130" i="3"/>
  <c r="BE130" i="3" s="1"/>
  <c r="BK132" i="4"/>
  <c r="BK149" i="4"/>
  <c r="BK148" i="4" s="1"/>
  <c r="K148" i="4" s="1"/>
  <c r="K98" i="4" s="1"/>
  <c r="K128" i="5"/>
  <c r="BE128" i="5" s="1"/>
  <c r="K37" i="5" s="1"/>
  <c r="AX98" i="1" s="1"/>
  <c r="K143" i="2"/>
  <c r="BE143" i="2"/>
  <c r="BK150" i="2"/>
  <c r="BK148" i="2" s="1"/>
  <c r="K148" i="2" s="1"/>
  <c r="K100" i="2" s="1"/>
  <c r="K155" i="2"/>
  <c r="BE155" i="2"/>
  <c r="K183" i="2"/>
  <c r="BE183" i="2" s="1"/>
  <c r="K200" i="2"/>
  <c r="BE200" i="2"/>
  <c r="K210" i="2"/>
  <c r="BE210" i="2"/>
  <c r="K236" i="2"/>
  <c r="BE236" i="2"/>
  <c r="K253" i="2"/>
  <c r="BE253" i="2"/>
  <c r="K274" i="2"/>
  <c r="BE274" i="2"/>
  <c r="BK126" i="3"/>
  <c r="K131" i="4"/>
  <c r="BE131" i="4"/>
  <c r="BK211" i="2"/>
  <c r="K224" i="2"/>
  <c r="BE224" i="2" s="1"/>
  <c r="K288" i="2"/>
  <c r="BE288" i="2" s="1"/>
  <c r="K124" i="4"/>
  <c r="BE124" i="4"/>
  <c r="K139" i="4"/>
  <c r="BE139" i="4"/>
  <c r="R141" i="2" l="1"/>
  <c r="I99" i="2"/>
  <c r="R122" i="5"/>
  <c r="J96" i="5" s="1"/>
  <c r="K32" i="5" s="1"/>
  <c r="AT98" i="1" s="1"/>
  <c r="R151" i="2"/>
  <c r="J101" i="2" s="1"/>
  <c r="Q122" i="4"/>
  <c r="I96" i="4"/>
  <c r="K31" i="4" s="1"/>
  <c r="AS97" i="1" s="1"/>
  <c r="Q151" i="2"/>
  <c r="Q140" i="2" s="1"/>
  <c r="I96" i="2" s="1"/>
  <c r="K31" i="2" s="1"/>
  <c r="AS95" i="1" s="1"/>
  <c r="T151" i="2"/>
  <c r="T140" i="2" s="1"/>
  <c r="AW95" i="1" s="1"/>
  <c r="AW94" i="1" s="1"/>
  <c r="X151" i="2"/>
  <c r="X140" i="2" s="1"/>
  <c r="V151" i="2"/>
  <c r="V140" i="2"/>
  <c r="R122" i="3"/>
  <c r="J96" i="3" s="1"/>
  <c r="K32" i="3" s="1"/>
  <c r="AT96" i="1" s="1"/>
  <c r="I102" i="2"/>
  <c r="Q122" i="3"/>
  <c r="I96" i="3" s="1"/>
  <c r="K31" i="3" s="1"/>
  <c r="AS96" i="1" s="1"/>
  <c r="R122" i="4"/>
  <c r="J96" i="4" s="1"/>
  <c r="K32" i="4" s="1"/>
  <c r="AT97" i="1" s="1"/>
  <c r="J97" i="5"/>
  <c r="J97" i="2"/>
  <c r="I98" i="2"/>
  <c r="J102" i="2"/>
  <c r="I97" i="5"/>
  <c r="J97" i="3"/>
  <c r="I97" i="4"/>
  <c r="BK122" i="5"/>
  <c r="K122" i="5" s="1"/>
  <c r="K96" i="5" s="1"/>
  <c r="K103" i="5" s="1"/>
  <c r="J98" i="2"/>
  <c r="BK145" i="2"/>
  <c r="K145" i="2" s="1"/>
  <c r="K99" i="2" s="1"/>
  <c r="BK181" i="2"/>
  <c r="K181" i="2" s="1"/>
  <c r="K104" i="2" s="1"/>
  <c r="BK231" i="2"/>
  <c r="K231" i="2"/>
  <c r="K109" i="2" s="1"/>
  <c r="BK239" i="2"/>
  <c r="K239" i="2" s="1"/>
  <c r="K110" i="2" s="1"/>
  <c r="BK277" i="2"/>
  <c r="K277" i="2" s="1"/>
  <c r="K115" i="2" s="1"/>
  <c r="BK123" i="3"/>
  <c r="BK122" i="3" s="1"/>
  <c r="K122" i="3" s="1"/>
  <c r="K96" i="3" s="1"/>
  <c r="K103" i="3" s="1"/>
  <c r="BK123" i="4"/>
  <c r="BK122" i="4"/>
  <c r="K122" i="4" s="1"/>
  <c r="K96" i="4" s="1"/>
  <c r="K103" i="4" s="1"/>
  <c r="BK152" i="2"/>
  <c r="K152" i="2" s="1"/>
  <c r="K102" i="2" s="1"/>
  <c r="BK199" i="2"/>
  <c r="K199" i="2" s="1"/>
  <c r="K106" i="2" s="1"/>
  <c r="BK218" i="2"/>
  <c r="K218" i="2" s="1"/>
  <c r="K107" i="2" s="1"/>
  <c r="BK221" i="2"/>
  <c r="K221" i="2" s="1"/>
  <c r="K108" i="2" s="1"/>
  <c r="BK254" i="2"/>
  <c r="K254" i="2" s="1"/>
  <c r="K113" i="2" s="1"/>
  <c r="AV98" i="1"/>
  <c r="BE94" i="1"/>
  <c r="W37" i="1" s="1"/>
  <c r="K37" i="4"/>
  <c r="AX97" i="1" s="1"/>
  <c r="AV97" i="1" s="1"/>
  <c r="F37" i="5"/>
  <c r="BB98" i="1" s="1"/>
  <c r="F37" i="4"/>
  <c r="BB97" i="1" s="1"/>
  <c r="F37" i="2"/>
  <c r="BB95" i="1" s="1"/>
  <c r="BD94" i="1"/>
  <c r="W36" i="1" s="1"/>
  <c r="BC94" i="1"/>
  <c r="W35" i="1" s="1"/>
  <c r="BF94" i="1"/>
  <c r="W38" i="1" s="1"/>
  <c r="K37" i="2"/>
  <c r="AX95" i="1" s="1"/>
  <c r="AV95" i="1" s="1"/>
  <c r="F37" i="3"/>
  <c r="BB96" i="1" s="1"/>
  <c r="K37" i="3"/>
  <c r="AX96" i="1" s="1"/>
  <c r="AV96" i="1" s="1"/>
  <c r="I101" i="2" l="1"/>
  <c r="BK141" i="2"/>
  <c r="K141" i="2" s="1"/>
  <c r="K97" i="2" s="1"/>
  <c r="R140" i="2"/>
  <c r="J96" i="2" s="1"/>
  <c r="K32" i="2" s="1"/>
  <c r="AT95" i="1" s="1"/>
  <c r="AT94" i="1" s="1"/>
  <c r="AK28" i="1" s="1"/>
  <c r="K123" i="3"/>
  <c r="K97" i="3" s="1"/>
  <c r="K30" i="5"/>
  <c r="K34" i="5" s="1"/>
  <c r="AG98" i="1" s="1"/>
  <c r="AN98" i="1" s="1"/>
  <c r="K30" i="3"/>
  <c r="K34" i="3" s="1"/>
  <c r="AG96" i="1" s="1"/>
  <c r="AN96" i="1" s="1"/>
  <c r="K30" i="4"/>
  <c r="K123" i="4"/>
  <c r="K97" i="4"/>
  <c r="BK151" i="2"/>
  <c r="K151" i="2" s="1"/>
  <c r="K101" i="2" s="1"/>
  <c r="AS94" i="1"/>
  <c r="AK27" i="1" s="1"/>
  <c r="AZ94" i="1"/>
  <c r="BB94" i="1"/>
  <c r="W34" i="1" s="1"/>
  <c r="AY94" i="1"/>
  <c r="AK35" i="1" s="1"/>
  <c r="BA94" i="1"/>
  <c r="K34" i="4"/>
  <c r="AG97" i="1" s="1"/>
  <c r="AN97" i="1" s="1"/>
  <c r="BK140" i="2" l="1"/>
  <c r="K140" i="2" s="1"/>
  <c r="K96" i="2" s="1"/>
  <c r="K121" i="2" s="1"/>
  <c r="K43" i="5"/>
  <c r="K43" i="4"/>
  <c r="K43" i="3"/>
  <c r="AX94" i="1"/>
  <c r="AK34" i="1" s="1"/>
  <c r="K30" i="2" l="1"/>
  <c r="K34" i="2" s="1"/>
  <c r="AG95" i="1" s="1"/>
  <c r="AN95" i="1" s="1"/>
  <c r="AV94" i="1"/>
  <c r="K43" i="2" l="1"/>
  <c r="AG94" i="1"/>
  <c r="AN94" i="1" s="1"/>
  <c r="AN102" i="1" s="1"/>
  <c r="AG102" i="1" l="1"/>
  <c r="AK26" i="1"/>
  <c r="AK31" i="1" s="1"/>
  <c r="AK40" i="1" s="1"/>
</calcChain>
</file>

<file path=xl/sharedStrings.xml><?xml version="1.0" encoding="utf-8"?>
<sst xmlns="http://schemas.openxmlformats.org/spreadsheetml/2006/main" count="2901" uniqueCount="700">
  <si>
    <t>Export Komplet</t>
  </si>
  <si>
    <t/>
  </si>
  <si>
    <t>2.0</t>
  </si>
  <si>
    <t>False</t>
  </si>
  <si>
    <t>True</t>
  </si>
  <si>
    <t>{184d6309-31aa-41dd-8257-5fb705cd6e57}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</si>
  <si>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</si>
  <si>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</si>
  <si>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</si>
  <si>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</si>
  <si>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</si>
  <si>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</si>
  <si>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</si>
  <si>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</si>
  <si>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</si>
  <si>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Oprava technologie ED Plzeň</t>
  </si>
  <si>
    <t>KSO:</t>
  </si>
  <si>
    <t>CC-CZ:</t>
  </si>
  <si>
    <t>Místo: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</si>
  <si>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</si>
  <si>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</si>
  <si>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</si>
  <si>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</si>
  <si>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</si>
  <si>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</si>
  <si>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</si>
  <si>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Zpracovatel:</t>
  </si>
  <si>
    <t>Poznámka: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</si>
  <si>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</si>
  <si>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</si>
  <si>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</si>
  <si>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</si>
  <si>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</si>
  <si>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</si>
  <si>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</si>
  <si>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</si>
  <si>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</si>
  <si>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</si>
  <si>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</si>
  <si>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</si>
  <si>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</si>
  <si>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</si>
  <si>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</si>
  <si>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</si>
  <si>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</si>
  <si>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Datum a podpis:</t>
  </si>
  <si>
    <t>Razítko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</si>
  <si>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</si>
  <si>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</si>
  <si>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</si>
  <si>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</si>
  <si>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</si>
  <si>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</si>
  <si>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</si>
  <si>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</si>
  <si>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</si>
  <si>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</si>
  <si>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</si>
  <si>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</si>
  <si>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</si>
  <si>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</si>
  <si>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</si>
  <si>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</si>
  <si>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</si>
  <si>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</si>
  <si>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</si>
  <si>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</si>
  <si>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</si>
  <si>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</si>
  <si>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</si>
  <si>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</si>
  <si>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</si>
  <si>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</si>
  <si>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</si>
  <si>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</si>
  <si>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</si>
  <si>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Stavební úpravy</t>
  </si>
  <si>
    <t>STA</t>
  </si>
  <si>
    <t>1</t>
  </si>
  <si>
    <t>{dd2b4137-bbaf-4e82-8a58-c793284cfca4}</t>
  </si>
  <si>
    <t>2</t>
  </si>
  <si>
    <t>S02</t>
  </si>
  <si>
    <t>Technologie zpětné projekce</t>
  </si>
  <si>
    <t>{fe53a177-c684-4756-81af-ecb65e538105}</t>
  </si>
  <si>
    <t>S03</t>
  </si>
  <si>
    <t>Oprava systému vizualizace</t>
  </si>
  <si>
    <t>{9b2ab48f-36e0-4df8-97f6-e33f366d12a1}</t>
  </si>
  <si>
    <t>S04</t>
  </si>
  <si>
    <t>VON</t>
  </si>
  <si>
    <t>{81066fdc-7991-4adb-87e3-9a369a1a55c5}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</si>
  <si>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</si>
  <si>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</si>
  <si>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</si>
  <si>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</si>
  <si>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KRYCÍ LIST SOUPISU PRACÍ</t>
  </si>
  <si>
    <t>Objekt:</t>
  </si>
  <si>
    <t>S01 - Stavební úpravy</t>
  </si>
  <si>
    <t>Náklady z rozpočtu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</si>
  <si>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</si>
  <si>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</si>
  <si>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</si>
  <si>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</si>
  <si>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</si>
  <si>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</si>
  <si>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</si>
  <si>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</si>
  <si>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</si>
  <si>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</si>
  <si>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</si>
  <si>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</si>
  <si>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</si>
  <si>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</si>
  <si>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</si>
  <si>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</si>
  <si>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</si>
  <si>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 - varianta č. 1 (přiložený soupis)</t>
  </si>
  <si>
    <t xml:space="preserve">    761 - Konstrukce prosvětlovací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</si>
  <si>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</si>
  <si>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</si>
  <si>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</si>
  <si>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</si>
  <si>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</si>
  <si>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</si>
  <si>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</si>
  <si>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</si>
  <si>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</si>
  <si>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2) Ostatní náklady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</si>
  <si>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</si>
  <si>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</si>
  <si>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</si>
  <si>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</si>
  <si>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</si>
  <si>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</si>
  <si>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</si>
  <si>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</si>
  <si>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</si>
  <si>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</si>
  <si>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</si>
  <si>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</si>
  <si>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</si>
  <si>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</si>
  <si>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</si>
  <si>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</si>
  <si>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</si>
  <si>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</si>
  <si>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</si>
  <si>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</si>
  <si>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</si>
  <si>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</si>
  <si>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</si>
  <si>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346244354</t>
  </si>
  <si>
    <t>Obezdívka koupelnových van ploch rovných tl 100 mm z pórobetonových přesných tvárnic</t>
  </si>
  <si>
    <t>m2</t>
  </si>
  <si>
    <t>4</t>
  </si>
  <si>
    <t>315712162</t>
  </si>
  <si>
    <t>P</t>
  </si>
  <si>
    <t>Poznámka k položce:_x000D_
Poznámka k položce: obezdívka na WC</t>
  </si>
  <si>
    <t>6</t>
  </si>
  <si>
    <t>Úpravy povrchů, podlahy a osazování výplní</t>
  </si>
  <si>
    <t>622135000</t>
  </si>
  <si>
    <t>Vyrovnání podkladu vnějších stěn maltou vápennou tl do 10 mm</t>
  </si>
  <si>
    <t>-1180353713</t>
  </si>
  <si>
    <t>985312124</t>
  </si>
  <si>
    <t>Stěrka k vyrovnání ploch reprofilovaného betonu líce kleneb a podhledů, tloušťky do 5 mm</t>
  </si>
  <si>
    <t>CS ÚRS 2021 01</t>
  </si>
  <si>
    <t>-132873633</t>
  </si>
  <si>
    <t>9</t>
  </si>
  <si>
    <t>Ostatní konstrukce a práce, bourání</t>
  </si>
  <si>
    <t>952901111</t>
  </si>
  <si>
    <t>Vyčištění budov nebo objektů před předáním do užívání  budov bytové nebo občanské výstavby, světlé výšky podlaží do 4 m</t>
  </si>
  <si>
    <t>-1459638243</t>
  </si>
  <si>
    <t>5</t>
  </si>
  <si>
    <t>965081222</t>
  </si>
  <si>
    <t>Bourání podlah z dlaždic keramických nebo xylolitových tl přes 10 mm plochy do 1 m2</t>
  </si>
  <si>
    <t>904628770</t>
  </si>
  <si>
    <t>PSV</t>
  </si>
  <si>
    <t>Práce a dodávky PSV</t>
  </si>
  <si>
    <t>725</t>
  </si>
  <si>
    <t>Zdravotechnika - zařizovací předměty</t>
  </si>
  <si>
    <t>725110811</t>
  </si>
  <si>
    <t>Demontáž klozetů splachovací s nádrží</t>
  </si>
  <si>
    <t>soubor</t>
  </si>
  <si>
    <t>16</t>
  </si>
  <si>
    <t>-1908355510</t>
  </si>
  <si>
    <t>7</t>
  </si>
  <si>
    <t>725119122</t>
  </si>
  <si>
    <t>Montáž klozetových mís kombi</t>
  </si>
  <si>
    <t>kus</t>
  </si>
  <si>
    <t>226510204</t>
  </si>
  <si>
    <t>8</t>
  </si>
  <si>
    <t>M</t>
  </si>
  <si>
    <t>64232011</t>
  </si>
  <si>
    <t>klozet keramický kombinovaný hluboké splachování odpad svislý bílý 360x670x787mm</t>
  </si>
  <si>
    <t>32</t>
  </si>
  <si>
    <t>1292124586</t>
  </si>
  <si>
    <t>725210821</t>
  </si>
  <si>
    <t>Demontáž umyvadel bez výtokových armatur</t>
  </si>
  <si>
    <t>1663053614</t>
  </si>
  <si>
    <t>10</t>
  </si>
  <si>
    <t>725219102</t>
  </si>
  <si>
    <t>Montáž umyvadla připevněného na šrouby do zdiva</t>
  </si>
  <si>
    <t>-748399571</t>
  </si>
  <si>
    <t>11</t>
  </si>
  <si>
    <t>64211032</t>
  </si>
  <si>
    <t>umyvadlo keramické závěsné bílé 600x450mm</t>
  </si>
  <si>
    <t>715453166</t>
  </si>
  <si>
    <t>Poznámka k položce:_x000D_
Poznámka k položce: Umyvadlo keramické bílé šířky 600 mm bez krytu, připevněné na šrouby, vč. stříbrný sifon, stříbrné odpadní trubky, klik klak uzávěr stříbrný</t>
  </si>
  <si>
    <t>12</t>
  </si>
  <si>
    <t>55161312</t>
  </si>
  <si>
    <t>sifon umyvadlový s výpustí a přípojkou DN 40</t>
  </si>
  <si>
    <t>1469223357</t>
  </si>
  <si>
    <t>13</t>
  </si>
  <si>
    <t>725240811</t>
  </si>
  <si>
    <t>Demontáž kabin sprchových bez výtokových armatur</t>
  </si>
  <si>
    <t>1480286713</t>
  </si>
  <si>
    <t>14</t>
  </si>
  <si>
    <t>725240812</t>
  </si>
  <si>
    <t>Demontáž vaniček sprchových bez výtokových armatur</t>
  </si>
  <si>
    <t>-225399005</t>
  </si>
  <si>
    <t>725241901</t>
  </si>
  <si>
    <t>Montáž vaničky sprchové</t>
  </si>
  <si>
    <t>1109019358</t>
  </si>
  <si>
    <t>64293852</t>
  </si>
  <si>
    <t>vanička sprchová keramická čtvercová 900x900mm</t>
  </si>
  <si>
    <t>-1463698455</t>
  </si>
  <si>
    <t>17</t>
  </si>
  <si>
    <t>55495025</t>
  </si>
  <si>
    <t>dveře sprchové čelní polorámové skleněné tl 6mm otvíravé jednokřídlé na vaničku š 900mm</t>
  </si>
  <si>
    <t>1448853935</t>
  </si>
  <si>
    <t>18</t>
  </si>
  <si>
    <t>725291621</t>
  </si>
  <si>
    <t>Doplňky zařízení koupelen a záchodů nerezové zásobník toaletních papírů</t>
  </si>
  <si>
    <t>-708196002</t>
  </si>
  <si>
    <t>19</t>
  </si>
  <si>
    <t>725291631</t>
  </si>
  <si>
    <t>Doplňky zařízení koupelen a záchodů nerezové zásobník papírových ručníků</t>
  </si>
  <si>
    <t>-1752786258</t>
  </si>
  <si>
    <t>20</t>
  </si>
  <si>
    <t>55452921</t>
  </si>
  <si>
    <t>Držák a štětka na WC nerez broušený</t>
  </si>
  <si>
    <t>-2092781799</t>
  </si>
  <si>
    <t>55452931</t>
  </si>
  <si>
    <t>Dávkovač na mýdlo nerez</t>
  </si>
  <si>
    <t>888783610</t>
  </si>
  <si>
    <t>22</t>
  </si>
  <si>
    <t>55452941</t>
  </si>
  <si>
    <t>Háčky na oděvy a na ručník (sprcha) nerez</t>
  </si>
  <si>
    <t>494189151</t>
  </si>
  <si>
    <t>23</t>
  </si>
  <si>
    <t>725820802</t>
  </si>
  <si>
    <t>Demontáž baterie stojánkové do jednoho otvoru</t>
  </si>
  <si>
    <t>-1200742450</t>
  </si>
  <si>
    <t>24</t>
  </si>
  <si>
    <t>725829131</t>
  </si>
  <si>
    <t>Montáž baterie umyvadlové stojánkové G 1/2" ostatní typ</t>
  </si>
  <si>
    <t>771678039</t>
  </si>
  <si>
    <t>25</t>
  </si>
  <si>
    <t>55145691</t>
  </si>
  <si>
    <t>baterie umyvadlová stojánková páková výtok 100 mm s tlačným uzávěrem odpadu 5/4" chrom</t>
  </si>
  <si>
    <t>-2130363249</t>
  </si>
  <si>
    <t>26</t>
  </si>
  <si>
    <t>725849411</t>
  </si>
  <si>
    <t>Montáž baterie sprchové nástěnná s nastavitelnou výškou sprchy</t>
  </si>
  <si>
    <t>-340033163</t>
  </si>
  <si>
    <t>27</t>
  </si>
  <si>
    <t>55145590</t>
  </si>
  <si>
    <t>baterie sprchová páková včetně sprchové soupravy 150mm chrom</t>
  </si>
  <si>
    <t>712930495</t>
  </si>
  <si>
    <t>735</t>
  </si>
  <si>
    <t>Ústřední vytápění - otopná tělesa</t>
  </si>
  <si>
    <t>28</t>
  </si>
  <si>
    <t>735161811</t>
  </si>
  <si>
    <t>Demontáž otopného tělesa trubkového s hliníkovými lamelami délka do 1500 mm</t>
  </si>
  <si>
    <t>1393007028</t>
  </si>
  <si>
    <t>29</t>
  </si>
  <si>
    <t>735164511</t>
  </si>
  <si>
    <t>Montáž otopného tělesa trubkového na stěnu výšky tělesa do 1500 mm</t>
  </si>
  <si>
    <t>-307512541</t>
  </si>
  <si>
    <t>30</t>
  </si>
  <si>
    <t>54153026</t>
  </si>
  <si>
    <t>těleso trubkové přímotopné 1500x750mm 600W</t>
  </si>
  <si>
    <t>-384189415</t>
  </si>
  <si>
    <t>31</t>
  </si>
  <si>
    <t>998735103</t>
  </si>
  <si>
    <t>Přesun hmot tonážní pro otopná tělesa v objektech v do 24 m</t>
  </si>
  <si>
    <t>t</t>
  </si>
  <si>
    <t>560136434</t>
  </si>
  <si>
    <t>741</t>
  </si>
  <si>
    <t>Elektroinstalace - silnoproud</t>
  </si>
  <si>
    <t>741122016</t>
  </si>
  <si>
    <t>Montáž kabelů měděných bez ukončení uložených pod omítku plných kulatých (např. CYKY), počtu a průřezu žil 3x2,5 až 6 mm2</t>
  </si>
  <si>
    <t>m</t>
  </si>
  <si>
    <t>588887765</t>
  </si>
  <si>
    <t>33</t>
  </si>
  <si>
    <t>34111036</t>
  </si>
  <si>
    <t>kabel instalační jádro Cu plné izolace PVC plášť PVC 450/750V (CYKY) 3x2,5mm2</t>
  </si>
  <si>
    <t>1405648548</t>
  </si>
  <si>
    <t>Poznámka k položce:_x000D_
Poznámka k položce: CYKY - Kabel pro napájení nové klimatizace</t>
  </si>
  <si>
    <t>VV</t>
  </si>
  <si>
    <t>20*1,15 "Přepočtené koeficientem množství</t>
  </si>
  <si>
    <t>Součet</t>
  </si>
  <si>
    <t>34</t>
  </si>
  <si>
    <t>741122031</t>
  </si>
  <si>
    <t>Montáž kabelů měděných bez ukončení uložených pod omítku plných kulatých (např. CYKY), počtu a průřezu žil 5x1,5 až 2,5 mm2</t>
  </si>
  <si>
    <t>1931335220</t>
  </si>
  <si>
    <t>35</t>
  </si>
  <si>
    <t>34111090</t>
  </si>
  <si>
    <t>kabel instalační jádro Cu plné izolace PVC plášť PVC 450/750V (CYKY) 5x1,5mm2</t>
  </si>
  <si>
    <t>819271825</t>
  </si>
  <si>
    <t>Poznámka k položce:_x000D_
Poznámka k položce: CYKY - Kabel pro komunikaci mezi novými klimatizacemi</t>
  </si>
  <si>
    <t>25*1,15 "Přepočtené koeficientem množství</t>
  </si>
  <si>
    <t>36</t>
  </si>
  <si>
    <t>741320101</t>
  </si>
  <si>
    <t>Montáž jističů se zapojením vodičů jednopólových nn do 25 A bez krytu</t>
  </si>
  <si>
    <t>151270409</t>
  </si>
  <si>
    <t>Poznámka k položce:_x000D_
Poznámka k položce: Jistič pro novou klimatizaci</t>
  </si>
  <si>
    <t>37</t>
  </si>
  <si>
    <t>35822111</t>
  </si>
  <si>
    <t>jistič 1pólový-charakteristika B 16A</t>
  </si>
  <si>
    <t>-1654899990</t>
  </si>
  <si>
    <t>742</t>
  </si>
  <si>
    <t>Elektroinstalace - slaboproud</t>
  </si>
  <si>
    <t>38</t>
  </si>
  <si>
    <t>742110110</t>
  </si>
  <si>
    <t>Montáže pripojení Legrandů na stolech... (Odhad) vč. dopravy</t>
  </si>
  <si>
    <t>ks</t>
  </si>
  <si>
    <t>1352440338</t>
  </si>
  <si>
    <t>39</t>
  </si>
  <si>
    <t>77421111</t>
  </si>
  <si>
    <t>Vybavení: 230V+data (třímodulové), broušený hliník</t>
  </si>
  <si>
    <t>-2068448212</t>
  </si>
  <si>
    <t>751</t>
  </si>
  <si>
    <t>Vzduchotechnika - varianta č. 1 (přiložený soupis)</t>
  </si>
  <si>
    <t>41</t>
  </si>
  <si>
    <t>751711111</t>
  </si>
  <si>
    <t>Montáž klimatizační jednotky vnitřní nástěnné o výkonu (pro objem místnosti) do 3,5 kW (do 35 m3)</t>
  </si>
  <si>
    <t>-1014081397</t>
  </si>
  <si>
    <t>42</t>
  </si>
  <si>
    <t>42952001</t>
  </si>
  <si>
    <t>jednotka klimatizační nástěnná o výkonu do 3,5kW</t>
  </si>
  <si>
    <t>482925909</t>
  </si>
  <si>
    <t>Poznámka k položce:_x000D_
Poznámka k položce: Včetně čerpadla pro odvod kondenzátu</t>
  </si>
  <si>
    <t>43</t>
  </si>
  <si>
    <t>751711135</t>
  </si>
  <si>
    <t>Montáž klimatizační jednotky vnitřní kazetové čtyřcestné o výkonu (pro objem místnosti) přes 9 do 14 kW (přes 90 do 140 m3)</t>
  </si>
  <si>
    <t>-1870472110</t>
  </si>
  <si>
    <t>44</t>
  </si>
  <si>
    <t>42952008</t>
  </si>
  <si>
    <t>jednotka klimatizační vnitřní kazetová čtyřcestá o výkonu do 13,5kW</t>
  </si>
  <si>
    <t>766238760</t>
  </si>
  <si>
    <t>Poznámka k položce:_x000D_
Poznámka k položce: Včetně úpravy chladivového rozvodu a doplnění chladícího média</t>
  </si>
  <si>
    <t>40</t>
  </si>
  <si>
    <t>751711835</t>
  </si>
  <si>
    <t>Demontáž klimatizační jednotky vnitřní kazetové čtyřcestné o výkonu (pro objem místnosti) přes 9 do 14 kW (přes 90 do 140 m3)</t>
  </si>
  <si>
    <t>1367318351</t>
  </si>
  <si>
    <t>45</t>
  </si>
  <si>
    <t>751721112</t>
  </si>
  <si>
    <t>Montáž klimatizační jednotky venkovní jednofázové napájení do 3 vnitřních jednotek</t>
  </si>
  <si>
    <t>9997022</t>
  </si>
  <si>
    <t>46</t>
  </si>
  <si>
    <t>42952016</t>
  </si>
  <si>
    <t>jednotka klimatizační venkovní jednofázové napájení do 3 vnitřních jednotek o výkonu do 6,5kW</t>
  </si>
  <si>
    <t>-1730799771</t>
  </si>
  <si>
    <t>Poznámka k položce:_x000D_
Poznámka k položce: Včetně konzole na stěnu a montážního materiálu</t>
  </si>
  <si>
    <t>47</t>
  </si>
  <si>
    <t>751721113</t>
  </si>
  <si>
    <t>Montáž klimatizační jednotky venkovní jednofázové napájení do 4 vnitřních jednotek</t>
  </si>
  <si>
    <t>532709465</t>
  </si>
  <si>
    <t>48</t>
  </si>
  <si>
    <t>42952017</t>
  </si>
  <si>
    <t>jednotka klimatizační venkovní jednofázové napájení do 4 vnitřních jednotek o výkonu do 8,0kW</t>
  </si>
  <si>
    <t>-961537515</t>
  </si>
  <si>
    <t>Poznámka k položce:_x000D_
Poznámka k položce: Včetně úpravy stávající konzole a montážního materiálu</t>
  </si>
  <si>
    <t>49</t>
  </si>
  <si>
    <t>751721811</t>
  </si>
  <si>
    <t>Demontáž klimatizační jednotky venkovní jednofázové napájení do 2 vnitřních jednotek</t>
  </si>
  <si>
    <t>-15723105</t>
  </si>
  <si>
    <t>50</t>
  </si>
  <si>
    <t>751791112</t>
  </si>
  <si>
    <t>Montáž napojovacího potrubí měděného předizolovaného, D mm (" x tl. stěny) 10 (3/8" x 0,8)</t>
  </si>
  <si>
    <t>-877890955</t>
  </si>
  <si>
    <t>51</t>
  </si>
  <si>
    <t>42981908</t>
  </si>
  <si>
    <t>trubka předizolovaná Cu 3/8" (10 mm), stěna tl. 0,8 mm, izolace 9 mm</t>
  </si>
  <si>
    <t>1467683392</t>
  </si>
  <si>
    <t>35*1,03 "Přepočtené koeficientem množství</t>
  </si>
  <si>
    <t>761</t>
  </si>
  <si>
    <t>Konstrukce prosvětlovací</t>
  </si>
  <si>
    <t>52</t>
  </si>
  <si>
    <t>761111112</t>
  </si>
  <si>
    <t>Stěny a příčky ze skleněných tvárnic  zděné rozměr 190 x 190 x 80 mm bezbarvé lesklé dezén rovný</t>
  </si>
  <si>
    <t>1621662046</t>
  </si>
  <si>
    <t>53</t>
  </si>
  <si>
    <t>59611111</t>
  </si>
  <si>
    <t>Bezrámová příčka AERO, rozměr 4,30x2,70 m, vč. manuálně posuvného křídla 800/2100 mm s nadsvětlíkem a madlem, bezpečnostní skla</t>
  </si>
  <si>
    <t>-631701169</t>
  </si>
  <si>
    <t>763</t>
  </si>
  <si>
    <t>Konstrukce suché výstavby</t>
  </si>
  <si>
    <t>54</t>
  </si>
  <si>
    <t>763111720</t>
  </si>
  <si>
    <t>Příčka ze sádrokartonových desek  ostatní konstrukce a práce na příčkách ze sádrokartonových desek vyztužení příčky pro osazení skříněk, polic atd.</t>
  </si>
  <si>
    <t>-1902775671</t>
  </si>
  <si>
    <t>55</t>
  </si>
  <si>
    <t>763111811</t>
  </si>
  <si>
    <t>Demontáž SDK příčky s jednoduchou ocelovou nosnou konstrukcí opláštění jednoduché</t>
  </si>
  <si>
    <t>248180307</t>
  </si>
  <si>
    <t>56</t>
  </si>
  <si>
    <t>763135811</t>
  </si>
  <si>
    <t>Demontáž podhledu sádrokartonového kazetového na roštu viditelném</t>
  </si>
  <si>
    <t>955507916</t>
  </si>
  <si>
    <t>57</t>
  </si>
  <si>
    <t>763164511</t>
  </si>
  <si>
    <t>SDK obklad kcí tvaru L š do 0,4 m desky 1xA 12,5</t>
  </si>
  <si>
    <t>1563367132</t>
  </si>
  <si>
    <t>58</t>
  </si>
  <si>
    <t>763431701</t>
  </si>
  <si>
    <t>Montáž vyjímatelných panelů minerálního podhledu na zavěšený rošt</t>
  </si>
  <si>
    <t>-1549970898</t>
  </si>
  <si>
    <t>59</t>
  </si>
  <si>
    <t>59036010</t>
  </si>
  <si>
    <t>panel akustický nebarvená hrana viditelný rošt bílá rastr š 24mm tl 20mm</t>
  </si>
  <si>
    <t>-263198492</t>
  </si>
  <si>
    <t>4,5*1,05 "Přepočtené koeficientem množství</t>
  </si>
  <si>
    <t>60</t>
  </si>
  <si>
    <t>998763303</t>
  </si>
  <si>
    <t>Přesun hmot tonážní pro sádrokartonové konstrukce v objektech v do 24 m</t>
  </si>
  <si>
    <t>-680986018</t>
  </si>
  <si>
    <t>766</t>
  </si>
  <si>
    <t>Konstrukce truhlářské</t>
  </si>
  <si>
    <t>61</t>
  </si>
  <si>
    <t>766660051</t>
  </si>
  <si>
    <t>Montáž dveřních křídel otvíravých jednokřídlových š do 0,8 m masivní dřevo s polodrážkou do ocelové zárubně</t>
  </si>
  <si>
    <t>1767202749</t>
  </si>
  <si>
    <t>62</t>
  </si>
  <si>
    <t>61181101</t>
  </si>
  <si>
    <t>zárubeň jednokřídlá obložková s dýhovaným povrchem tl stěny 60-150mm rozměru 600-900/1970mm</t>
  </si>
  <si>
    <t>-692081168</t>
  </si>
  <si>
    <t>Poznámka k položce:_x000D_
Poznámka k položce: barva sv.šedá vyrobeno na zakázku</t>
  </si>
  <si>
    <t>63</t>
  </si>
  <si>
    <t>61118121</t>
  </si>
  <si>
    <t>Dveřní křídlo klika/klika barva sv.šedá (vyrobeno na zakázku po zaměření)</t>
  </si>
  <si>
    <t>-377630529</t>
  </si>
  <si>
    <t>64</t>
  </si>
  <si>
    <t>766821111</t>
  </si>
  <si>
    <t>Montáž korpusu vestavěné skříně policové jednokřídlové</t>
  </si>
  <si>
    <t>1275732838</t>
  </si>
  <si>
    <t>65</t>
  </si>
  <si>
    <t>61168211</t>
  </si>
  <si>
    <t>Vestavný nábytek ve velínu, přilehlých prostor a WC vč. montáže</t>
  </si>
  <si>
    <t>-1269035914</t>
  </si>
  <si>
    <t>66</t>
  </si>
  <si>
    <t>998766103</t>
  </si>
  <si>
    <t>Přesun hmot tonážní pro konstrukce truhlářské v objektech v do 24 m</t>
  </si>
  <si>
    <t>2851479</t>
  </si>
  <si>
    <t>771</t>
  </si>
  <si>
    <t>Podlahy z dlaždic</t>
  </si>
  <si>
    <t>67</t>
  </si>
  <si>
    <t>771571112</t>
  </si>
  <si>
    <t>Montáž podlah z keramických dlaždic hladkých do malty do 9 ks/m2</t>
  </si>
  <si>
    <t>-1733179760</t>
  </si>
  <si>
    <t>68</t>
  </si>
  <si>
    <t>59761011</t>
  </si>
  <si>
    <t>dlažba keramická slinutá hladká do interiéru i exteriéru do 9ks/m2</t>
  </si>
  <si>
    <t>-786936481</t>
  </si>
  <si>
    <t>4,94*1,1 "Přepočtené koeficientem množství</t>
  </si>
  <si>
    <t>69</t>
  </si>
  <si>
    <t>771571810</t>
  </si>
  <si>
    <t>Demontáž podlah z dlaždic keramických kladených do malty</t>
  </si>
  <si>
    <t>186130012</t>
  </si>
  <si>
    <t>70</t>
  </si>
  <si>
    <t>998771103</t>
  </si>
  <si>
    <t>Přesun hmot tonážní pro podlahy z dlaždic v objektech v do 24 m</t>
  </si>
  <si>
    <t>286077263</t>
  </si>
  <si>
    <t>776</t>
  </si>
  <si>
    <t>Podlahy povlakové</t>
  </si>
  <si>
    <t>71</t>
  </si>
  <si>
    <t>776141114</t>
  </si>
  <si>
    <t>Vyrovnání podkladu povlakových podlah stěrkou pevnosti 20 MPa tl 10 mm</t>
  </si>
  <si>
    <t>-1551191768</t>
  </si>
  <si>
    <t>"vyrovnání podkladu podlahy na WC a v sociálním zázemí" 4,94</t>
  </si>
  <si>
    <t>72</t>
  </si>
  <si>
    <t>998776103</t>
  </si>
  <si>
    <t>Přesun hmot tonážní pro podlahy povlakové v objektech v do 24 m</t>
  </si>
  <si>
    <t>731290134</t>
  </si>
  <si>
    <t>777</t>
  </si>
  <si>
    <t>Podlahy lité</t>
  </si>
  <si>
    <t>73</t>
  </si>
  <si>
    <t>77777711</t>
  </si>
  <si>
    <t>Antistatická podlaha, vč. výměny desek a montáže viz rozpis</t>
  </si>
  <si>
    <t>171179153</t>
  </si>
  <si>
    <t>74</t>
  </si>
  <si>
    <t>77777712</t>
  </si>
  <si>
    <t>Oprava dvojité podlahy, sváření konstrukcí - ODHAD</t>
  </si>
  <si>
    <t>-1059102483</t>
  </si>
  <si>
    <t>781</t>
  </si>
  <si>
    <t>Dokončovací práce - obklady</t>
  </si>
  <si>
    <t>75</t>
  </si>
  <si>
    <t>781161021</t>
  </si>
  <si>
    <t>Montáž profilu ukončujícího rohového nebo vanového</t>
  </si>
  <si>
    <t>-1279917344</t>
  </si>
  <si>
    <t>76</t>
  </si>
  <si>
    <t>59054132</t>
  </si>
  <si>
    <t>profil ukončovací pro vnější hrany obkladů hliník leskle eloxovaný chromem 8x2500mm</t>
  </si>
  <si>
    <t>1867348173</t>
  </si>
  <si>
    <t>4,6*1,1 "Přepočtené koeficientem množství</t>
  </si>
  <si>
    <t>77</t>
  </si>
  <si>
    <t>781471112</t>
  </si>
  <si>
    <t>Montáž obkladů vnitřních keramických hladkých do 12 ks/m2 kladených do malty</t>
  </si>
  <si>
    <t>-163199439</t>
  </si>
  <si>
    <t>78</t>
  </si>
  <si>
    <t>59761026</t>
  </si>
  <si>
    <t>obklad keramický hladký do 12ks/m2</t>
  </si>
  <si>
    <t>-776272850</t>
  </si>
  <si>
    <t>Poznámka k položce:_x000D_
Poznámka k položce: Světlé 21,76 m2, tmavší 4,59 m2</t>
  </si>
  <si>
    <t>22,71*1,1 "Přepočtené koeficientem množství</t>
  </si>
  <si>
    <t>79</t>
  </si>
  <si>
    <t>781471810</t>
  </si>
  <si>
    <t>Demontáž obkladů z obkladaček keramických kladených do malty</t>
  </si>
  <si>
    <t>-1210617408</t>
  </si>
  <si>
    <t>80</t>
  </si>
  <si>
    <t>781491021</t>
  </si>
  <si>
    <t>Montáž zrcadel plochy do 1 m2 lepených silikonovým tmelem na keramický obklad</t>
  </si>
  <si>
    <t>-1485812668</t>
  </si>
  <si>
    <t>1,*0,5</t>
  </si>
  <si>
    <t>81</t>
  </si>
  <si>
    <t>63465122</t>
  </si>
  <si>
    <t>zrcadlo nemontované čiré tl 3mm max rozměr 3210x2250mm</t>
  </si>
  <si>
    <t>1742111577</t>
  </si>
  <si>
    <t>0,5*1,1 "Přepočtené koeficientem množství</t>
  </si>
  <si>
    <t>82</t>
  </si>
  <si>
    <t>781495115</t>
  </si>
  <si>
    <t>Spárování vnitřních obkladů silikonem</t>
  </si>
  <si>
    <t>-1172265400</t>
  </si>
  <si>
    <t>83</t>
  </si>
  <si>
    <t>998781103</t>
  </si>
  <si>
    <t>Přesun hmot tonážní pro obklady keramické v objektech v do 24 m</t>
  </si>
  <si>
    <t>-2099468387</t>
  </si>
  <si>
    <t>783</t>
  </si>
  <si>
    <t>Dokončovací práce - nátěry</t>
  </si>
  <si>
    <t>84</t>
  </si>
  <si>
    <t>783306801</t>
  </si>
  <si>
    <t>Odstranění nátěru ze zámečnických konstrukcí obroušením</t>
  </si>
  <si>
    <t>kpl</t>
  </si>
  <si>
    <t>1689590692</t>
  </si>
  <si>
    <t>85</t>
  </si>
  <si>
    <t>783314101</t>
  </si>
  <si>
    <t>Základní jednonásobný syntetický nátěr zámečnických konstrukcí</t>
  </si>
  <si>
    <t>931589379</t>
  </si>
  <si>
    <t>86</t>
  </si>
  <si>
    <t>783317101</t>
  </si>
  <si>
    <t>Krycí jednonásobný syntetický standardní nátěr zámečnických konstrukcí</t>
  </si>
  <si>
    <t>-1145310699</t>
  </si>
  <si>
    <t>784</t>
  </si>
  <si>
    <t>Dokončovací práce - malby a tapety</t>
  </si>
  <si>
    <t>87</t>
  </si>
  <si>
    <t>784211103</t>
  </si>
  <si>
    <t>Dvojnásobné bílé malby ze směsí za mokra výborně otěruvzdorných v místnostech výšky do 5,00 m</t>
  </si>
  <si>
    <t>1805219523</t>
  </si>
  <si>
    <t>"bílé" 106,0</t>
  </si>
  <si>
    <t>"šedé" 19,7</t>
  </si>
  <si>
    <t>"béžové" 158,2</t>
  </si>
  <si>
    <t>88</t>
  </si>
  <si>
    <t>784211151</t>
  </si>
  <si>
    <t>Příplatek k cenám 2x maleb ze směsí za mokra otěruvzdorných za barevnou malbu tónovanou přípravky</t>
  </si>
  <si>
    <t>897348030</t>
  </si>
  <si>
    <t>"šedá" 19,7</t>
  </si>
  <si>
    <t>"béžová" 158,2</t>
  </si>
  <si>
    <t>786</t>
  </si>
  <si>
    <t>Dokončovací práce - čalounické úpravy</t>
  </si>
  <si>
    <t>89</t>
  </si>
  <si>
    <t>786626111</t>
  </si>
  <si>
    <t>Montáž zastiňujících žaluzií  lamelových vnitřních nebo do oken dvojitých dřevěných</t>
  </si>
  <si>
    <t>-2006799908</t>
  </si>
  <si>
    <t>90</t>
  </si>
  <si>
    <t>42966261</t>
  </si>
  <si>
    <t>Vertikální žaluzie, sv.šedé rozdělené na 2 části cca 100x310 cm a 330x310 cm, aby se z prostoru u dveří daly stáhnout k boku</t>
  </si>
  <si>
    <t>-1728780954</t>
  </si>
  <si>
    <t>S02 - Technologie zpětné projekce</t>
  </si>
  <si>
    <t>M - Práce a dodávky M</t>
  </si>
  <si>
    <t>OST - Ostatní</t>
  </si>
  <si>
    <t>Práce a dodávky M</t>
  </si>
  <si>
    <t>7496703000</t>
  </si>
  <si>
    <t>DŘT, SKŘ, Elektrodispečink, DDTS Elektrodispečink Ostatní Zobrazovací DLP panel do 60" (určeno pro sestavu více panelů - tenký rámeček provoz 24hod)</t>
  </si>
  <si>
    <t>Sborník UOŽI 01 2021</t>
  </si>
  <si>
    <t>256</t>
  </si>
  <si>
    <t>-471978796</t>
  </si>
  <si>
    <t>Poznámka k položce:_x000D_
Hlavní parametry EXTRA SLIM projekřní kostky_x000D_
- provoz 24/7_x000D_
- rozlišeni UHD 3840 x 2160 px, poměr 16:9, úhlopříčka 60",_x000D_
- servis zezadu, volitelně zepředu,_x000D_
- životnost laserového zdroje více jak 80.000 hodin v normal modu,_x000D_
- mezera mezi displeji pod 0,2 mm zadní servis, 1.0 mm přední,_x000D_
- vestavěná auto kalibrace barev a jasu,_x000D_
- pozorovací úhel Horizontální 36°, Vertikální 34°_x000D_
- uniformita obrazu min 95%_x000D_
- konektory: DVI-D, HDMI 2.0, DP 1.2, VGA, RS232, LAN_x000D_
- hloubka 490 mm, spotřeba do 250 W (normal mod)</t>
  </si>
  <si>
    <t>7496703045-R</t>
  </si>
  <si>
    <t>DŘT, SKŘ, Elektrodispečink, DDTS Elektrodispečink Ostatní Ocelová nosná konstrukce pro konfiguraci DLP nebo LCD panelů pro dva panely nad sebou.</t>
  </si>
  <si>
    <t>-1803709995</t>
  </si>
  <si>
    <t>Poznámka k položce:_x000D_
Konstrukce pro osazení zpětně projekční kostky,_x000D_
volitelná spodní hrana obrazu (nutno upřesnit před výrobou), štelovací nožičky. Cena neobsahuje opláštění konstrukce.</t>
  </si>
  <si>
    <t>7496701895-R</t>
  </si>
  <si>
    <t>DŘT, SKŘ, Elektrodispečink, DDTS Elektrodispečink Ostatní HW vybavení - Vysoce výkonný grafický klient na platformě windows s 8 výstuky 4K a 4 vstupy 4K včetně softwaru pro správu a konfiguraci videostěny</t>
  </si>
  <si>
    <t>-883978136</t>
  </si>
  <si>
    <t>Poznámka k položce:_x000D_
Minimální parametry: _x000D_
- Rozměry 19", 4RU, _x000D_
- 11x volných slotů IN/OUT_x000D_
- Procesor: Intel® I7 3.6GHz_x000D_
- Paměť: 16 GB RAM, Disk: 500 GB - SSD - RAID1 - Hotplug,_x000D_
- Zdroj: 2 x 800 W, Dvojitý redundantní s funkcí Hotswap,_x000D_
- Rackové provedení, 2x LAN 10/100/1000 Mbps RJ45_x000D_
2x výstupní karta grafického klienta s minimálními parametry:_x000D_
- výstup 4x DP/HDMI s podporou rozlišení až 3840x2160/60Hz._x000D_
Vstupní karta grafického klienta s minimálními parametry:_x000D_
- vstup 4x HDMI s podporou rozlišení 4x 3840x2160/60Hz_x000D_
SW pro konfiguraci a správu video stěny,neomezený počet současně pracujících operátorů, možno definovat pro každého uživatele různá přístupová práva, přiřazení jednotlivých oblasti ovládání na video stěně apod. Možnost ořezávání a úpravy obrazu jednotlivých zdrojů včetně zvýraznění a popisu jednotlivých oken. Snímání obrazovek PC stanic ve stejné síti a zobrazení na video stěně, vč. virtuálních klientů a sdílení jejich dat. Alarm management - možnost vyvolání přednastavené scény a varovného hlášení po komunikaci s návaznými systémy. SW modul pro komunikaci a napojení na řídicí systém.</t>
  </si>
  <si>
    <t>7496701896-R</t>
  </si>
  <si>
    <t>DŘT, SKŘ, Elektrodispečink, DDTS Elektrodispečink Ostatní Elektrodispečink - SW nadstavba pro snímání obrazovek PC stanice v síti</t>
  </si>
  <si>
    <t>-174846883</t>
  </si>
  <si>
    <t>Poznámka k položce:_x000D_
SW nadstavba pro snímání obrazovek PC stanic ve stejné síti a jejich zobrazení na videostěně včetně virtuálních klientů a sdílení jejich dat. Klient VNC/RDP</t>
  </si>
  <si>
    <t>7595600340</t>
  </si>
  <si>
    <t>Přenosová a datová zařízení Datové - router KVM Switch - 8 Port Rackmount</t>
  </si>
  <si>
    <t>789286407</t>
  </si>
  <si>
    <t>Poznámka k položce:_x000D_
Sestava KVM přepínačů pro odbavení jednotlivých pracovišť dle schéma zapojení. KM  a KVM přepínače_x000D_
+ 5x switch HDMI 1x2</t>
  </si>
  <si>
    <t>OST</t>
  </si>
  <si>
    <t>Ostatní</t>
  </si>
  <si>
    <t>7496731030</t>
  </si>
  <si>
    <t>Úprava nebo rozšíření SW na elektrodispečinku servisní zásah v pracovní době - 6.00 - 14.00 hod.</t>
  </si>
  <si>
    <t>hod</t>
  </si>
  <si>
    <t>512</t>
  </si>
  <si>
    <t>-1983494072</t>
  </si>
  <si>
    <t>S03 - Oprava systému vizualizace</t>
  </si>
  <si>
    <t>7496754010</t>
  </si>
  <si>
    <t>Elektrodispečink SKŘ-DŘT konfigurace softwaru na ED (nastavení koncentrátoru, plachta, monitorovací snímky, tech. výpis, montáž zařízení) překreslení stanice do systému Reliance, implementace nových vlastností - úprava software k jednotlivým postům ED, provedení grafických úprav jednotlivých objektů zařazených do ŘSED, montáž a následné provedení funkčních zkoušek, úprava a doplnění zobrazovaných hlášek na elektrodispečinku včetně jejího zařazení do systému, umístění do vhodné úrovně priorit</t>
  </si>
  <si>
    <t>2045566857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</si>
  <si>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</si>
  <si>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</si>
  <si>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-513719106</t>
  </si>
  <si>
    <t>7496754058</t>
  </si>
  <si>
    <t>Elektrodispečink SKŘ-DŘT odzkoušení upraveného ŘS ED</t>
  </si>
  <si>
    <t>-1315581149</t>
  </si>
  <si>
    <t>7496754060</t>
  </si>
  <si>
    <t>Elektrodispečink SKŘ-DŘT školení dispečerů</t>
  </si>
  <si>
    <t>-1899341210</t>
  </si>
  <si>
    <t>7496754092</t>
  </si>
  <si>
    <t>Elektrodispečink SKŘ-DŘT komplexní vyzkoušení ŘS ED</t>
  </si>
  <si>
    <t>-1616594976</t>
  </si>
  <si>
    <t>7496756090</t>
  </si>
  <si>
    <t>Montáž dálkové diagnostiky TS ŽDC kabelu F/UTP Cat5e</t>
  </si>
  <si>
    <t>1692708408</t>
  </si>
  <si>
    <t>7496700550</t>
  </si>
  <si>
    <t>DŘT, SKŘ, Elektrodispečink, DDTS DŘT a SKŘ skříně pro automatizaci Periférie Průmyslový PC 19" provedení (15", i3 - 2,26GHz, 2GB, USB, RJ45, RS 232, VGA, SATA)</t>
  </si>
  <si>
    <t>128</t>
  </si>
  <si>
    <t>817192912</t>
  </si>
  <si>
    <t>7496701915-R</t>
  </si>
  <si>
    <t>DŘT, SKŘ, Elektrodispečink, DDTS Elektrodispečink Ostatní Vizualizační software pro platformu reliance for control s celkovým počtem nad 10000 aktivních bodů</t>
  </si>
  <si>
    <t>1953540198</t>
  </si>
  <si>
    <t>7496705060</t>
  </si>
  <si>
    <t>Klient systému DDTS ŽDC, stacionární pracoviště s konfigurací dle TZ, min. dle technických podmínek SŽDC k systému DDTS ŽDC, rozhraní Ethernet 100 Mbit / 1 Gb, napájení 230 V AC, monitor LCD s min. úhlopříčkou 22"</t>
  </si>
  <si>
    <t>-2032964872</t>
  </si>
  <si>
    <t>Poznámka k položce:_x000D_
dodávka včetně montáže; instalace, oživení klientského pracoviště; veškeré potřebné mechanizmy, včetně obsluhy, náklady na mzdy a přibližné (průměrné) náklady na pořízení potřebných materiálů</t>
  </si>
  <si>
    <t>7496705200</t>
  </si>
  <si>
    <t>Kompletní systémové a programové vybavení nového stacionárního klientského pracoviště; vizualizační SW; licence, protokoly ČSN EN 60870-5-104, XML; aplikační a programové vybavení stacionárního klientského pracoviště</t>
  </si>
  <si>
    <t>418995947</t>
  </si>
  <si>
    <t>Poznámka k položce:_x000D_
klientská aplikace pro dohled TLS dle specifikace, grafické rozhraní; náklady na mzdy a skladování; programátorské práce včetně potřebného vybavení</t>
  </si>
  <si>
    <t>7496700520</t>
  </si>
  <si>
    <t>DŘT, SKŘ, Elektrodispečink, DDTS DŘT a SKŘ skříně pro automatizaci Periférie LCD monitor s full HD rozlišením 1920x1080, vstupem HDMI, DVI, IPS panel s LED podsvícením, 24"</t>
  </si>
  <si>
    <t>552941624</t>
  </si>
  <si>
    <t xml:space="preserve">Poznámka k položce:_x000D_
LCD monitor s  4K rozlišením 3840x2160, vstupem HDMI, DVI, IPS panel s LED podsvícením, 27" </t>
  </si>
  <si>
    <t>1*7 'Přepočtené koeficientem množství</t>
  </si>
  <si>
    <t>7590540589</t>
  </si>
  <si>
    <t>Slaboproudé rozvody, kabely pro přívod a vnitřní instalaci UTP/FTP kategorie 6,  250MHz  1 Gbps FTP Stíněný, vnitřní, drát, nehořlavý, bezhalogenní, nízkodýmavý</t>
  </si>
  <si>
    <t>-1922463795</t>
  </si>
  <si>
    <t>7496703030</t>
  </si>
  <si>
    <t>DŘT, SKŘ, Elektrodispečink, DDTS Elektrodispečink Ostatní Propojovací kabel mezi zobrazovací jednotkou a obrazovým procesorem</t>
  </si>
  <si>
    <t>-1676107058</t>
  </si>
  <si>
    <t>Poznámka k položce:_x000D_
Propojovací kabel mezi zobrazovací jednotkou a obrazovým procesorem, podpora 4K, HDMI nebo DP kabel délky min 20m</t>
  </si>
  <si>
    <t>7496703031-R</t>
  </si>
  <si>
    <t>DŘT, SKŘ, Elektrodispečink, DDTS Elektrodispečink Ostatní Propojovací kabel mezi zobrazovací jednotkou a obrazovým procesorem, podpora 4K, HDMI nebo DP kabel délky  2-3m</t>
  </si>
  <si>
    <t>-776331614</t>
  </si>
  <si>
    <t>7496703032-R</t>
  </si>
  <si>
    <t>DŘT, SKŘ, Elektrodispečink, DDTS Elektrodispečink Ostatní Převodník HDMI - DP podpora 4K rozlišení</t>
  </si>
  <si>
    <t>1422912829</t>
  </si>
  <si>
    <t>7496702041-R</t>
  </si>
  <si>
    <t>DŘT, SKŘ, Elektrodispečink, DDTS Elektrodispečink Ostatní USB kabel s extenderem pro propojení PC s klávesnicí a myší délky min 20m</t>
  </si>
  <si>
    <t>-691933162</t>
  </si>
  <si>
    <t>7592600221</t>
  </si>
  <si>
    <t>Počítače, SW Kabel USB 2.0 A/B 1,8 m (HM0403299993333)</t>
  </si>
  <si>
    <t>-1552634649</t>
  </si>
  <si>
    <t>Poznámka k položce:_x000D_
Délka může být 1,8 - 3m</t>
  </si>
  <si>
    <t>7496700880</t>
  </si>
  <si>
    <t>DŘT, SKŘ, Elektrodispečink, DDTS DŘT a SKŘ skříně pro automatizaci Periférie Provozní dokumentace ŘS ED - úprava</t>
  </si>
  <si>
    <t>-766826032</t>
  </si>
  <si>
    <t>7498351010</t>
  </si>
  <si>
    <t>Vydání průkazu způsobilosti pro funkční celek, provizorní stav - vyhotovení dokladu o silnoproudých zařízeních a vydání průkazu způsobilosti</t>
  </si>
  <si>
    <t>-1660158326</t>
  </si>
  <si>
    <t>Poznámka k položce:_x000D_
Úprava stávajícího PZ</t>
  </si>
  <si>
    <t>S04 - VON</t>
  </si>
  <si>
    <t>VRN - Vedlejší rozpočtové náklady</t>
  </si>
  <si>
    <t>9909000200</t>
  </si>
  <si>
    <t>Poplatek za uložení nebezpečného odpadu na oficiální skládku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</si>
  <si>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-12499445</t>
  </si>
  <si>
    <t>VRN</t>
  </si>
  <si>
    <t>Vedlejší rozpočtové náklady</t>
  </si>
  <si>
    <t>011101001</t>
  </si>
  <si>
    <t>Finanční náklady pojistné</t>
  </si>
  <si>
    <t>%</t>
  </si>
  <si>
    <t>-99119420</t>
  </si>
  <si>
    <t>Poznámka k položce:_x000D_
Základna pro výpočet - ZRN Technologie zpětné projkce</t>
  </si>
  <si>
    <t>032105001</t>
  </si>
  <si>
    <t>Územní vlivy mimostaveništní doprava</t>
  </si>
  <si>
    <t>Kč</t>
  </si>
  <si>
    <t>-1582925914</t>
  </si>
  <si>
    <t>Poznámka k položce:_x000D_
Doprava a manipulace s křehkým materiálem - Technologie zpětné projkce</t>
  </si>
  <si>
    <t>OŘ Plzeň, Sušická ul. 23</t>
  </si>
  <si>
    <t>Správa železnic, státní organizace</t>
  </si>
  <si>
    <t>Uchazeč</t>
  </si>
  <si>
    <t>OŘ Plzeň, Sušická 23</t>
  </si>
  <si>
    <t>Uchazeč :</t>
  </si>
  <si>
    <t>Správa železniuc, státní organizace</t>
  </si>
  <si>
    <t>VZ65421053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</si>
</sst>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0" fillId="4" borderId="0" xfId="0" applyFont="1" applyFill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4" fontId="31" fillId="0" borderId="12" xfId="0" applyNumberFormat="1" applyFont="1" applyBorder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23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/>
    </xf>
    <xf numFmtId="4" fontId="15" fillId="0" borderId="20" xfId="0" applyNumberFormat="1" applyFont="1" applyBorder="1" applyAlignment="1">
      <alignment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15" fillId="0" borderId="19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4" fontId="22" fillId="4" borderId="0" xfId="0" applyNumberFormat="1" applyFont="1" applyFill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abSelected="1" workbookViewId="0">
      <selection activeCell="T21" sqref="T2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4</v>
      </c>
      <c r="BV1" s="15" t="s">
        <v>5</v>
      </c>
    </row>
    <row r="2" spans="1:74" s="1" customFormat="1" ht="36.950000000000003" customHeight="1">
      <c r="AR2" s="202" t="s">
        <v>6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F2" s="203"/>
      <c r="BG2" s="203"/>
      <c r="BS2" s="16" t="s">
        <v>7</v>
      </c>
      <c r="BT2" s="16" t="s">
        <v>8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s="1" customFormat="1" ht="24.95" customHeight="1">
      <c r="B4" s="19"/>
      <c r="D4" s="20" t="s">
        <v>10</v>
      </c>
      <c r="AR4" s="19"/>
      <c r="AS4" s="21" t="s">
        <v>11</v>
      </c>
      <c r="BS4" s="16" t="s">
        <v>12</v>
      </c>
    </row>
    <row r="5" spans="1:74" s="1" customFormat="1" ht="12" customHeight="1">
      <c r="B5" s="19"/>
      <c r="D5" s="22" t="s">
        <v>13</v>
      </c>
      <c r="K5" s="218" t="s">
        <v>699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R5" s="19"/>
      <c r="BS5" s="16" t="s">
        <v>7</v>
      </c>
    </row>
    <row r="6" spans="1:74" s="1" customFormat="1" ht="36.950000000000003" customHeight="1">
      <c r="B6" s="19"/>
      <c r="D6" s="24" t="s">
        <v>14</v>
      </c>
      <c r="K6" s="219" t="s">
        <v>15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R6" s="19"/>
      <c r="BS6" s="16" t="s">
        <v>7</v>
      </c>
    </row>
    <row r="7" spans="1:74" s="1" customFormat="1" ht="12" customHeight="1">
      <c r="B7" s="19"/>
      <c r="D7" s="25" t="s">
        <v>16</v>
      </c>
      <c r="K7" s="23" t="s">
        <v>1</v>
      </c>
      <c r="AK7" s="25" t="s">
        <v>17</v>
      </c>
      <c r="AN7" s="23" t="s">
        <v>1</v>
      </c>
      <c r="AR7" s="19"/>
      <c r="BS7" s="16" t="s">
        <v>7</v>
      </c>
    </row>
    <row r="8" spans="1:74" s="1" customFormat="1" ht="12" customHeight="1">
      <c r="B8" s="19"/>
      <c r="D8" s="25" t="s">
        <v>18</v>
      </c>
      <c r="K8" s="23" t="s">
        <v>693</v>
      </c>
      <c r="AK8" s="25" t="s">
        <v>19</v>
      </c>
      <c r="AN8" s="201">
        <v>44323</v>
      </c>
      <c r="AR8" s="19"/>
      <c r="BS8" s="16" t="s">
        <v>7</v>
      </c>
    </row>
    <row r="9" spans="1:74" s="1" customFormat="1" ht="14.45" customHeight="1">
      <c r="B9" s="19"/>
      <c r="AR9" s="19"/>
      <c r="BS9" s="16" t="s">
        <v>7</v>
      </c>
    </row>
    <row r="10" spans="1:74" s="1" customFormat="1" ht="12" customHeight="1">
      <c r="B10" s="19"/>
      <c r="D10" s="25" t="s">
        <v>20</v>
      </c>
      <c r="K10" s="1" t="s">
        <v>694</v>
      </c>
      <c r="AK10" s="25" t="s">
        <v>21</v>
      </c>
      <c r="AN10" s="23" t="s">
        <v>1</v>
      </c>
      <c r="AR10" s="19"/>
      <c r="BS10" s="16" t="s">
        <v>7</v>
      </c>
    </row>
    <row r="11" spans="1:74" s="1" customFormat="1" ht="18.399999999999999" customHeight="1">
      <c r="B11" s="19"/>
      <c r="E11" s="23" t="s">
        <v>22</v>
      </c>
      <c r="AK11" s="25" t="s">
        <v>23</v>
      </c>
      <c r="AN11" s="23" t="s">
        <v>1</v>
      </c>
      <c r="AR11" s="19"/>
      <c r="BS11" s="16" t="s">
        <v>7</v>
      </c>
    </row>
    <row r="12" spans="1:74" s="1" customFormat="1" ht="6.95" customHeight="1">
      <c r="B12" s="19"/>
      <c r="AR12" s="19"/>
      <c r="BS12" s="16" t="s">
        <v>7</v>
      </c>
    </row>
    <row r="13" spans="1:74" s="1" customFormat="1" ht="12" customHeight="1">
      <c r="B13" s="19"/>
      <c r="D13" s="25" t="s">
        <v>695</v>
      </c>
      <c r="AK13" s="25" t="s">
        <v>21</v>
      </c>
      <c r="AN13" s="23" t="s">
        <v>1</v>
      </c>
      <c r="AR13" s="19"/>
      <c r="BS13" s="16" t="s">
        <v>7</v>
      </c>
    </row>
    <row r="14" spans="1:74" ht="12.75">
      <c r="B14" s="19"/>
      <c r="E14" s="23" t="s">
        <v>22</v>
      </c>
      <c r="AK14" s="25" t="s">
        <v>23</v>
      </c>
      <c r="AN14" s="23" t="s">
        <v>1</v>
      </c>
      <c r="AR14" s="19"/>
      <c r="BS14" s="16" t="s">
        <v>7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/>
      <c r="AK16" s="25"/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22</v>
      </c>
      <c r="AK17" s="25"/>
      <c r="AN17" s="23" t="s">
        <v>1</v>
      </c>
      <c r="AR17" s="19"/>
      <c r="BS17" s="16" t="s">
        <v>4</v>
      </c>
    </row>
    <row r="18" spans="1:71" s="1" customFormat="1" ht="6.95" customHeight="1">
      <c r="B18" s="19"/>
      <c r="AR18" s="19"/>
      <c r="BS18" s="16" t="s">
        <v>7</v>
      </c>
    </row>
    <row r="19" spans="1:71" s="1" customFormat="1" ht="12" customHeight="1">
      <c r="B19" s="19"/>
      <c r="D19" s="25"/>
      <c r="AK19" s="25"/>
      <c r="AN19" s="23" t="s">
        <v>1</v>
      </c>
      <c r="AR19" s="19"/>
      <c r="BS19" s="16" t="s">
        <v>7</v>
      </c>
    </row>
    <row r="20" spans="1:71" s="1" customFormat="1" ht="18.399999999999999" customHeight="1">
      <c r="B20" s="19"/>
      <c r="E20" s="23" t="s">
        <v>22</v>
      </c>
      <c r="AK20" s="25"/>
      <c r="AN20" s="23" t="s">
        <v>1</v>
      </c>
      <c r="AR20" s="19"/>
      <c r="BS20" s="16" t="s">
        <v>3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27</v>
      </c>
      <c r="AR22" s="19"/>
    </row>
    <row r="23" spans="1:71" s="1" customFormat="1" ht="16.5" customHeight="1">
      <c r="B23" s="19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1" customFormat="1" ht="14.45" customHeight="1">
      <c r="B26" s="19"/>
      <c r="D26" s="28" t="s">
        <v>28</v>
      </c>
      <c r="AK26" s="221">
        <f>ROUND(AG94,2)</f>
        <v>0</v>
      </c>
      <c r="AL26" s="203"/>
      <c r="AM26" s="203"/>
      <c r="AN26" s="203"/>
      <c r="AO26" s="203"/>
      <c r="AR26" s="19"/>
    </row>
    <row r="27" spans="1:71" ht="12">
      <c r="B27" s="19"/>
      <c r="E27" s="30" t="s">
        <v>29</v>
      </c>
      <c r="AK27" s="222">
        <f>ROUND(AS94,2)</f>
        <v>0</v>
      </c>
      <c r="AL27" s="222"/>
      <c r="AM27" s="222"/>
      <c r="AN27" s="222"/>
      <c r="AO27" s="222"/>
      <c r="AR27" s="19"/>
    </row>
    <row r="28" spans="1:71" s="2" customFormat="1" ht="12">
      <c r="A28" s="31"/>
      <c r="B28" s="32"/>
      <c r="C28" s="31"/>
      <c r="D28" s="31"/>
      <c r="E28" s="30" t="s">
        <v>30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222">
        <f>ROUND(AT94,2)</f>
        <v>0</v>
      </c>
      <c r="AL28" s="222"/>
      <c r="AM28" s="222"/>
      <c r="AN28" s="222"/>
      <c r="AO28" s="222"/>
      <c r="AP28" s="31"/>
      <c r="AQ28" s="31"/>
      <c r="AR28" s="32"/>
      <c r="BG28" s="31"/>
    </row>
    <row r="29" spans="1:71" s="2" customFormat="1" ht="14.45" customHeight="1">
      <c r="A29" s="31"/>
      <c r="B29" s="32"/>
      <c r="C29" s="31"/>
      <c r="D29" s="28" t="s">
        <v>31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221">
        <f>ROUND(AG100, 2)</f>
        <v>0</v>
      </c>
      <c r="AL29" s="221"/>
      <c r="AM29" s="221"/>
      <c r="AN29" s="221"/>
      <c r="AO29" s="221"/>
      <c r="AP29" s="31"/>
      <c r="AQ29" s="31"/>
      <c r="AR29" s="32"/>
      <c r="BG29" s="31"/>
    </row>
    <row r="30" spans="1:71" s="2" customFormat="1" ht="6.95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2"/>
      <c r="BG30" s="31"/>
    </row>
    <row r="31" spans="1:71" s="2" customFormat="1" ht="25.9" customHeight="1">
      <c r="A31" s="31"/>
      <c r="B31" s="32"/>
      <c r="C31" s="31"/>
      <c r="D31" s="33" t="s">
        <v>32</v>
      </c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223">
        <f>ROUND(AK26 + AK29, 2)</f>
        <v>0</v>
      </c>
      <c r="AL31" s="224"/>
      <c r="AM31" s="224"/>
      <c r="AN31" s="224"/>
      <c r="AO31" s="224"/>
      <c r="AP31" s="31"/>
      <c r="AQ31" s="31"/>
      <c r="AR31" s="32"/>
      <c r="BG31" s="31"/>
    </row>
    <row r="32" spans="1:71" s="2" customFormat="1" ht="6.95" customHeight="1">
      <c r="A32" s="31"/>
      <c r="B32" s="32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2"/>
      <c r="BG32" s="31"/>
    </row>
    <row r="33" spans="1:59" s="2" customFormat="1" ht="12.75">
      <c r="A33" s="31"/>
      <c r="B33" s="32"/>
      <c r="C33" s="31"/>
      <c r="D33" s="31"/>
      <c r="E33" s="31"/>
      <c r="F33" s="31"/>
      <c r="G33" s="31"/>
      <c r="H33" s="31"/>
      <c r="I33" s="31"/>
      <c r="J33" s="31"/>
      <c r="K33" s="31"/>
      <c r="L33" s="225" t="s">
        <v>33</v>
      </c>
      <c r="M33" s="225"/>
      <c r="N33" s="225"/>
      <c r="O33" s="225"/>
      <c r="P33" s="225"/>
      <c r="Q33" s="31"/>
      <c r="R33" s="31"/>
      <c r="S33" s="31"/>
      <c r="T33" s="31"/>
      <c r="U33" s="31"/>
      <c r="V33" s="31"/>
      <c r="W33" s="225" t="s">
        <v>34</v>
      </c>
      <c r="X33" s="225"/>
      <c r="Y33" s="225"/>
      <c r="Z33" s="225"/>
      <c r="AA33" s="225"/>
      <c r="AB33" s="225"/>
      <c r="AC33" s="225"/>
      <c r="AD33" s="225"/>
      <c r="AE33" s="225"/>
      <c r="AF33" s="31"/>
      <c r="AG33" s="31"/>
      <c r="AH33" s="31"/>
      <c r="AI33" s="31"/>
      <c r="AJ33" s="31"/>
      <c r="AK33" s="225" t="s">
        <v>35</v>
      </c>
      <c r="AL33" s="225"/>
      <c r="AM33" s="225"/>
      <c r="AN33" s="225"/>
      <c r="AO33" s="225"/>
      <c r="AP33" s="31"/>
      <c r="AQ33" s="31"/>
      <c r="AR33" s="32"/>
      <c r="BG33" s="31"/>
    </row>
    <row r="34" spans="1:59" s="3" customFormat="1" ht="14.45" customHeight="1">
      <c r="B34" s="36"/>
      <c r="D34" s="25" t="s">
        <v>36</v>
      </c>
      <c r="F34" s="25" t="s">
        <v>37</v>
      </c>
      <c r="L34" s="206">
        <v>0.21</v>
      </c>
      <c r="M34" s="205"/>
      <c r="N34" s="205"/>
      <c r="O34" s="205"/>
      <c r="P34" s="205"/>
      <c r="W34" s="204">
        <f>ROUND(BB94 + SUM(CD100), 2)</f>
        <v>0</v>
      </c>
      <c r="X34" s="205"/>
      <c r="Y34" s="205"/>
      <c r="Z34" s="205"/>
      <c r="AA34" s="205"/>
      <c r="AB34" s="205"/>
      <c r="AC34" s="205"/>
      <c r="AD34" s="205"/>
      <c r="AE34" s="205"/>
      <c r="AK34" s="204">
        <f>ROUND(AX94 + SUM(BY100), 2)</f>
        <v>0</v>
      </c>
      <c r="AL34" s="205"/>
      <c r="AM34" s="205"/>
      <c r="AN34" s="205"/>
      <c r="AO34" s="205"/>
      <c r="AR34" s="36"/>
    </row>
    <row r="35" spans="1:59" s="3" customFormat="1" ht="14.45" customHeight="1">
      <c r="B35" s="36"/>
      <c r="F35" s="25" t="s">
        <v>38</v>
      </c>
      <c r="L35" s="206">
        <v>0.15</v>
      </c>
      <c r="M35" s="205"/>
      <c r="N35" s="205"/>
      <c r="O35" s="205"/>
      <c r="P35" s="205"/>
      <c r="W35" s="204">
        <f>ROUND(BC94 + SUM(CE100), 2)</f>
        <v>0</v>
      </c>
      <c r="X35" s="205"/>
      <c r="Y35" s="205"/>
      <c r="Z35" s="205"/>
      <c r="AA35" s="205"/>
      <c r="AB35" s="205"/>
      <c r="AC35" s="205"/>
      <c r="AD35" s="205"/>
      <c r="AE35" s="205"/>
      <c r="AK35" s="204">
        <f>ROUND(AY94 + SUM(BZ100), 2)</f>
        <v>0</v>
      </c>
      <c r="AL35" s="205"/>
      <c r="AM35" s="205"/>
      <c r="AN35" s="205"/>
      <c r="AO35" s="205"/>
      <c r="AR35" s="36"/>
    </row>
    <row r="36" spans="1:59" s="3" customFormat="1" ht="14.45" hidden="1" customHeight="1">
      <c r="B36" s="36"/>
      <c r="F36" s="25" t="s">
        <v>39</v>
      </c>
      <c r="L36" s="206">
        <v>0.21</v>
      </c>
      <c r="M36" s="205"/>
      <c r="N36" s="205"/>
      <c r="O36" s="205"/>
      <c r="P36" s="205"/>
      <c r="W36" s="204">
        <f>ROUND(BD94 + SUM(CF100), 2)</f>
        <v>0</v>
      </c>
      <c r="X36" s="205"/>
      <c r="Y36" s="205"/>
      <c r="Z36" s="205"/>
      <c r="AA36" s="205"/>
      <c r="AB36" s="205"/>
      <c r="AC36" s="205"/>
      <c r="AD36" s="205"/>
      <c r="AE36" s="205"/>
      <c r="AK36" s="204">
        <v>0</v>
      </c>
      <c r="AL36" s="205"/>
      <c r="AM36" s="205"/>
      <c r="AN36" s="205"/>
      <c r="AO36" s="205"/>
      <c r="AR36" s="36"/>
    </row>
    <row r="37" spans="1:59" s="3" customFormat="1" ht="14.45" hidden="1" customHeight="1">
      <c r="B37" s="36"/>
      <c r="F37" s="25" t="s">
        <v>40</v>
      </c>
      <c r="L37" s="206">
        <v>0.15</v>
      </c>
      <c r="M37" s="205"/>
      <c r="N37" s="205"/>
      <c r="O37" s="205"/>
      <c r="P37" s="205"/>
      <c r="W37" s="204">
        <f>ROUND(BE94 + SUM(CG100), 2)</f>
        <v>0</v>
      </c>
      <c r="X37" s="205"/>
      <c r="Y37" s="205"/>
      <c r="Z37" s="205"/>
      <c r="AA37" s="205"/>
      <c r="AB37" s="205"/>
      <c r="AC37" s="205"/>
      <c r="AD37" s="205"/>
      <c r="AE37" s="205"/>
      <c r="AK37" s="204">
        <v>0</v>
      </c>
      <c r="AL37" s="205"/>
      <c r="AM37" s="205"/>
      <c r="AN37" s="205"/>
      <c r="AO37" s="205"/>
      <c r="AR37" s="36"/>
    </row>
    <row r="38" spans="1:59" s="3" customFormat="1" ht="14.45" hidden="1" customHeight="1">
      <c r="B38" s="36"/>
      <c r="F38" s="25" t="s">
        <v>41</v>
      </c>
      <c r="L38" s="206">
        <v>0</v>
      </c>
      <c r="M38" s="205"/>
      <c r="N38" s="205"/>
      <c r="O38" s="205"/>
      <c r="P38" s="205"/>
      <c r="W38" s="204">
        <f>ROUND(BF94 + SUM(CH100), 2)</f>
        <v>0</v>
      </c>
      <c r="X38" s="205"/>
      <c r="Y38" s="205"/>
      <c r="Z38" s="205"/>
      <c r="AA38" s="205"/>
      <c r="AB38" s="205"/>
      <c r="AC38" s="205"/>
      <c r="AD38" s="205"/>
      <c r="AE38" s="205"/>
      <c r="AK38" s="204">
        <v>0</v>
      </c>
      <c r="AL38" s="205"/>
      <c r="AM38" s="205"/>
      <c r="AN38" s="205"/>
      <c r="AO38" s="205"/>
      <c r="AR38" s="36"/>
    </row>
    <row r="39" spans="1:59" s="2" customFormat="1" ht="6.95" customHeight="1">
      <c r="A39" s="31"/>
      <c r="B39" s="32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2"/>
      <c r="BG39" s="31"/>
    </row>
    <row r="40" spans="1:59" s="2" customFormat="1" ht="25.9" customHeight="1">
      <c r="A40" s="31"/>
      <c r="B40" s="32"/>
      <c r="C40" s="37"/>
      <c r="D40" s="38" t="s">
        <v>42</v>
      </c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40" t="s">
        <v>43</v>
      </c>
      <c r="U40" s="39"/>
      <c r="V40" s="39"/>
      <c r="W40" s="39"/>
      <c r="X40" s="210" t="s">
        <v>44</v>
      </c>
      <c r="Y40" s="208"/>
      <c r="Z40" s="208"/>
      <c r="AA40" s="208"/>
      <c r="AB40" s="208"/>
      <c r="AC40" s="39"/>
      <c r="AD40" s="39"/>
      <c r="AE40" s="39"/>
      <c r="AF40" s="39"/>
      <c r="AG40" s="39"/>
      <c r="AH40" s="39"/>
      <c r="AI40" s="39"/>
      <c r="AJ40" s="39"/>
      <c r="AK40" s="207">
        <f>SUM(AK31:AK38)</f>
        <v>0</v>
      </c>
      <c r="AL40" s="208"/>
      <c r="AM40" s="208"/>
      <c r="AN40" s="208"/>
      <c r="AO40" s="209"/>
      <c r="AP40" s="37"/>
      <c r="AQ40" s="37"/>
      <c r="AR40" s="32"/>
      <c r="BG40" s="31"/>
    </row>
    <row r="41" spans="1:59" s="2" customFormat="1" ht="6.95" customHeight="1">
      <c r="A41" s="31"/>
      <c r="B41" s="32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2"/>
      <c r="BG41" s="31"/>
    </row>
    <row r="42" spans="1:59" s="2" customFormat="1" ht="14.4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2"/>
      <c r="BG42" s="31"/>
    </row>
    <row r="43" spans="1:59" s="1" customFormat="1" ht="14.45" customHeight="1">
      <c r="B43" s="19"/>
      <c r="AR43" s="19"/>
    </row>
    <row r="44" spans="1:59" s="1" customFormat="1" ht="14.45" customHeight="1">
      <c r="B44" s="19"/>
      <c r="AR44" s="19"/>
    </row>
    <row r="45" spans="1:59" s="1" customFormat="1" ht="14.45" customHeight="1">
      <c r="B45" s="19"/>
      <c r="AR45" s="19"/>
    </row>
    <row r="46" spans="1:59" s="1" customFormat="1" ht="14.45" customHeight="1">
      <c r="B46" s="19"/>
      <c r="AR46" s="19"/>
    </row>
    <row r="47" spans="1:59" s="1" customFormat="1" ht="14.45" customHeight="1">
      <c r="B47" s="19"/>
      <c r="AR47" s="19"/>
    </row>
    <row r="48" spans="1:59" s="1" customFormat="1" ht="14.45" customHeight="1">
      <c r="B48" s="19"/>
      <c r="AR48" s="19"/>
    </row>
    <row r="49" spans="1:59" s="2" customFormat="1" ht="14.45" customHeight="1">
      <c r="B49" s="41"/>
      <c r="D49" s="42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/>
      <c r="AI49" s="43"/>
      <c r="AJ49" s="43"/>
      <c r="AK49" s="43"/>
      <c r="AL49" s="43"/>
      <c r="AM49" s="43"/>
      <c r="AN49" s="43"/>
      <c r="AO49" s="43"/>
      <c r="AR49" s="41"/>
    </row>
    <row r="50" spans="1:59">
      <c r="B50" s="19"/>
      <c r="AR50" s="19"/>
    </row>
    <row r="51" spans="1:59">
      <c r="B51" s="19"/>
      <c r="AR51" s="19"/>
    </row>
    <row r="52" spans="1:59">
      <c r="B52" s="19"/>
      <c r="AR52" s="19"/>
    </row>
    <row r="53" spans="1:59">
      <c r="B53" s="19"/>
      <c r="AR53" s="19"/>
    </row>
    <row r="54" spans="1:59">
      <c r="B54" s="19"/>
      <c r="AR54" s="19"/>
    </row>
    <row r="55" spans="1:59">
      <c r="B55" s="19"/>
      <c r="AR55" s="19"/>
    </row>
    <row r="56" spans="1:59">
      <c r="B56" s="19"/>
      <c r="AR56" s="19"/>
    </row>
    <row r="57" spans="1:59">
      <c r="B57" s="19"/>
      <c r="AR57" s="19"/>
    </row>
    <row r="58" spans="1:59">
      <c r="B58" s="19"/>
      <c r="AR58" s="19"/>
    </row>
    <row r="59" spans="1:59">
      <c r="B59" s="19"/>
      <c r="AR59" s="19"/>
    </row>
    <row r="60" spans="1:59" s="2" customFormat="1" ht="12.75">
      <c r="A60" s="31"/>
      <c r="B60" s="32"/>
      <c r="C60" s="31"/>
      <c r="D60" s="44" t="s">
        <v>45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45</v>
      </c>
      <c r="AI60" s="34"/>
      <c r="AJ60" s="34"/>
      <c r="AK60" s="34"/>
      <c r="AL60" s="34"/>
      <c r="AM60" s="44" t="s">
        <v>46</v>
      </c>
      <c r="AN60" s="34"/>
      <c r="AO60" s="34"/>
      <c r="AP60" s="31"/>
      <c r="AQ60" s="31"/>
      <c r="AR60" s="32"/>
      <c r="BG60" s="31"/>
    </row>
    <row r="61" spans="1:59">
      <c r="B61" s="19"/>
      <c r="AR61" s="19"/>
    </row>
    <row r="62" spans="1:59">
      <c r="B62" s="19"/>
      <c r="AR62" s="19"/>
    </row>
    <row r="63" spans="1:59">
      <c r="B63" s="19"/>
      <c r="AR63" s="19"/>
    </row>
    <row r="64" spans="1:59" s="2" customFormat="1" ht="12.75">
      <c r="A64" s="31"/>
      <c r="B64" s="32"/>
      <c r="C64" s="31"/>
      <c r="D64" s="42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/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G64" s="31"/>
    </row>
    <row r="65" spans="1:59">
      <c r="B65" s="19"/>
      <c r="AR65" s="19"/>
    </row>
    <row r="66" spans="1:59">
      <c r="B66" s="19"/>
      <c r="AR66" s="19"/>
    </row>
    <row r="67" spans="1:59">
      <c r="B67" s="19"/>
      <c r="AR67" s="19"/>
    </row>
    <row r="68" spans="1:59">
      <c r="B68" s="19"/>
      <c r="AR68" s="19"/>
    </row>
    <row r="69" spans="1:59">
      <c r="B69" s="19"/>
      <c r="AR69" s="19"/>
    </row>
    <row r="70" spans="1:59">
      <c r="B70" s="19"/>
      <c r="AR70" s="19"/>
    </row>
    <row r="71" spans="1:59">
      <c r="B71" s="19"/>
      <c r="AR71" s="19"/>
    </row>
    <row r="72" spans="1:59">
      <c r="B72" s="19"/>
      <c r="AR72" s="19"/>
    </row>
    <row r="73" spans="1:59">
      <c r="B73" s="19"/>
      <c r="AR73" s="19"/>
    </row>
    <row r="74" spans="1:59">
      <c r="B74" s="19"/>
      <c r="AR74" s="19"/>
    </row>
    <row r="75" spans="1:59" s="2" customFormat="1" ht="12.75">
      <c r="A75" s="31"/>
      <c r="B75" s="32"/>
      <c r="C75" s="31"/>
      <c r="D75" s="44" t="s">
        <v>45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45</v>
      </c>
      <c r="AI75" s="34"/>
      <c r="AJ75" s="34"/>
      <c r="AK75" s="34"/>
      <c r="AL75" s="34"/>
      <c r="AM75" s="44" t="s">
        <v>46</v>
      </c>
      <c r="AN75" s="34"/>
      <c r="AO75" s="34"/>
      <c r="AP75" s="31"/>
      <c r="AQ75" s="31"/>
      <c r="AR75" s="32"/>
      <c r="BG75" s="31"/>
    </row>
    <row r="76" spans="1:59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G76" s="31"/>
    </row>
    <row r="77" spans="1:59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G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G81" s="31"/>
    </row>
    <row r="82" spans="1:91" s="2" customFormat="1" ht="24.95" customHeight="1">
      <c r="A82" s="31"/>
      <c r="B82" s="32"/>
      <c r="C82" s="20" t="s">
        <v>47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G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G83" s="31"/>
    </row>
    <row r="84" spans="1:91" s="4" customFormat="1" ht="12" customHeight="1">
      <c r="B84" s="50"/>
      <c r="C84" s="25" t="s">
        <v>13</v>
      </c>
      <c r="L84" s="4" t="str">
        <f>K5</f>
        <v>VZ65421053</v>
      </c>
      <c r="AR84" s="50"/>
    </row>
    <row r="85" spans="1:91" s="5" customFormat="1" ht="36.950000000000003" customHeight="1">
      <c r="B85" s="51"/>
      <c r="C85" s="52" t="s">
        <v>14</v>
      </c>
      <c r="L85" s="228" t="str">
        <f>K6</f>
        <v>Oprava technologie ED Plzeň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G86" s="31"/>
    </row>
    <row r="87" spans="1:91" s="2" customFormat="1" ht="12" customHeight="1">
      <c r="A87" s="31"/>
      <c r="B87" s="32"/>
      <c r="C87" s="25" t="s">
        <v>18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OŘ Plzeň, Sušická ul. 23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19</v>
      </c>
      <c r="AJ87" s="31"/>
      <c r="AK87" s="31"/>
      <c r="AL87" s="31"/>
      <c r="AM87" s="230">
        <f>IF(AN8= "","",AN8)</f>
        <v>44323</v>
      </c>
      <c r="AN87" s="230"/>
      <c r="AO87" s="31"/>
      <c r="AP87" s="31"/>
      <c r="AQ87" s="31"/>
      <c r="AR87" s="32"/>
      <c r="BG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G88" s="31"/>
    </row>
    <row r="89" spans="1:91" s="2" customFormat="1" ht="15.2" customHeight="1">
      <c r="A89" s="31"/>
      <c r="B89" s="32"/>
      <c r="C89" s="25" t="s">
        <v>20</v>
      </c>
      <c r="D89" s="31"/>
      <c r="E89" s="31"/>
      <c r="F89" s="31"/>
      <c r="G89" s="31"/>
      <c r="H89" s="31"/>
      <c r="I89" s="31"/>
      <c r="J89" s="31"/>
      <c r="K89" s="31"/>
      <c r="L89" s="4" t="s">
        <v>694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/>
      <c r="AJ89" s="31"/>
      <c r="AK89" s="31"/>
      <c r="AL89" s="31"/>
      <c r="AM89" s="231" t="str">
        <f>IF(E17="","",E17)</f>
        <v xml:space="preserve"> </v>
      </c>
      <c r="AN89" s="232"/>
      <c r="AO89" s="232"/>
      <c r="AP89" s="232"/>
      <c r="AQ89" s="31"/>
      <c r="AR89" s="32"/>
      <c r="AS89" s="233" t="s">
        <v>48</v>
      </c>
      <c r="AT89" s="234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6"/>
      <c r="BG89" s="31"/>
    </row>
    <row r="90" spans="1:91" s="2" customFormat="1" ht="15.2" customHeight="1">
      <c r="A90" s="31"/>
      <c r="B90" s="32"/>
      <c r="C90" s="25" t="s">
        <v>697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/>
      <c r="AJ90" s="31"/>
      <c r="AK90" s="31"/>
      <c r="AL90" s="31"/>
      <c r="AM90" s="231" t="str">
        <f>IF(E20="","",E20)</f>
        <v xml:space="preserve"> </v>
      </c>
      <c r="AN90" s="232"/>
      <c r="AO90" s="232"/>
      <c r="AP90" s="232"/>
      <c r="AQ90" s="31"/>
      <c r="AR90" s="32"/>
      <c r="AS90" s="235"/>
      <c r="AT90" s="236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8"/>
      <c r="BG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35"/>
      <c r="AT91" s="236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8"/>
      <c r="BG91" s="31"/>
    </row>
    <row r="92" spans="1:91" s="2" customFormat="1" ht="29.25" customHeight="1">
      <c r="A92" s="31"/>
      <c r="B92" s="32"/>
      <c r="C92" s="237" t="s">
        <v>49</v>
      </c>
      <c r="D92" s="214"/>
      <c r="E92" s="214"/>
      <c r="F92" s="214"/>
      <c r="G92" s="214"/>
      <c r="H92" s="59"/>
      <c r="I92" s="213" t="s">
        <v>50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38" t="s">
        <v>51</v>
      </c>
      <c r="AH92" s="214"/>
      <c r="AI92" s="214"/>
      <c r="AJ92" s="214"/>
      <c r="AK92" s="214"/>
      <c r="AL92" s="214"/>
      <c r="AM92" s="214"/>
      <c r="AN92" s="213" t="s">
        <v>52</v>
      </c>
      <c r="AO92" s="214"/>
      <c r="AP92" s="215"/>
      <c r="AQ92" s="60" t="s">
        <v>53</v>
      </c>
      <c r="AR92" s="32"/>
      <c r="AS92" s="61" t="s">
        <v>54</v>
      </c>
      <c r="AT92" s="62" t="s">
        <v>55</v>
      </c>
      <c r="AU92" s="62" t="s">
        <v>56</v>
      </c>
      <c r="AV92" s="62" t="s">
        <v>57</v>
      </c>
      <c r="AW92" s="62" t="s">
        <v>58</v>
      </c>
      <c r="AX92" s="62" t="s">
        <v>59</v>
      </c>
      <c r="AY92" s="62" t="s">
        <v>60</v>
      </c>
      <c r="AZ92" s="62" t="s">
        <v>61</v>
      </c>
      <c r="BA92" s="62" t="s">
        <v>62</v>
      </c>
      <c r="BB92" s="62" t="s">
        <v>63</v>
      </c>
      <c r="BC92" s="62" t="s">
        <v>64</v>
      </c>
      <c r="BD92" s="62" t="s">
        <v>65</v>
      </c>
      <c r="BE92" s="62" t="s">
        <v>66</v>
      </c>
      <c r="BF92" s="63" t="s">
        <v>67</v>
      </c>
      <c r="BG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6"/>
      <c r="BG93" s="31"/>
    </row>
    <row r="94" spans="1:91" s="6" customFormat="1" ht="32.450000000000003" customHeight="1">
      <c r="B94" s="67"/>
      <c r="C94" s="68" t="s">
        <v>68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7">
        <f>ROUND(SUM(AG95:AG98),2)</f>
        <v>0</v>
      </c>
      <c r="AH94" s="227"/>
      <c r="AI94" s="227"/>
      <c r="AJ94" s="227"/>
      <c r="AK94" s="227"/>
      <c r="AL94" s="227"/>
      <c r="AM94" s="227"/>
      <c r="AN94" s="211">
        <f>SUM(AG94,AV94)</f>
        <v>0</v>
      </c>
      <c r="AO94" s="211"/>
      <c r="AP94" s="211"/>
      <c r="AQ94" s="71" t="s">
        <v>1</v>
      </c>
      <c r="AR94" s="67"/>
      <c r="AS94" s="72">
        <f>ROUND(SUM(AS95:AS98),2)</f>
        <v>0</v>
      </c>
      <c r="AT94" s="73">
        <f>ROUND(SUM(AT95:AT98),2)</f>
        <v>0</v>
      </c>
      <c r="AU94" s="74">
        <f>ROUND(SUM(AU95:AU98),2)</f>
        <v>0</v>
      </c>
      <c r="AV94" s="74">
        <f>ROUND(SUM(AX94:AY94),2)</f>
        <v>0</v>
      </c>
      <c r="AW94" s="75">
        <f>ROUND(SUM(AW95:AW98),5)</f>
        <v>180.28485000000001</v>
      </c>
      <c r="AX94" s="74">
        <f>ROUND(BB94*L34,2)</f>
        <v>0</v>
      </c>
      <c r="AY94" s="74">
        <f>ROUND(BC94*L35,2)</f>
        <v>0</v>
      </c>
      <c r="AZ94" s="74">
        <f>ROUND(BD94*L34,2)</f>
        <v>0</v>
      </c>
      <c r="BA94" s="74">
        <f>ROUND(BE94*L35,2)</f>
        <v>0</v>
      </c>
      <c r="BB94" s="74">
        <f>ROUND(SUM(BB95:BB98),2)</f>
        <v>0</v>
      </c>
      <c r="BC94" s="74">
        <f>ROUND(SUM(BC95:BC98),2)</f>
        <v>0</v>
      </c>
      <c r="BD94" s="74">
        <f>ROUND(SUM(BD95:BD98),2)</f>
        <v>0</v>
      </c>
      <c r="BE94" s="74">
        <f>ROUND(SUM(BE95:BE98),2)</f>
        <v>0</v>
      </c>
      <c r="BF94" s="76">
        <f>ROUND(SUM(BF95:BF98),2)</f>
        <v>0</v>
      </c>
      <c r="BS94" s="77" t="s">
        <v>69</v>
      </c>
      <c r="BT94" s="77" t="s">
        <v>70</v>
      </c>
      <c r="BU94" s="78" t="s">
        <v>71</v>
      </c>
      <c r="BV94" s="77" t="s">
        <v>72</v>
      </c>
      <c r="BW94" s="77" t="s">
        <v>5</v>
      </c>
      <c r="BX94" s="77" t="s">
        <v>73</v>
      </c>
      <c r="CL94" s="77" t="s">
        <v>1</v>
      </c>
    </row>
    <row r="95" spans="1:91" s="7" customFormat="1" ht="16.5" customHeight="1">
      <c r="A95" s="79" t="s">
        <v>74</v>
      </c>
      <c r="B95" s="80"/>
      <c r="C95" s="81"/>
      <c r="D95" s="226" t="s">
        <v>75</v>
      </c>
      <c r="E95" s="226"/>
      <c r="F95" s="226"/>
      <c r="G95" s="226"/>
      <c r="H95" s="226"/>
      <c r="I95" s="82"/>
      <c r="J95" s="226" t="s">
        <v>76</v>
      </c>
      <c r="K95" s="226"/>
      <c r="L95" s="226"/>
      <c r="M95" s="226"/>
      <c r="N95" s="226"/>
      <c r="O95" s="226"/>
      <c r="P95" s="226"/>
      <c r="Q95" s="226"/>
      <c r="R95" s="226"/>
      <c r="S95" s="226"/>
      <c r="T95" s="226"/>
      <c r="U95" s="226"/>
      <c r="V95" s="226"/>
      <c r="W95" s="226"/>
      <c r="X95" s="226"/>
      <c r="Y95" s="226"/>
      <c r="Z95" s="226"/>
      <c r="AA95" s="226"/>
      <c r="AB95" s="226"/>
      <c r="AC95" s="226"/>
      <c r="AD95" s="226"/>
      <c r="AE95" s="226"/>
      <c r="AF95" s="226"/>
      <c r="AG95" s="216">
        <f>'S01 - Stavební úpravy'!K34</f>
        <v>0</v>
      </c>
      <c r="AH95" s="217"/>
      <c r="AI95" s="217"/>
      <c r="AJ95" s="217"/>
      <c r="AK95" s="217"/>
      <c r="AL95" s="217"/>
      <c r="AM95" s="217"/>
      <c r="AN95" s="216">
        <f>SUM(AG95,AV95)</f>
        <v>0</v>
      </c>
      <c r="AO95" s="217"/>
      <c r="AP95" s="217"/>
      <c r="AQ95" s="83" t="s">
        <v>77</v>
      </c>
      <c r="AR95" s="80"/>
      <c r="AS95" s="84">
        <f>'S01 - Stavební úpravy'!K31</f>
        <v>0</v>
      </c>
      <c r="AT95" s="85">
        <f>'S01 - Stavební úpravy'!K32</f>
        <v>0</v>
      </c>
      <c r="AU95" s="85">
        <v>0</v>
      </c>
      <c r="AV95" s="85">
        <f>ROUND(SUM(AX95:AY95),2)</f>
        <v>0</v>
      </c>
      <c r="AW95" s="86">
        <f>'S01 - Stavební úpravy'!T140</f>
        <v>180.28484700000001</v>
      </c>
      <c r="AX95" s="85">
        <f>'S01 - Stavební úpravy'!K37</f>
        <v>0</v>
      </c>
      <c r="AY95" s="85">
        <f>'S01 - Stavební úpravy'!K38</f>
        <v>0</v>
      </c>
      <c r="AZ95" s="85">
        <f>'S01 - Stavební úpravy'!K39</f>
        <v>0</v>
      </c>
      <c r="BA95" s="85">
        <f>'S01 - Stavební úpravy'!K40</f>
        <v>0</v>
      </c>
      <c r="BB95" s="85">
        <f>'S01 - Stavební úpravy'!F37</f>
        <v>0</v>
      </c>
      <c r="BC95" s="85">
        <f>'S01 - Stavební úpravy'!F38</f>
        <v>0</v>
      </c>
      <c r="BD95" s="85">
        <f>'S01 - Stavební úpravy'!F39</f>
        <v>0</v>
      </c>
      <c r="BE95" s="85">
        <f>'S01 - Stavební úpravy'!F40</f>
        <v>0</v>
      </c>
      <c r="BF95" s="87">
        <f>'S01 - Stavební úpravy'!F41</f>
        <v>0</v>
      </c>
      <c r="BT95" s="88" t="s">
        <v>78</v>
      </c>
      <c r="BV95" s="88" t="s">
        <v>72</v>
      </c>
      <c r="BW95" s="88" t="s">
        <v>79</v>
      </c>
      <c r="BX95" s="88" t="s">
        <v>5</v>
      </c>
      <c r="CL95" s="88" t="s">
        <v>1</v>
      </c>
      <c r="CM95" s="88" t="s">
        <v>80</v>
      </c>
    </row>
    <row r="96" spans="1:91" s="7" customFormat="1" ht="16.5" customHeight="1">
      <c r="A96" s="79" t="s">
        <v>74</v>
      </c>
      <c r="B96" s="80"/>
      <c r="C96" s="81"/>
      <c r="D96" s="226" t="s">
        <v>81</v>
      </c>
      <c r="E96" s="226"/>
      <c r="F96" s="226"/>
      <c r="G96" s="226"/>
      <c r="H96" s="226"/>
      <c r="I96" s="82"/>
      <c r="J96" s="226" t="s">
        <v>82</v>
      </c>
      <c r="K96" s="226"/>
      <c r="L96" s="226"/>
      <c r="M96" s="226"/>
      <c r="N96" s="226"/>
      <c r="O96" s="226"/>
      <c r="P96" s="226"/>
      <c r="Q96" s="226"/>
      <c r="R96" s="226"/>
      <c r="S96" s="226"/>
      <c r="T96" s="226"/>
      <c r="U96" s="226"/>
      <c r="V96" s="226"/>
      <c r="W96" s="226"/>
      <c r="X96" s="226"/>
      <c r="Y96" s="226"/>
      <c r="Z96" s="226"/>
      <c r="AA96" s="226"/>
      <c r="AB96" s="226"/>
      <c r="AC96" s="226"/>
      <c r="AD96" s="226"/>
      <c r="AE96" s="226"/>
      <c r="AF96" s="226"/>
      <c r="AG96" s="216">
        <f>'S02 - Technologie zpětné ...'!K34</f>
        <v>0</v>
      </c>
      <c r="AH96" s="217"/>
      <c r="AI96" s="217"/>
      <c r="AJ96" s="217"/>
      <c r="AK96" s="217"/>
      <c r="AL96" s="217"/>
      <c r="AM96" s="217"/>
      <c r="AN96" s="216">
        <f>SUM(AG96,AV96)</f>
        <v>0</v>
      </c>
      <c r="AO96" s="217"/>
      <c r="AP96" s="217"/>
      <c r="AQ96" s="83" t="s">
        <v>77</v>
      </c>
      <c r="AR96" s="80"/>
      <c r="AS96" s="84">
        <f>'S02 - Technologie zpětné ...'!K31</f>
        <v>0</v>
      </c>
      <c r="AT96" s="85">
        <f>'S02 - Technologie zpětné ...'!K32</f>
        <v>0</v>
      </c>
      <c r="AU96" s="85">
        <v>0</v>
      </c>
      <c r="AV96" s="85">
        <f>ROUND(SUM(AX96:AY96),2)</f>
        <v>0</v>
      </c>
      <c r="AW96" s="86">
        <f>'S02 - Technologie zpětné ...'!T122</f>
        <v>0</v>
      </c>
      <c r="AX96" s="85">
        <f>'S02 - Technologie zpětné ...'!K37</f>
        <v>0</v>
      </c>
      <c r="AY96" s="85">
        <f>'S02 - Technologie zpětné ...'!K38</f>
        <v>0</v>
      </c>
      <c r="AZ96" s="85">
        <f>'S02 - Technologie zpětné ...'!K39</f>
        <v>0</v>
      </c>
      <c r="BA96" s="85">
        <f>'S02 - Technologie zpětné ...'!K40</f>
        <v>0</v>
      </c>
      <c r="BB96" s="85">
        <f>'S02 - Technologie zpětné ...'!F37</f>
        <v>0</v>
      </c>
      <c r="BC96" s="85">
        <f>'S02 - Technologie zpětné ...'!F38</f>
        <v>0</v>
      </c>
      <c r="BD96" s="85">
        <f>'S02 - Technologie zpětné ...'!F39</f>
        <v>0</v>
      </c>
      <c r="BE96" s="85">
        <f>'S02 - Technologie zpětné ...'!F40</f>
        <v>0</v>
      </c>
      <c r="BF96" s="87">
        <f>'S02 - Technologie zpětné ...'!F41</f>
        <v>0</v>
      </c>
      <c r="BT96" s="88" t="s">
        <v>78</v>
      </c>
      <c r="BV96" s="88" t="s">
        <v>72</v>
      </c>
      <c r="BW96" s="88" t="s">
        <v>83</v>
      </c>
      <c r="BX96" s="88" t="s">
        <v>5</v>
      </c>
      <c r="CL96" s="88" t="s">
        <v>1</v>
      </c>
      <c r="CM96" s="88" t="s">
        <v>80</v>
      </c>
    </row>
    <row r="97" spans="1:91" s="7" customFormat="1" ht="16.5" customHeight="1">
      <c r="A97" s="79" t="s">
        <v>74</v>
      </c>
      <c r="B97" s="80"/>
      <c r="C97" s="81"/>
      <c r="D97" s="226" t="s">
        <v>84</v>
      </c>
      <c r="E97" s="226"/>
      <c r="F97" s="226"/>
      <c r="G97" s="226"/>
      <c r="H97" s="226"/>
      <c r="I97" s="82"/>
      <c r="J97" s="226" t="s">
        <v>85</v>
      </c>
      <c r="K97" s="226"/>
      <c r="L97" s="226"/>
      <c r="M97" s="226"/>
      <c r="N97" s="226"/>
      <c r="O97" s="226"/>
      <c r="P97" s="226"/>
      <c r="Q97" s="226"/>
      <c r="R97" s="226"/>
      <c r="S97" s="226"/>
      <c r="T97" s="226"/>
      <c r="U97" s="226"/>
      <c r="V97" s="226"/>
      <c r="W97" s="226"/>
      <c r="X97" s="226"/>
      <c r="Y97" s="226"/>
      <c r="Z97" s="226"/>
      <c r="AA97" s="226"/>
      <c r="AB97" s="226"/>
      <c r="AC97" s="226"/>
      <c r="AD97" s="226"/>
      <c r="AE97" s="226"/>
      <c r="AF97" s="226"/>
      <c r="AG97" s="216">
        <f>'S03 - Oprava systému vizu...'!K34</f>
        <v>0</v>
      </c>
      <c r="AH97" s="217"/>
      <c r="AI97" s="217"/>
      <c r="AJ97" s="217"/>
      <c r="AK97" s="217"/>
      <c r="AL97" s="217"/>
      <c r="AM97" s="217"/>
      <c r="AN97" s="216">
        <f>SUM(AG97,AV97)</f>
        <v>0</v>
      </c>
      <c r="AO97" s="217"/>
      <c r="AP97" s="217"/>
      <c r="AQ97" s="83" t="s">
        <v>77</v>
      </c>
      <c r="AR97" s="80"/>
      <c r="AS97" s="84">
        <f>'S03 - Oprava systému vizu...'!K31</f>
        <v>0</v>
      </c>
      <c r="AT97" s="85">
        <f>'S03 - Oprava systému vizu...'!K32</f>
        <v>0</v>
      </c>
      <c r="AU97" s="85">
        <v>0</v>
      </c>
      <c r="AV97" s="85">
        <f>ROUND(SUM(AX97:AY97),2)</f>
        <v>0</v>
      </c>
      <c r="AW97" s="86">
        <f>'S03 - Oprava systému vizu...'!T122</f>
        <v>0</v>
      </c>
      <c r="AX97" s="85">
        <f>'S03 - Oprava systému vizu...'!K37</f>
        <v>0</v>
      </c>
      <c r="AY97" s="85">
        <f>'S03 - Oprava systému vizu...'!K38</f>
        <v>0</v>
      </c>
      <c r="AZ97" s="85">
        <f>'S03 - Oprava systému vizu...'!K39</f>
        <v>0</v>
      </c>
      <c r="BA97" s="85">
        <f>'S03 - Oprava systému vizu...'!K40</f>
        <v>0</v>
      </c>
      <c r="BB97" s="85">
        <f>'S03 - Oprava systému vizu...'!F37</f>
        <v>0</v>
      </c>
      <c r="BC97" s="85">
        <f>'S03 - Oprava systému vizu...'!F38</f>
        <v>0</v>
      </c>
      <c r="BD97" s="85">
        <f>'S03 - Oprava systému vizu...'!F39</f>
        <v>0</v>
      </c>
      <c r="BE97" s="85">
        <f>'S03 - Oprava systému vizu...'!F40</f>
        <v>0</v>
      </c>
      <c r="BF97" s="87">
        <f>'S03 - Oprava systému vizu...'!F41</f>
        <v>0</v>
      </c>
      <c r="BT97" s="88" t="s">
        <v>78</v>
      </c>
      <c r="BV97" s="88" t="s">
        <v>72</v>
      </c>
      <c r="BW97" s="88" t="s">
        <v>86</v>
      </c>
      <c r="BX97" s="88" t="s">
        <v>5</v>
      </c>
      <c r="CL97" s="88" t="s">
        <v>1</v>
      </c>
      <c r="CM97" s="88" t="s">
        <v>80</v>
      </c>
    </row>
    <row r="98" spans="1:91" s="7" customFormat="1" ht="16.5" customHeight="1">
      <c r="A98" s="79" t="s">
        <v>74</v>
      </c>
      <c r="B98" s="80"/>
      <c r="C98" s="81"/>
      <c r="D98" s="226" t="s">
        <v>87</v>
      </c>
      <c r="E98" s="226"/>
      <c r="F98" s="226"/>
      <c r="G98" s="226"/>
      <c r="H98" s="226"/>
      <c r="I98" s="82"/>
      <c r="J98" s="226" t="s">
        <v>88</v>
      </c>
      <c r="K98" s="226"/>
      <c r="L98" s="226"/>
      <c r="M98" s="226"/>
      <c r="N98" s="226"/>
      <c r="O98" s="226"/>
      <c r="P98" s="226"/>
      <c r="Q98" s="226"/>
      <c r="R98" s="226"/>
      <c r="S98" s="226"/>
      <c r="T98" s="226"/>
      <c r="U98" s="226"/>
      <c r="V98" s="226"/>
      <c r="W98" s="226"/>
      <c r="X98" s="226"/>
      <c r="Y98" s="226"/>
      <c r="Z98" s="226"/>
      <c r="AA98" s="226"/>
      <c r="AB98" s="226"/>
      <c r="AC98" s="226"/>
      <c r="AD98" s="226"/>
      <c r="AE98" s="226"/>
      <c r="AF98" s="226"/>
      <c r="AG98" s="216">
        <f>'S04 - VON'!K34</f>
        <v>0</v>
      </c>
      <c r="AH98" s="217"/>
      <c r="AI98" s="217"/>
      <c r="AJ98" s="217"/>
      <c r="AK98" s="217"/>
      <c r="AL98" s="217"/>
      <c r="AM98" s="217"/>
      <c r="AN98" s="216">
        <f>SUM(AG98,AV98)</f>
        <v>0</v>
      </c>
      <c r="AO98" s="217"/>
      <c r="AP98" s="217"/>
      <c r="AQ98" s="83" t="s">
        <v>77</v>
      </c>
      <c r="AR98" s="80"/>
      <c r="AS98" s="89">
        <f>'S04 - VON'!K31</f>
        <v>0</v>
      </c>
      <c r="AT98" s="90">
        <f>'S04 - VON'!K32</f>
        <v>0</v>
      </c>
      <c r="AU98" s="90">
        <v>0</v>
      </c>
      <c r="AV98" s="90">
        <f>ROUND(SUM(AX98:AY98),2)</f>
        <v>0</v>
      </c>
      <c r="AW98" s="91">
        <f>'S04 - VON'!T122</f>
        <v>0</v>
      </c>
      <c r="AX98" s="90">
        <f>'S04 - VON'!K37</f>
        <v>0</v>
      </c>
      <c r="AY98" s="90">
        <f>'S04 - VON'!K38</f>
        <v>0</v>
      </c>
      <c r="AZ98" s="90">
        <f>'S04 - VON'!K39</f>
        <v>0</v>
      </c>
      <c r="BA98" s="90">
        <f>'S04 - VON'!K40</f>
        <v>0</v>
      </c>
      <c r="BB98" s="90">
        <f>'S04 - VON'!F37</f>
        <v>0</v>
      </c>
      <c r="BC98" s="90">
        <f>'S04 - VON'!F38</f>
        <v>0</v>
      </c>
      <c r="BD98" s="90">
        <f>'S04 - VON'!F39</f>
        <v>0</v>
      </c>
      <c r="BE98" s="90">
        <f>'S04 - VON'!F40</f>
        <v>0</v>
      </c>
      <c r="BF98" s="92">
        <f>'S04 - VON'!F41</f>
        <v>0</v>
      </c>
      <c r="BT98" s="88" t="s">
        <v>78</v>
      </c>
      <c r="BV98" s="88" t="s">
        <v>72</v>
      </c>
      <c r="BW98" s="88" t="s">
        <v>89</v>
      </c>
      <c r="BX98" s="88" t="s">
        <v>5</v>
      </c>
      <c r="CL98" s="88" t="s">
        <v>1</v>
      </c>
      <c r="CM98" s="88" t="s">
        <v>80</v>
      </c>
    </row>
    <row r="99" spans="1:91">
      <c r="B99" s="19"/>
      <c r="AR99" s="19"/>
    </row>
    <row r="100" spans="1:91" s="2" customFormat="1" ht="30" customHeight="1">
      <c r="A100" s="31"/>
      <c r="B100" s="32"/>
      <c r="C100" s="68" t="s">
        <v>90</v>
      </c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211">
        <v>0</v>
      </c>
      <c r="AH100" s="211"/>
      <c r="AI100" s="211"/>
      <c r="AJ100" s="211"/>
      <c r="AK100" s="211"/>
      <c r="AL100" s="211"/>
      <c r="AM100" s="211"/>
      <c r="AN100" s="211">
        <v>0</v>
      </c>
      <c r="AO100" s="211"/>
      <c r="AP100" s="211"/>
      <c r="AQ100" s="93"/>
      <c r="AR100" s="32"/>
      <c r="AS100" s="61" t="s">
        <v>91</v>
      </c>
      <c r="AT100" s="62" t="s">
        <v>92</v>
      </c>
      <c r="AU100" s="62" t="s">
        <v>36</v>
      </c>
      <c r="AV100" s="63" t="s">
        <v>57</v>
      </c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</row>
    <row r="101" spans="1:91" s="2" customFormat="1" ht="10.9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</row>
    <row r="102" spans="1:91" s="2" customFormat="1" ht="30" customHeight="1">
      <c r="A102" s="31"/>
      <c r="B102" s="32"/>
      <c r="C102" s="94" t="s">
        <v>93</v>
      </c>
      <c r="D102" s="95"/>
      <c r="E102" s="95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95"/>
      <c r="AG102" s="212">
        <f>ROUND(AG94 + AG100, 2)</f>
        <v>0</v>
      </c>
      <c r="AH102" s="212"/>
      <c r="AI102" s="212"/>
      <c r="AJ102" s="212"/>
      <c r="AK102" s="212"/>
      <c r="AL102" s="212"/>
      <c r="AM102" s="212"/>
      <c r="AN102" s="212">
        <f>ROUND(AN94 + AN100, 2)</f>
        <v>0</v>
      </c>
      <c r="AO102" s="212"/>
      <c r="AP102" s="212"/>
      <c r="AQ102" s="95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</row>
    <row r="103" spans="1:91" s="2" customFormat="1" ht="6.95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32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  <c r="BG103" s="31"/>
    </row>
  </sheetData>
  <mergeCells count="60">
    <mergeCell ref="AM89:AP89"/>
    <mergeCell ref="AS89:AT91"/>
    <mergeCell ref="AM90:AP90"/>
    <mergeCell ref="C92:G92"/>
    <mergeCell ref="AG92:AM92"/>
    <mergeCell ref="I92:AF92"/>
    <mergeCell ref="L33:P33"/>
    <mergeCell ref="W34:AE34"/>
    <mergeCell ref="AK35:AO35"/>
    <mergeCell ref="L85:AO85"/>
    <mergeCell ref="AM87:AN87"/>
    <mergeCell ref="D98:H98"/>
    <mergeCell ref="J98:AF98"/>
    <mergeCell ref="AG94:AM94"/>
    <mergeCell ref="AN94:AP94"/>
    <mergeCell ref="AG96:AM96"/>
    <mergeCell ref="J96:AF96"/>
    <mergeCell ref="D96:H96"/>
    <mergeCell ref="AN96:AP96"/>
    <mergeCell ref="AN97:AP97"/>
    <mergeCell ref="J97:AF97"/>
    <mergeCell ref="D97:H97"/>
    <mergeCell ref="AG97:AM97"/>
    <mergeCell ref="J95:AF95"/>
    <mergeCell ref="D95:H95"/>
    <mergeCell ref="AG95:AM95"/>
    <mergeCell ref="AK28:AO28"/>
    <mergeCell ref="AK29:AO29"/>
    <mergeCell ref="AK31:AO31"/>
    <mergeCell ref="AK33:AO33"/>
    <mergeCell ref="W33:AE33"/>
    <mergeCell ref="K5:AO5"/>
    <mergeCell ref="K6:AO6"/>
    <mergeCell ref="E23:AN23"/>
    <mergeCell ref="AK26:AO26"/>
    <mergeCell ref="AK27:AO27"/>
    <mergeCell ref="AG100:AM100"/>
    <mergeCell ref="AN100:AP100"/>
    <mergeCell ref="AG102:AM102"/>
    <mergeCell ref="AN102:AP102"/>
    <mergeCell ref="AN92:AP92"/>
    <mergeCell ref="AN95:AP95"/>
    <mergeCell ref="AN98:AP98"/>
    <mergeCell ref="AG98:AM98"/>
    <mergeCell ref="AR2:BG2"/>
    <mergeCell ref="AK38:AO38"/>
    <mergeCell ref="L38:P38"/>
    <mergeCell ref="W38:AE38"/>
    <mergeCell ref="AK40:AO40"/>
    <mergeCell ref="X40:AB40"/>
    <mergeCell ref="L36:P36"/>
    <mergeCell ref="AK36:AO36"/>
    <mergeCell ref="W36:AE36"/>
    <mergeCell ref="L37:P37"/>
    <mergeCell ref="AK37:AO37"/>
    <mergeCell ref="W37:AE37"/>
    <mergeCell ref="L34:P34"/>
    <mergeCell ref="AK34:AO34"/>
    <mergeCell ref="L35:P35"/>
    <mergeCell ref="W35:AE35"/>
  </mergeCells>
  <hyperlinks>
    <hyperlink ref="A95" location="'S01 - Stavební úpravy'!C2" display="/"/>
    <hyperlink ref="A96" location="'S02 - Technologie zpětné ...'!C2" display="/"/>
    <hyperlink ref="A97" location="'S03 - Oprava systému vizu...'!C2" display="/"/>
    <hyperlink ref="A98" location="'S04 - VO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90"/>
  <sheetViews>
    <sheetView showGridLines="0" workbookViewId="0">
      <selection activeCell="I289" sqref="I28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0.16406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7"/>
    </row>
    <row r="2" spans="1:46" s="1" customFormat="1" ht="36.950000000000003" customHeight="1">
      <c r="M2" s="202" t="s">
        <v>6</v>
      </c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T2" s="16" t="s">
        <v>79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80</v>
      </c>
    </row>
    <row r="4" spans="1:46" s="1" customFormat="1" ht="24.95" customHeight="1">
      <c r="B4" s="19"/>
      <c r="D4" s="20" t="s">
        <v>94</v>
      </c>
      <c r="M4" s="19"/>
      <c r="N4" s="98" t="s">
        <v>11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5" t="s">
        <v>14</v>
      </c>
      <c r="M6" s="19"/>
    </row>
    <row r="7" spans="1:46" s="1" customFormat="1" ht="16.5" customHeight="1">
      <c r="B7" s="19"/>
      <c r="E7" s="240" t="str">
        <f>'Rekapitulace stavby'!K6</f>
        <v>Oprava technologie ED Plzeň</v>
      </c>
      <c r="F7" s="241"/>
      <c r="G7" s="241"/>
      <c r="H7" s="241"/>
      <c r="M7" s="19"/>
    </row>
    <row r="8" spans="1:46" s="2" customFormat="1" ht="12" customHeight="1">
      <c r="A8" s="31"/>
      <c r="B8" s="32"/>
      <c r="C8" s="31"/>
      <c r="D8" s="25" t="s">
        <v>95</v>
      </c>
      <c r="E8" s="31"/>
      <c r="F8" s="31"/>
      <c r="G8" s="31"/>
      <c r="H8" s="31"/>
      <c r="I8" s="31"/>
      <c r="J8" s="31"/>
      <c r="K8" s="31"/>
      <c r="L8" s="31"/>
      <c r="M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96</v>
      </c>
      <c r="F9" s="239"/>
      <c r="G9" s="239"/>
      <c r="H9" s="239"/>
      <c r="I9" s="31"/>
      <c r="J9" s="31"/>
      <c r="K9" s="31"/>
      <c r="L9" s="31"/>
      <c r="M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5" t="s">
        <v>16</v>
      </c>
      <c r="E11" s="31"/>
      <c r="F11" s="23" t="s">
        <v>1</v>
      </c>
      <c r="G11" s="31"/>
      <c r="H11" s="31"/>
      <c r="I11" s="25" t="s">
        <v>17</v>
      </c>
      <c r="J11" s="23" t="s">
        <v>1</v>
      </c>
      <c r="K11" s="31"/>
      <c r="L11" s="31"/>
      <c r="M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5" t="s">
        <v>18</v>
      </c>
      <c r="E12" s="31"/>
      <c r="F12" s="23" t="s">
        <v>696</v>
      </c>
      <c r="G12" s="31"/>
      <c r="H12" s="31"/>
      <c r="I12" s="25" t="s">
        <v>19</v>
      </c>
      <c r="J12" s="54">
        <f>'Rekapitulace stavby'!AN8</f>
        <v>44323</v>
      </c>
      <c r="K12" s="31"/>
      <c r="L12" s="31"/>
      <c r="M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5" t="s">
        <v>20</v>
      </c>
      <c r="E14" s="31"/>
      <c r="F14" s="31" t="s">
        <v>694</v>
      </c>
      <c r="G14" s="31"/>
      <c r="H14" s="31"/>
      <c r="I14" s="25" t="s">
        <v>21</v>
      </c>
      <c r="J14" s="23" t="str">
        <f>IF('Rekapitulace stavby'!AN10="","",'Rekapitulace stavby'!AN10)</f>
        <v/>
      </c>
      <c r="K14" s="31"/>
      <c r="L14" s="31"/>
      <c r="M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3" t="str">
        <f>IF('Rekapitulace stavby'!E11="","",'Rekapitulace stavby'!E11)</f>
        <v xml:space="preserve"> </v>
      </c>
      <c r="F15" s="31"/>
      <c r="G15" s="31"/>
      <c r="H15" s="31"/>
      <c r="I15" s="25" t="s">
        <v>23</v>
      </c>
      <c r="J15" s="23" t="str">
        <f>IF('Rekapitulace stavby'!AN11="","",'Rekapitulace stavby'!AN11)</f>
        <v/>
      </c>
      <c r="K15" s="31"/>
      <c r="L15" s="31"/>
      <c r="M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5" t="s">
        <v>697</v>
      </c>
      <c r="E17" s="31"/>
      <c r="F17" s="31"/>
      <c r="G17" s="31"/>
      <c r="H17" s="31"/>
      <c r="I17" s="25" t="s">
        <v>21</v>
      </c>
      <c r="J17" s="23" t="str">
        <f>'Rekapitulace stavby'!AN13</f>
        <v/>
      </c>
      <c r="K17" s="31"/>
      <c r="L17" s="31"/>
      <c r="M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18" t="str">
        <f>'Rekapitulace stavby'!E14</f>
        <v xml:space="preserve"> </v>
      </c>
      <c r="F18" s="218"/>
      <c r="G18" s="218"/>
      <c r="H18" s="218"/>
      <c r="I18" s="25" t="s">
        <v>23</v>
      </c>
      <c r="J18" s="23" t="str">
        <f>'Rekapitulace stavby'!AN14</f>
        <v/>
      </c>
      <c r="K18" s="31"/>
      <c r="L18" s="31"/>
      <c r="M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5"/>
      <c r="E20" s="31"/>
      <c r="F20" s="31"/>
      <c r="G20" s="31"/>
      <c r="H20" s="31"/>
      <c r="I20" s="25" t="s">
        <v>21</v>
      </c>
      <c r="J20" s="23" t="str">
        <f>IF('Rekapitulace stavby'!AN16="","",'Rekapitulace stavby'!AN16)</f>
        <v/>
      </c>
      <c r="K20" s="31"/>
      <c r="L20" s="31"/>
      <c r="M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3" t="str">
        <f>IF('Rekapitulace stavby'!E17="","",'Rekapitulace stavby'!E17)</f>
        <v xml:space="preserve"> </v>
      </c>
      <c r="F21" s="31"/>
      <c r="G21" s="31"/>
      <c r="H21" s="31"/>
      <c r="I21" s="25"/>
      <c r="J21" s="23" t="str">
        <f>IF('Rekapitulace stavby'!AN17="","",'Rekapitulace stavby'!AN17)</f>
        <v/>
      </c>
      <c r="K21" s="31"/>
      <c r="L21" s="31"/>
      <c r="M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5"/>
      <c r="E23" s="31"/>
      <c r="F23" s="31"/>
      <c r="G23" s="31"/>
      <c r="H23" s="31"/>
      <c r="I23" s="25"/>
      <c r="J23" s="23" t="str">
        <f>IF('Rekapitulace stavby'!AN19="","",'Rekapitulace stavby'!AN19)</f>
        <v/>
      </c>
      <c r="K23" s="31"/>
      <c r="L23" s="31"/>
      <c r="M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3" t="str">
        <f>IF('Rekapitulace stavby'!E20="","",'Rekapitulace stavby'!E20)</f>
        <v xml:space="preserve"> </v>
      </c>
      <c r="F24" s="31"/>
      <c r="G24" s="31"/>
      <c r="H24" s="31"/>
      <c r="I24" s="25"/>
      <c r="J24" s="23" t="str">
        <f>IF('Rekapitulace stavby'!AN20="","",'Rekapitulace stavby'!AN20)</f>
        <v/>
      </c>
      <c r="K24" s="31"/>
      <c r="L24" s="31"/>
      <c r="M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5" t="s">
        <v>27</v>
      </c>
      <c r="E26" s="31"/>
      <c r="F26" s="31"/>
      <c r="G26" s="31"/>
      <c r="H26" s="31"/>
      <c r="I26" s="31"/>
      <c r="J26" s="31"/>
      <c r="K26" s="31"/>
      <c r="L26" s="31"/>
      <c r="M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9"/>
      <c r="B27" s="100"/>
      <c r="C27" s="99"/>
      <c r="D27" s="99"/>
      <c r="E27" s="220" t="s">
        <v>1</v>
      </c>
      <c r="F27" s="220"/>
      <c r="G27" s="220"/>
      <c r="H27" s="220"/>
      <c r="I27" s="99"/>
      <c r="J27" s="99"/>
      <c r="K27" s="99"/>
      <c r="L27" s="99"/>
      <c r="M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65"/>
      <c r="M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3" t="s">
        <v>97</v>
      </c>
      <c r="E30" s="31"/>
      <c r="F30" s="31"/>
      <c r="G30" s="31"/>
      <c r="H30" s="31"/>
      <c r="I30" s="31"/>
      <c r="J30" s="31"/>
      <c r="K30" s="29">
        <f>K96</f>
        <v>0</v>
      </c>
      <c r="L30" s="31"/>
      <c r="M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5" t="s">
        <v>29</v>
      </c>
      <c r="F31" s="31"/>
      <c r="G31" s="31"/>
      <c r="H31" s="31"/>
      <c r="I31" s="31"/>
      <c r="J31" s="31"/>
      <c r="K31" s="102">
        <f>I96</f>
        <v>0</v>
      </c>
      <c r="L31" s="31"/>
      <c r="M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2"/>
      <c r="C32" s="31"/>
      <c r="D32" s="31"/>
      <c r="E32" s="25" t="s">
        <v>30</v>
      </c>
      <c r="F32" s="31"/>
      <c r="G32" s="31"/>
      <c r="H32" s="31"/>
      <c r="I32" s="31"/>
      <c r="J32" s="31"/>
      <c r="K32" s="102">
        <f>J96</f>
        <v>0</v>
      </c>
      <c r="L32" s="31"/>
      <c r="M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28" t="s">
        <v>98</v>
      </c>
      <c r="E33" s="31"/>
      <c r="F33" s="31"/>
      <c r="G33" s="31"/>
      <c r="H33" s="31"/>
      <c r="I33" s="31"/>
      <c r="J33" s="31"/>
      <c r="K33" s="29">
        <f>K119</f>
        <v>0</v>
      </c>
      <c r="L33" s="31"/>
      <c r="M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2"/>
      <c r="C34" s="31"/>
      <c r="D34" s="103" t="s">
        <v>32</v>
      </c>
      <c r="E34" s="31"/>
      <c r="F34" s="31"/>
      <c r="G34" s="31"/>
      <c r="H34" s="31"/>
      <c r="I34" s="31"/>
      <c r="J34" s="31"/>
      <c r="K34" s="70">
        <f>ROUND(K30 + K33, 2)</f>
        <v>0</v>
      </c>
      <c r="L34" s="31"/>
      <c r="M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2"/>
      <c r="C35" s="31"/>
      <c r="D35" s="65"/>
      <c r="E35" s="65"/>
      <c r="F35" s="65"/>
      <c r="G35" s="65"/>
      <c r="H35" s="65"/>
      <c r="I35" s="65"/>
      <c r="J35" s="65"/>
      <c r="K35" s="65"/>
      <c r="L35" s="65"/>
      <c r="M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1"/>
      <c r="F36" s="35" t="s">
        <v>34</v>
      </c>
      <c r="G36" s="31"/>
      <c r="H36" s="31"/>
      <c r="I36" s="35" t="s">
        <v>33</v>
      </c>
      <c r="J36" s="31"/>
      <c r="K36" s="35" t="s">
        <v>35</v>
      </c>
      <c r="L36" s="31"/>
      <c r="M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2"/>
      <c r="C37" s="31"/>
      <c r="D37" s="104" t="s">
        <v>36</v>
      </c>
      <c r="E37" s="25" t="s">
        <v>37</v>
      </c>
      <c r="F37" s="102">
        <f>ROUND((SUM(BE119:BE120) + SUM(BE140:BE289)),  2)</f>
        <v>0</v>
      </c>
      <c r="G37" s="31"/>
      <c r="H37" s="31"/>
      <c r="I37" s="105">
        <v>0.21</v>
      </c>
      <c r="J37" s="31"/>
      <c r="K37" s="102">
        <f>ROUND(((SUM(BE119:BE120) + SUM(BE140:BE289))*I37),  2)</f>
        <v>0</v>
      </c>
      <c r="L37" s="31"/>
      <c r="M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25" t="s">
        <v>38</v>
      </c>
      <c r="F38" s="102">
        <f>ROUND((SUM(BF119:BF120) + SUM(BF140:BF289)),  2)</f>
        <v>0</v>
      </c>
      <c r="G38" s="31"/>
      <c r="H38" s="31"/>
      <c r="I38" s="105">
        <v>0.15</v>
      </c>
      <c r="J38" s="31"/>
      <c r="K38" s="102">
        <f>ROUND(((SUM(BF119:BF120) + SUM(BF140:BF289))*I38),  2)</f>
        <v>0</v>
      </c>
      <c r="L38" s="31"/>
      <c r="M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5" t="s">
        <v>39</v>
      </c>
      <c r="F39" s="102">
        <f>ROUND((SUM(BG119:BG120) + SUM(BG140:BG289)),  2)</f>
        <v>0</v>
      </c>
      <c r="G39" s="31"/>
      <c r="H39" s="31"/>
      <c r="I39" s="105">
        <v>0.21</v>
      </c>
      <c r="J39" s="31"/>
      <c r="K39" s="102">
        <f>0</f>
        <v>0</v>
      </c>
      <c r="L39" s="31"/>
      <c r="M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25" t="s">
        <v>40</v>
      </c>
      <c r="F40" s="102">
        <f>ROUND((SUM(BH119:BH120) + SUM(BH140:BH289)),  2)</f>
        <v>0</v>
      </c>
      <c r="G40" s="31"/>
      <c r="H40" s="31"/>
      <c r="I40" s="105">
        <v>0.15</v>
      </c>
      <c r="J40" s="31"/>
      <c r="K40" s="102">
        <f>0</f>
        <v>0</v>
      </c>
      <c r="L40" s="31"/>
      <c r="M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2"/>
      <c r="C41" s="31"/>
      <c r="D41" s="31"/>
      <c r="E41" s="25" t="s">
        <v>41</v>
      </c>
      <c r="F41" s="102">
        <f>ROUND((SUM(BI119:BI120) + SUM(BI140:BI289)),  2)</f>
        <v>0</v>
      </c>
      <c r="G41" s="31"/>
      <c r="H41" s="31"/>
      <c r="I41" s="105">
        <v>0</v>
      </c>
      <c r="J41" s="31"/>
      <c r="K41" s="102">
        <f>0</f>
        <v>0</v>
      </c>
      <c r="L41" s="31"/>
      <c r="M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2"/>
      <c r="C43" s="95"/>
      <c r="D43" s="106" t="s">
        <v>42</v>
      </c>
      <c r="E43" s="59"/>
      <c r="F43" s="59"/>
      <c r="G43" s="107" t="s">
        <v>43</v>
      </c>
      <c r="H43" s="108" t="s">
        <v>44</v>
      </c>
      <c r="I43" s="59"/>
      <c r="J43" s="59"/>
      <c r="K43" s="109">
        <f>SUM(K34:K41)</f>
        <v>0</v>
      </c>
      <c r="L43" s="110"/>
      <c r="M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1"/>
      <c r="D50" s="42"/>
      <c r="E50" s="43"/>
      <c r="F50" s="43"/>
      <c r="G50" s="42"/>
      <c r="H50" s="43"/>
      <c r="I50" s="43"/>
      <c r="J50" s="43"/>
      <c r="K50" s="43"/>
      <c r="L50" s="43"/>
      <c r="M50" s="41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" customFormat="1" ht="12.75">
      <c r="A61" s="31"/>
      <c r="B61" s="32"/>
      <c r="C61" s="31"/>
      <c r="D61" s="44" t="s">
        <v>45</v>
      </c>
      <c r="E61" s="34"/>
      <c r="F61" s="111" t="s">
        <v>46</v>
      </c>
      <c r="G61" s="44" t="s">
        <v>45</v>
      </c>
      <c r="H61" s="34"/>
      <c r="I61" s="34"/>
      <c r="J61" s="112" t="s">
        <v>46</v>
      </c>
      <c r="K61" s="34"/>
      <c r="L61" s="34"/>
      <c r="M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" customFormat="1" ht="12.75">
      <c r="A65" s="31"/>
      <c r="B65" s="32"/>
      <c r="C65" s="31"/>
      <c r="D65" s="42"/>
      <c r="E65" s="45"/>
      <c r="F65" s="45"/>
      <c r="G65" s="42"/>
      <c r="H65" s="45"/>
      <c r="I65" s="45"/>
      <c r="J65" s="45"/>
      <c r="K65" s="45"/>
      <c r="L65" s="45"/>
      <c r="M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" customFormat="1" ht="12.75">
      <c r="A76" s="31"/>
      <c r="B76" s="32"/>
      <c r="C76" s="31"/>
      <c r="D76" s="44" t="s">
        <v>45</v>
      </c>
      <c r="E76" s="34"/>
      <c r="F76" s="111" t="s">
        <v>46</v>
      </c>
      <c r="G76" s="44" t="s">
        <v>45</v>
      </c>
      <c r="H76" s="34"/>
      <c r="I76" s="34"/>
      <c r="J76" s="112" t="s">
        <v>46</v>
      </c>
      <c r="K76" s="34"/>
      <c r="L76" s="34"/>
      <c r="M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31"/>
      <c r="M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5" t="s">
        <v>14</v>
      </c>
      <c r="D84" s="31"/>
      <c r="E84" s="31"/>
      <c r="F84" s="31"/>
      <c r="G84" s="31"/>
      <c r="H84" s="31"/>
      <c r="I84" s="31"/>
      <c r="J84" s="31"/>
      <c r="K84" s="31"/>
      <c r="L84" s="31"/>
      <c r="M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Oprava technologie ED Plzeň</v>
      </c>
      <c r="F85" s="241"/>
      <c r="G85" s="241"/>
      <c r="H85" s="241"/>
      <c r="I85" s="31"/>
      <c r="J85" s="31"/>
      <c r="K85" s="31"/>
      <c r="L85" s="31"/>
      <c r="M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5" t="s">
        <v>95</v>
      </c>
      <c r="D86" s="31"/>
      <c r="E86" s="31"/>
      <c r="F86" s="31"/>
      <c r="G86" s="31"/>
      <c r="H86" s="31"/>
      <c r="I86" s="31"/>
      <c r="J86" s="31"/>
      <c r="K86" s="31"/>
      <c r="L86" s="31"/>
      <c r="M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S01 - Stavební úpravy</v>
      </c>
      <c r="F87" s="239"/>
      <c r="G87" s="239"/>
      <c r="H87" s="239"/>
      <c r="I87" s="31"/>
      <c r="J87" s="31"/>
      <c r="K87" s="31"/>
      <c r="L87" s="31"/>
      <c r="M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5" t="s">
        <v>18</v>
      </c>
      <c r="D89" s="31"/>
      <c r="E89" s="31"/>
      <c r="F89" s="23" t="str">
        <f>F12</f>
        <v>OŘ Plzeň, Sušická 23</v>
      </c>
      <c r="G89" s="31"/>
      <c r="H89" s="31"/>
      <c r="I89" s="25" t="s">
        <v>19</v>
      </c>
      <c r="J89" s="54">
        <f>IF(J12="","",J12)</f>
        <v>44323</v>
      </c>
      <c r="K89" s="31"/>
      <c r="L89" s="31"/>
      <c r="M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5" t="s">
        <v>20</v>
      </c>
      <c r="D91" s="31"/>
      <c r="E91" s="31"/>
      <c r="F91" s="23" t="s">
        <v>694</v>
      </c>
      <c r="G91" s="31"/>
      <c r="H91" s="31"/>
      <c r="I91" s="25"/>
      <c r="J91" s="26" t="str">
        <f>E21</f>
        <v xml:space="preserve"> </v>
      </c>
      <c r="K91" s="31"/>
      <c r="L91" s="31"/>
      <c r="M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5" t="s">
        <v>697</v>
      </c>
      <c r="D92" s="31"/>
      <c r="E92" s="31"/>
      <c r="F92" s="23" t="str">
        <f>IF(E18="","",E18)</f>
        <v xml:space="preserve"> </v>
      </c>
      <c r="G92" s="31"/>
      <c r="H92" s="31"/>
      <c r="I92" s="25"/>
      <c r="J92" s="26" t="str">
        <f>E24</f>
        <v xml:space="preserve"> </v>
      </c>
      <c r="K92" s="31"/>
      <c r="L92" s="31"/>
      <c r="M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100</v>
      </c>
      <c r="D94" s="95"/>
      <c r="E94" s="95"/>
      <c r="F94" s="95"/>
      <c r="G94" s="95"/>
      <c r="H94" s="95"/>
      <c r="I94" s="114" t="s">
        <v>101</v>
      </c>
      <c r="J94" s="114" t="s">
        <v>102</v>
      </c>
      <c r="K94" s="114" t="s">
        <v>103</v>
      </c>
      <c r="L94" s="95"/>
      <c r="M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104</v>
      </c>
      <c r="D96" s="31"/>
      <c r="E96" s="31"/>
      <c r="F96" s="31"/>
      <c r="G96" s="31"/>
      <c r="H96" s="31"/>
      <c r="I96" s="70">
        <f t="shared" ref="I96:J98" si="0">Q140</f>
        <v>0</v>
      </c>
      <c r="J96" s="70">
        <f t="shared" si="0"/>
        <v>0</v>
      </c>
      <c r="K96" s="70">
        <f>K140</f>
        <v>0</v>
      </c>
      <c r="L96" s="31"/>
      <c r="M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105</v>
      </c>
    </row>
    <row r="97" spans="2:13" s="9" customFormat="1" ht="24.95" customHeight="1">
      <c r="B97" s="116"/>
      <c r="D97" s="117" t="s">
        <v>106</v>
      </c>
      <c r="E97" s="118"/>
      <c r="F97" s="118"/>
      <c r="G97" s="118"/>
      <c r="H97" s="118"/>
      <c r="I97" s="119">
        <f t="shared" si="0"/>
        <v>0</v>
      </c>
      <c r="J97" s="119">
        <f t="shared" si="0"/>
        <v>0</v>
      </c>
      <c r="K97" s="119">
        <f>K141</f>
        <v>0</v>
      </c>
      <c r="M97" s="116"/>
    </row>
    <row r="98" spans="2:13" s="10" customFormat="1" ht="19.899999999999999" customHeight="1">
      <c r="B98" s="120"/>
      <c r="D98" s="121" t="s">
        <v>107</v>
      </c>
      <c r="E98" s="122"/>
      <c r="F98" s="122"/>
      <c r="G98" s="122"/>
      <c r="H98" s="122"/>
      <c r="I98" s="123">
        <f t="shared" si="0"/>
        <v>0</v>
      </c>
      <c r="J98" s="123">
        <f t="shared" si="0"/>
        <v>0</v>
      </c>
      <c r="K98" s="123">
        <f>K142</f>
        <v>0</v>
      </c>
      <c r="M98" s="120"/>
    </row>
    <row r="99" spans="2:13" s="10" customFormat="1" ht="19.899999999999999" customHeight="1">
      <c r="B99" s="120"/>
      <c r="D99" s="121" t="s">
        <v>108</v>
      </c>
      <c r="E99" s="122"/>
      <c r="F99" s="122"/>
      <c r="G99" s="122"/>
      <c r="H99" s="122"/>
      <c r="I99" s="123">
        <f>Q145</f>
        <v>0</v>
      </c>
      <c r="J99" s="123">
        <f>R145</f>
        <v>0</v>
      </c>
      <c r="K99" s="123">
        <f>K145</f>
        <v>0</v>
      </c>
      <c r="M99" s="120"/>
    </row>
    <row r="100" spans="2:13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3">
        <f>Q148</f>
        <v>0</v>
      </c>
      <c r="J100" s="123">
        <f>R148</f>
        <v>0</v>
      </c>
      <c r="K100" s="123">
        <f>K148</f>
        <v>0</v>
      </c>
      <c r="M100" s="120"/>
    </row>
    <row r="101" spans="2:13" s="9" customFormat="1" ht="24.95" customHeight="1">
      <c r="B101" s="116"/>
      <c r="D101" s="117" t="s">
        <v>110</v>
      </c>
      <c r="E101" s="118"/>
      <c r="F101" s="118"/>
      <c r="G101" s="118"/>
      <c r="H101" s="118"/>
      <c r="I101" s="119">
        <f>Q151</f>
        <v>0</v>
      </c>
      <c r="J101" s="119">
        <f>R151</f>
        <v>0</v>
      </c>
      <c r="K101" s="119">
        <f>K151</f>
        <v>0</v>
      </c>
      <c r="M101" s="116"/>
    </row>
    <row r="102" spans="2:13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3">
        <f>Q152</f>
        <v>0</v>
      </c>
      <c r="J102" s="123">
        <f>R152</f>
        <v>0</v>
      </c>
      <c r="K102" s="123">
        <f>K152</f>
        <v>0</v>
      </c>
      <c r="M102" s="120"/>
    </row>
    <row r="103" spans="2:13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3">
        <f>Q176</f>
        <v>0</v>
      </c>
      <c r="J103" s="123">
        <f>R176</f>
        <v>0</v>
      </c>
      <c r="K103" s="123">
        <f>K176</f>
        <v>0</v>
      </c>
      <c r="M103" s="120"/>
    </row>
    <row r="104" spans="2:13" s="10" customFormat="1" ht="19.899999999999999" customHeight="1">
      <c r="B104" s="120"/>
      <c r="D104" s="121" t="s">
        <v>113</v>
      </c>
      <c r="E104" s="122"/>
      <c r="F104" s="122"/>
      <c r="G104" s="122"/>
      <c r="H104" s="122"/>
      <c r="I104" s="123">
        <f>Q181</f>
        <v>0</v>
      </c>
      <c r="J104" s="123">
        <f>R181</f>
        <v>0</v>
      </c>
      <c r="K104" s="123">
        <f>K181</f>
        <v>0</v>
      </c>
      <c r="M104" s="120"/>
    </row>
    <row r="105" spans="2:13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3">
        <f>Q196</f>
        <v>0</v>
      </c>
      <c r="J105" s="123">
        <f>R196</f>
        <v>0</v>
      </c>
      <c r="K105" s="123">
        <f>K196</f>
        <v>0</v>
      </c>
      <c r="M105" s="120"/>
    </row>
    <row r="106" spans="2:13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3">
        <f>Q199</f>
        <v>0</v>
      </c>
      <c r="J106" s="123">
        <f>R199</f>
        <v>0</v>
      </c>
      <c r="K106" s="123">
        <f>K199</f>
        <v>0</v>
      </c>
      <c r="M106" s="120"/>
    </row>
    <row r="107" spans="2:13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3">
        <f>Q218</f>
        <v>0</v>
      </c>
      <c r="J107" s="123">
        <f>R218</f>
        <v>0</v>
      </c>
      <c r="K107" s="123">
        <f>K218</f>
        <v>0</v>
      </c>
      <c r="M107" s="120"/>
    </row>
    <row r="108" spans="2:13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3">
        <f>Q221</f>
        <v>0</v>
      </c>
      <c r="J108" s="123">
        <f>R221</f>
        <v>0</v>
      </c>
      <c r="K108" s="123">
        <f>K221</f>
        <v>0</v>
      </c>
      <c r="M108" s="120"/>
    </row>
    <row r="109" spans="2:13" s="10" customFormat="1" ht="19.899999999999999" customHeight="1">
      <c r="B109" s="120"/>
      <c r="D109" s="121" t="s">
        <v>118</v>
      </c>
      <c r="E109" s="122"/>
      <c r="F109" s="122"/>
      <c r="G109" s="122"/>
      <c r="H109" s="122"/>
      <c r="I109" s="123">
        <f>Q231</f>
        <v>0</v>
      </c>
      <c r="J109" s="123">
        <f>R231</f>
        <v>0</v>
      </c>
      <c r="K109" s="123">
        <f>K231</f>
        <v>0</v>
      </c>
      <c r="M109" s="120"/>
    </row>
    <row r="110" spans="2:13" s="10" customFormat="1" ht="19.899999999999999" customHeight="1">
      <c r="B110" s="120"/>
      <c r="D110" s="121" t="s">
        <v>119</v>
      </c>
      <c r="E110" s="122"/>
      <c r="F110" s="122"/>
      <c r="G110" s="122"/>
      <c r="H110" s="122"/>
      <c r="I110" s="123">
        <f>Q239</f>
        <v>0</v>
      </c>
      <c r="J110" s="123">
        <f>R239</f>
        <v>0</v>
      </c>
      <c r="K110" s="123">
        <f>K239</f>
        <v>0</v>
      </c>
      <c r="M110" s="120"/>
    </row>
    <row r="111" spans="2:13" s="10" customFormat="1" ht="19.899999999999999" customHeight="1">
      <c r="B111" s="120"/>
      <c r="D111" s="121" t="s">
        <v>120</v>
      </c>
      <c r="E111" s="122"/>
      <c r="F111" s="122"/>
      <c r="G111" s="122"/>
      <c r="H111" s="122"/>
      <c r="I111" s="123">
        <f>Q246</f>
        <v>0</v>
      </c>
      <c r="J111" s="123">
        <f>R246</f>
        <v>0</v>
      </c>
      <c r="K111" s="123">
        <f>K246</f>
        <v>0</v>
      </c>
      <c r="M111" s="120"/>
    </row>
    <row r="112" spans="2:13" s="10" customFormat="1" ht="19.899999999999999" customHeight="1">
      <c r="B112" s="120"/>
      <c r="D112" s="121" t="s">
        <v>121</v>
      </c>
      <c r="E112" s="122"/>
      <c r="F112" s="122"/>
      <c r="G112" s="122"/>
      <c r="H112" s="122"/>
      <c r="I112" s="123">
        <f>Q251</f>
        <v>0</v>
      </c>
      <c r="J112" s="123">
        <f>R251</f>
        <v>0</v>
      </c>
      <c r="K112" s="123">
        <f>K251</f>
        <v>0</v>
      </c>
      <c r="M112" s="120"/>
    </row>
    <row r="113" spans="1:31" s="10" customFormat="1" ht="19.899999999999999" customHeight="1">
      <c r="B113" s="120"/>
      <c r="D113" s="121" t="s">
        <v>122</v>
      </c>
      <c r="E113" s="122"/>
      <c r="F113" s="122"/>
      <c r="G113" s="122"/>
      <c r="H113" s="122"/>
      <c r="I113" s="123">
        <f>Q254</f>
        <v>0</v>
      </c>
      <c r="J113" s="123">
        <f>R254</f>
        <v>0</v>
      </c>
      <c r="K113" s="123">
        <f>K254</f>
        <v>0</v>
      </c>
      <c r="M113" s="120"/>
    </row>
    <row r="114" spans="1:31" s="10" customFormat="1" ht="19.899999999999999" customHeight="1">
      <c r="B114" s="120"/>
      <c r="D114" s="121" t="s">
        <v>123</v>
      </c>
      <c r="E114" s="122"/>
      <c r="F114" s="122"/>
      <c r="G114" s="122"/>
      <c r="H114" s="122"/>
      <c r="I114" s="123">
        <f>Q273</f>
        <v>0</v>
      </c>
      <c r="J114" s="123">
        <f>R273</f>
        <v>0</v>
      </c>
      <c r="K114" s="123">
        <f>K273</f>
        <v>0</v>
      </c>
      <c r="M114" s="120"/>
    </row>
    <row r="115" spans="1:31" s="10" customFormat="1" ht="19.899999999999999" customHeight="1">
      <c r="B115" s="120"/>
      <c r="D115" s="121" t="s">
        <v>124</v>
      </c>
      <c r="E115" s="122"/>
      <c r="F115" s="122"/>
      <c r="G115" s="122"/>
      <c r="H115" s="122"/>
      <c r="I115" s="123">
        <f>Q277</f>
        <v>0</v>
      </c>
      <c r="J115" s="123">
        <f>R277</f>
        <v>0</v>
      </c>
      <c r="K115" s="123">
        <f>K277</f>
        <v>0</v>
      </c>
      <c r="M115" s="120"/>
    </row>
    <row r="116" spans="1:31" s="10" customFormat="1" ht="19.899999999999999" customHeight="1">
      <c r="B116" s="120"/>
      <c r="D116" s="121" t="s">
        <v>125</v>
      </c>
      <c r="E116" s="122"/>
      <c r="F116" s="122"/>
      <c r="G116" s="122"/>
      <c r="H116" s="122"/>
      <c r="I116" s="123">
        <f>Q287</f>
        <v>0</v>
      </c>
      <c r="J116" s="123">
        <f>R287</f>
        <v>0</v>
      </c>
      <c r="K116" s="123">
        <f>K287</f>
        <v>0</v>
      </c>
      <c r="M116" s="120"/>
    </row>
    <row r="117" spans="1:31" s="2" customFormat="1" ht="21.7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29.25" customHeight="1">
      <c r="A119" s="31"/>
      <c r="B119" s="32"/>
      <c r="C119" s="115" t="s">
        <v>126</v>
      </c>
      <c r="D119" s="31"/>
      <c r="E119" s="31"/>
      <c r="F119" s="31"/>
      <c r="G119" s="31"/>
      <c r="H119" s="31"/>
      <c r="I119" s="31"/>
      <c r="J119" s="31"/>
      <c r="K119" s="124">
        <v>0</v>
      </c>
      <c r="L119" s="31"/>
      <c r="M119" s="41"/>
      <c r="O119" s="125" t="s">
        <v>36</v>
      </c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8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29.25" customHeight="1">
      <c r="A121" s="31"/>
      <c r="B121" s="32"/>
      <c r="C121" s="94" t="s">
        <v>93</v>
      </c>
      <c r="D121" s="95"/>
      <c r="E121" s="95"/>
      <c r="F121" s="95"/>
      <c r="G121" s="95"/>
      <c r="H121" s="95"/>
      <c r="I121" s="95"/>
      <c r="J121" s="95"/>
      <c r="K121" s="96">
        <f>ROUND(K96+K119,2)</f>
        <v>0</v>
      </c>
      <c r="L121" s="95"/>
      <c r="M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6" spans="1:31" s="2" customFormat="1" ht="6.95" customHeight="1">
      <c r="A126" s="31"/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24.95" customHeight="1">
      <c r="A127" s="31"/>
      <c r="B127" s="32"/>
      <c r="C127" s="20" t="s">
        <v>127</v>
      </c>
      <c r="D127" s="31"/>
      <c r="E127" s="31"/>
      <c r="F127" s="31"/>
      <c r="G127" s="31"/>
      <c r="H127" s="31"/>
      <c r="I127" s="31"/>
      <c r="J127" s="31"/>
      <c r="K127" s="31"/>
      <c r="L127" s="31"/>
      <c r="M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2" customHeight="1">
      <c r="A129" s="31"/>
      <c r="B129" s="32"/>
      <c r="C129" s="25" t="s">
        <v>14</v>
      </c>
      <c r="D129" s="31"/>
      <c r="E129" s="31"/>
      <c r="F129" s="31"/>
      <c r="G129" s="31"/>
      <c r="H129" s="31"/>
      <c r="I129" s="31"/>
      <c r="J129" s="31"/>
      <c r="K129" s="31"/>
      <c r="L129" s="31"/>
      <c r="M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6.5" customHeight="1">
      <c r="A130" s="31"/>
      <c r="B130" s="32"/>
      <c r="C130" s="31"/>
      <c r="D130" s="31"/>
      <c r="E130" s="240" t="str">
        <f>E7</f>
        <v>Oprava technologie ED Plzeň</v>
      </c>
      <c r="F130" s="241"/>
      <c r="G130" s="241"/>
      <c r="H130" s="241"/>
      <c r="I130" s="31"/>
      <c r="J130" s="31"/>
      <c r="K130" s="31"/>
      <c r="L130" s="31"/>
      <c r="M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2" customHeight="1">
      <c r="A131" s="31"/>
      <c r="B131" s="32"/>
      <c r="C131" s="25" t="s">
        <v>95</v>
      </c>
      <c r="D131" s="31"/>
      <c r="E131" s="31"/>
      <c r="F131" s="31"/>
      <c r="G131" s="31"/>
      <c r="H131" s="31"/>
      <c r="I131" s="31"/>
      <c r="J131" s="31"/>
      <c r="K131" s="31"/>
      <c r="L131" s="31"/>
      <c r="M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6.5" customHeight="1">
      <c r="A132" s="31"/>
      <c r="B132" s="32"/>
      <c r="C132" s="31"/>
      <c r="D132" s="31"/>
      <c r="E132" s="228" t="str">
        <f>E9</f>
        <v>S01 - Stavební úpravy</v>
      </c>
      <c r="F132" s="239"/>
      <c r="G132" s="239"/>
      <c r="H132" s="239"/>
      <c r="I132" s="31"/>
      <c r="J132" s="31"/>
      <c r="K132" s="31"/>
      <c r="L132" s="31"/>
      <c r="M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6.95" customHeight="1">
      <c r="A133" s="31"/>
      <c r="B133" s="32"/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2" customHeight="1">
      <c r="A134" s="31"/>
      <c r="B134" s="32"/>
      <c r="C134" s="25" t="s">
        <v>18</v>
      </c>
      <c r="D134" s="31"/>
      <c r="E134" s="31"/>
      <c r="F134" s="23" t="str">
        <f>F12</f>
        <v>OŘ Plzeň, Sušická 23</v>
      </c>
      <c r="G134" s="31"/>
      <c r="H134" s="31"/>
      <c r="I134" s="25" t="s">
        <v>19</v>
      </c>
      <c r="J134" s="54">
        <f>IF(J12="","",J12)</f>
        <v>44323</v>
      </c>
      <c r="K134" s="31"/>
      <c r="L134" s="31"/>
      <c r="M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6.95" customHeight="1">
      <c r="A135" s="31"/>
      <c r="B135" s="32"/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5.2" customHeight="1">
      <c r="A136" s="31"/>
      <c r="B136" s="32"/>
      <c r="C136" s="25" t="s">
        <v>20</v>
      </c>
      <c r="D136" s="31"/>
      <c r="E136" s="31"/>
      <c r="F136" s="23" t="s">
        <v>694</v>
      </c>
      <c r="G136" s="31"/>
      <c r="H136" s="31"/>
      <c r="I136" s="25"/>
      <c r="J136" s="26" t="str">
        <f>E21</f>
        <v xml:space="preserve"> </v>
      </c>
      <c r="K136" s="31"/>
      <c r="L136" s="31"/>
      <c r="M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15.2" customHeight="1">
      <c r="A137" s="31"/>
      <c r="B137" s="32"/>
      <c r="C137" s="25" t="s">
        <v>697</v>
      </c>
      <c r="D137" s="31"/>
      <c r="E137" s="31"/>
      <c r="F137" s="23" t="str">
        <f>IF(E18="","",E18)</f>
        <v xml:space="preserve"> </v>
      </c>
      <c r="G137" s="31"/>
      <c r="H137" s="31"/>
      <c r="I137" s="25"/>
      <c r="J137" s="26" t="str">
        <f>E24</f>
        <v xml:space="preserve"> </v>
      </c>
      <c r="K137" s="31"/>
      <c r="L137" s="31"/>
      <c r="M137" s="4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2" customFormat="1" ht="10.35" customHeight="1">
      <c r="A138" s="31"/>
      <c r="B138" s="32"/>
      <c r="C138" s="31"/>
      <c r="D138" s="31"/>
      <c r="E138" s="31"/>
      <c r="F138" s="31"/>
      <c r="G138" s="31"/>
      <c r="H138" s="31"/>
      <c r="I138" s="31"/>
      <c r="J138" s="31"/>
      <c r="K138" s="31"/>
      <c r="L138" s="31"/>
      <c r="M138" s="4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65" s="11" customFormat="1" ht="29.25" customHeight="1">
      <c r="A139" s="126"/>
      <c r="B139" s="127"/>
      <c r="C139" s="128" t="s">
        <v>128</v>
      </c>
      <c r="D139" s="129" t="s">
        <v>53</v>
      </c>
      <c r="E139" s="129" t="s">
        <v>49</v>
      </c>
      <c r="F139" s="129" t="s">
        <v>50</v>
      </c>
      <c r="G139" s="129" t="s">
        <v>129</v>
      </c>
      <c r="H139" s="129" t="s">
        <v>130</v>
      </c>
      <c r="I139" s="129" t="s">
        <v>131</v>
      </c>
      <c r="J139" s="129" t="s">
        <v>132</v>
      </c>
      <c r="K139" s="129" t="s">
        <v>103</v>
      </c>
      <c r="L139" s="130" t="s">
        <v>133</v>
      </c>
      <c r="M139" s="131"/>
      <c r="N139" s="61" t="s">
        <v>1</v>
      </c>
      <c r="O139" s="62" t="s">
        <v>36</v>
      </c>
      <c r="P139" s="62" t="s">
        <v>134</v>
      </c>
      <c r="Q139" s="62" t="s">
        <v>135</v>
      </c>
      <c r="R139" s="62" t="s">
        <v>136</v>
      </c>
      <c r="S139" s="62" t="s">
        <v>137</v>
      </c>
      <c r="T139" s="62" t="s">
        <v>138</v>
      </c>
      <c r="U139" s="62" t="s">
        <v>139</v>
      </c>
      <c r="V139" s="62" t="s">
        <v>140</v>
      </c>
      <c r="W139" s="62" t="s">
        <v>141</v>
      </c>
      <c r="X139" s="63" t="s">
        <v>142</v>
      </c>
      <c r="Y139" s="126"/>
      <c r="Z139" s="126"/>
      <c r="AA139" s="126"/>
      <c r="AB139" s="126"/>
      <c r="AC139" s="126"/>
      <c r="AD139" s="126"/>
      <c r="AE139" s="126"/>
    </row>
    <row r="140" spans="1:65" s="2" customFormat="1" ht="22.9" customHeight="1">
      <c r="A140" s="31"/>
      <c r="B140" s="32"/>
      <c r="C140" s="68" t="s">
        <v>143</v>
      </c>
      <c r="D140" s="31"/>
      <c r="E140" s="31"/>
      <c r="F140" s="31"/>
      <c r="G140" s="31"/>
      <c r="H140" s="31"/>
      <c r="I140" s="31"/>
      <c r="J140" s="31"/>
      <c r="K140" s="132">
        <f>BK140</f>
        <v>0</v>
      </c>
      <c r="L140" s="31"/>
      <c r="M140" s="32"/>
      <c r="N140" s="64"/>
      <c r="O140" s="55"/>
      <c r="P140" s="65"/>
      <c r="Q140" s="133">
        <f>Q141+Q151</f>
        <v>0</v>
      </c>
      <c r="R140" s="133">
        <f>R141+R151</f>
        <v>0</v>
      </c>
      <c r="S140" s="65"/>
      <c r="T140" s="134">
        <f>T141+T151</f>
        <v>180.28484700000001</v>
      </c>
      <c r="U140" s="65"/>
      <c r="V140" s="134">
        <f>V141+V151</f>
        <v>2.1931612500000006</v>
      </c>
      <c r="W140" s="65"/>
      <c r="X140" s="135">
        <f>X141+X151</f>
        <v>4.2015998000000003</v>
      </c>
      <c r="Y140" s="31"/>
      <c r="Z140" s="31"/>
      <c r="AA140" s="31"/>
      <c r="AB140" s="31"/>
      <c r="AC140" s="31"/>
      <c r="AD140" s="31"/>
      <c r="AE140" s="31"/>
      <c r="AT140" s="16" t="s">
        <v>69</v>
      </c>
      <c r="AU140" s="16" t="s">
        <v>105</v>
      </c>
      <c r="BK140" s="136">
        <f>BK141+BK151</f>
        <v>0</v>
      </c>
    </row>
    <row r="141" spans="1:65" s="12" customFormat="1" ht="25.9" customHeight="1">
      <c r="B141" s="137"/>
      <c r="D141" s="138" t="s">
        <v>69</v>
      </c>
      <c r="E141" s="139" t="s">
        <v>144</v>
      </c>
      <c r="F141" s="139" t="s">
        <v>145</v>
      </c>
      <c r="K141" s="140">
        <f>BK141</f>
        <v>0</v>
      </c>
      <c r="M141" s="137"/>
      <c r="N141" s="141"/>
      <c r="O141" s="142"/>
      <c r="P141" s="142"/>
      <c r="Q141" s="143">
        <f>Q142+Q145+Q148</f>
        <v>0</v>
      </c>
      <c r="R141" s="143">
        <f>R142+R145+R148</f>
        <v>0</v>
      </c>
      <c r="S141" s="142"/>
      <c r="T141" s="144">
        <f>T142+T145+T148</f>
        <v>20.667899999999999</v>
      </c>
      <c r="U141" s="142"/>
      <c r="V141" s="144">
        <f>V142+V145+V148</f>
        <v>0.14760599999999999</v>
      </c>
      <c r="W141" s="142"/>
      <c r="X141" s="145">
        <f>X142+X145+X148</f>
        <v>1.57605</v>
      </c>
      <c r="AR141" s="138" t="s">
        <v>78</v>
      </c>
      <c r="AT141" s="146" t="s">
        <v>69</v>
      </c>
      <c r="AU141" s="146" t="s">
        <v>70</v>
      </c>
      <c r="AY141" s="138" t="s">
        <v>146</v>
      </c>
      <c r="BK141" s="147">
        <f>BK142+BK145+BK148</f>
        <v>0</v>
      </c>
    </row>
    <row r="142" spans="1:65" s="12" customFormat="1" ht="22.9" customHeight="1">
      <c r="B142" s="137"/>
      <c r="D142" s="138" t="s">
        <v>69</v>
      </c>
      <c r="E142" s="148" t="s">
        <v>147</v>
      </c>
      <c r="F142" s="148" t="s">
        <v>148</v>
      </c>
      <c r="K142" s="149">
        <f>BK142</f>
        <v>0</v>
      </c>
      <c r="M142" s="137"/>
      <c r="N142" s="141"/>
      <c r="O142" s="142"/>
      <c r="P142" s="142"/>
      <c r="Q142" s="143">
        <f>SUM(Q143:Q144)</f>
        <v>0</v>
      </c>
      <c r="R142" s="143">
        <f>SUM(R143:R144)</f>
        <v>0</v>
      </c>
      <c r="S142" s="142"/>
      <c r="T142" s="144">
        <f>SUM(T143:T144)</f>
        <v>1.7</v>
      </c>
      <c r="U142" s="142"/>
      <c r="V142" s="144">
        <f>SUM(V143:V144)</f>
        <v>0.14649999999999999</v>
      </c>
      <c r="W142" s="142"/>
      <c r="X142" s="145">
        <f>SUM(X143:X144)</f>
        <v>0</v>
      </c>
      <c r="AR142" s="138" t="s">
        <v>78</v>
      </c>
      <c r="AT142" s="146" t="s">
        <v>69</v>
      </c>
      <c r="AU142" s="146" t="s">
        <v>78</v>
      </c>
      <c r="AY142" s="138" t="s">
        <v>146</v>
      </c>
      <c r="BK142" s="147">
        <f>SUM(BK143:BK144)</f>
        <v>0</v>
      </c>
    </row>
    <row r="143" spans="1:65" s="2" customFormat="1" ht="24">
      <c r="A143" s="31"/>
      <c r="B143" s="150"/>
      <c r="C143" s="151" t="s">
        <v>78</v>
      </c>
      <c r="D143" s="151" t="s">
        <v>149</v>
      </c>
      <c r="E143" s="152" t="s">
        <v>150</v>
      </c>
      <c r="F143" s="153" t="s">
        <v>151</v>
      </c>
      <c r="G143" s="154" t="s">
        <v>152</v>
      </c>
      <c r="H143" s="155">
        <v>2</v>
      </c>
      <c r="I143" s="156">
        <v>0</v>
      </c>
      <c r="J143" s="156"/>
      <c r="K143" s="156">
        <f>ROUND(P143*H143,2)</f>
        <v>0</v>
      </c>
      <c r="L143" s="153" t="s">
        <v>1</v>
      </c>
      <c r="M143" s="32"/>
      <c r="N143" s="157" t="s">
        <v>1</v>
      </c>
      <c r="O143" s="158" t="s">
        <v>37</v>
      </c>
      <c r="P143" s="159">
        <f>I143+J143</f>
        <v>0</v>
      </c>
      <c r="Q143" s="159">
        <f>ROUND(I143*H143,2)</f>
        <v>0</v>
      </c>
      <c r="R143" s="159">
        <f>ROUND(J143*H143,2)</f>
        <v>0</v>
      </c>
      <c r="S143" s="160">
        <v>0.85</v>
      </c>
      <c r="T143" s="160">
        <f>S143*H143</f>
        <v>1.7</v>
      </c>
      <c r="U143" s="160">
        <v>7.3249999999999996E-2</v>
      </c>
      <c r="V143" s="160">
        <f>U143*H143</f>
        <v>0.14649999999999999</v>
      </c>
      <c r="W143" s="160">
        <v>0</v>
      </c>
      <c r="X143" s="161">
        <f>W143*H143</f>
        <v>0</v>
      </c>
      <c r="Y143" s="31"/>
      <c r="Z143" s="31"/>
      <c r="AA143" s="31"/>
      <c r="AB143" s="31"/>
      <c r="AC143" s="31"/>
      <c r="AD143" s="31"/>
      <c r="AE143" s="31"/>
      <c r="AR143" s="162" t="s">
        <v>153</v>
      </c>
      <c r="AT143" s="162" t="s">
        <v>149</v>
      </c>
      <c r="AU143" s="162" t="s">
        <v>80</v>
      </c>
      <c r="AY143" s="16" t="s">
        <v>146</v>
      </c>
      <c r="BE143" s="163">
        <f>IF(O143="základní",K143,0)</f>
        <v>0</v>
      </c>
      <c r="BF143" s="163">
        <f>IF(O143="snížená",K143,0)</f>
        <v>0</v>
      </c>
      <c r="BG143" s="163">
        <f>IF(O143="zákl. přenesená",K143,0)</f>
        <v>0</v>
      </c>
      <c r="BH143" s="163">
        <f>IF(O143="sníž. přenesená",K143,0)</f>
        <v>0</v>
      </c>
      <c r="BI143" s="163">
        <f>IF(O143="nulová",K143,0)</f>
        <v>0</v>
      </c>
      <c r="BJ143" s="16" t="s">
        <v>78</v>
      </c>
      <c r="BK143" s="163">
        <f>ROUND(P143*H143,2)</f>
        <v>0</v>
      </c>
      <c r="BL143" s="16" t="s">
        <v>153</v>
      </c>
      <c r="BM143" s="162" t="s">
        <v>154</v>
      </c>
    </row>
    <row r="144" spans="1:65" s="2" customFormat="1" ht="19.5">
      <c r="A144" s="31"/>
      <c r="B144" s="32"/>
      <c r="C144" s="31"/>
      <c r="D144" s="164" t="s">
        <v>155</v>
      </c>
      <c r="E144" s="31"/>
      <c r="F144" s="165" t="s">
        <v>156</v>
      </c>
      <c r="G144" s="31"/>
      <c r="H144" s="31"/>
      <c r="I144" s="31"/>
      <c r="J144" s="31"/>
      <c r="K144" s="31"/>
      <c r="L144" s="31"/>
      <c r="M144" s="32"/>
      <c r="N144" s="166"/>
      <c r="O144" s="167"/>
      <c r="P144" s="57"/>
      <c r="Q144" s="57"/>
      <c r="R144" s="57"/>
      <c r="S144" s="57"/>
      <c r="T144" s="57"/>
      <c r="U144" s="57"/>
      <c r="V144" s="57"/>
      <c r="W144" s="57"/>
      <c r="X144" s="58"/>
      <c r="Y144" s="31"/>
      <c r="Z144" s="31"/>
      <c r="AA144" s="31"/>
      <c r="AB144" s="31"/>
      <c r="AC144" s="31"/>
      <c r="AD144" s="31"/>
      <c r="AE144" s="31"/>
      <c r="AT144" s="16" t="s">
        <v>155</v>
      </c>
      <c r="AU144" s="16" t="s">
        <v>80</v>
      </c>
    </row>
    <row r="145" spans="1:65" s="12" customFormat="1" ht="22.9" customHeight="1">
      <c r="B145" s="137"/>
      <c r="D145" s="138" t="s">
        <v>69</v>
      </c>
      <c r="E145" s="148" t="s">
        <v>157</v>
      </c>
      <c r="F145" s="148" t="s">
        <v>158</v>
      </c>
      <c r="K145" s="149">
        <f>BK145</f>
        <v>0</v>
      </c>
      <c r="M145" s="137"/>
      <c r="N145" s="141"/>
      <c r="O145" s="142"/>
      <c r="P145" s="142"/>
      <c r="Q145" s="143">
        <f>SUM(Q146:Q147)</f>
        <v>0</v>
      </c>
      <c r="R145" s="143">
        <f>SUM(R146:R147)</f>
        <v>0</v>
      </c>
      <c r="S145" s="142"/>
      <c r="T145" s="144">
        <f>SUM(T146:T147)</f>
        <v>0</v>
      </c>
      <c r="U145" s="142"/>
      <c r="V145" s="144">
        <f>SUM(V146:V147)</f>
        <v>0</v>
      </c>
      <c r="W145" s="142"/>
      <c r="X145" s="145">
        <f>SUM(X146:X147)</f>
        <v>0</v>
      </c>
      <c r="AR145" s="138" t="s">
        <v>78</v>
      </c>
      <c r="AT145" s="146" t="s">
        <v>69</v>
      </c>
      <c r="AU145" s="146" t="s">
        <v>78</v>
      </c>
      <c r="AY145" s="138" t="s">
        <v>146</v>
      </c>
      <c r="BK145" s="147">
        <f>SUM(BK146:BK147)</f>
        <v>0</v>
      </c>
    </row>
    <row r="146" spans="1:65" s="2" customFormat="1" ht="24">
      <c r="A146" s="31"/>
      <c r="B146" s="150"/>
      <c r="C146" s="151" t="s">
        <v>80</v>
      </c>
      <c r="D146" s="151" t="s">
        <v>149</v>
      </c>
      <c r="E146" s="152" t="s">
        <v>159</v>
      </c>
      <c r="F146" s="153" t="s">
        <v>160</v>
      </c>
      <c r="G146" s="154" t="s">
        <v>152</v>
      </c>
      <c r="H146" s="155"/>
      <c r="I146" s="156">
        <v>0</v>
      </c>
      <c r="J146" s="156"/>
      <c r="K146" s="156">
        <f>ROUND(P146*H146,2)</f>
        <v>0</v>
      </c>
      <c r="L146" s="153" t="s">
        <v>1</v>
      </c>
      <c r="M146" s="32"/>
      <c r="N146" s="157" t="s">
        <v>1</v>
      </c>
      <c r="O146" s="158" t="s">
        <v>37</v>
      </c>
      <c r="P146" s="159">
        <f>I146+J146</f>
        <v>0</v>
      </c>
      <c r="Q146" s="159">
        <f>ROUND(I146*H146,2)</f>
        <v>0</v>
      </c>
      <c r="R146" s="159">
        <f>ROUND(J146*H146,2)</f>
        <v>0</v>
      </c>
      <c r="S146" s="160">
        <v>0.42399999999999999</v>
      </c>
      <c r="T146" s="160">
        <f>S146*H146</f>
        <v>0</v>
      </c>
      <c r="U146" s="160">
        <v>1.67E-2</v>
      </c>
      <c r="V146" s="160">
        <f>U146*H146</f>
        <v>0</v>
      </c>
      <c r="W146" s="160">
        <v>0</v>
      </c>
      <c r="X146" s="161">
        <f>W146*H146</f>
        <v>0</v>
      </c>
      <c r="Y146" s="31"/>
      <c r="Z146" s="31"/>
      <c r="AA146" s="31"/>
      <c r="AB146" s="31"/>
      <c r="AC146" s="31"/>
      <c r="AD146" s="31"/>
      <c r="AE146" s="31"/>
      <c r="AR146" s="162" t="s">
        <v>153</v>
      </c>
      <c r="AT146" s="162" t="s">
        <v>149</v>
      </c>
      <c r="AU146" s="162" t="s">
        <v>80</v>
      </c>
      <c r="AY146" s="16" t="s">
        <v>146</v>
      </c>
      <c r="BE146" s="163">
        <f>IF(O146="základní",K146,0)</f>
        <v>0</v>
      </c>
      <c r="BF146" s="163">
        <f>IF(O146="snížená",K146,0)</f>
        <v>0</v>
      </c>
      <c r="BG146" s="163">
        <f>IF(O146="zákl. přenesená",K146,0)</f>
        <v>0</v>
      </c>
      <c r="BH146" s="163">
        <f>IF(O146="sníž. přenesená",K146,0)</f>
        <v>0</v>
      </c>
      <c r="BI146" s="163">
        <f>IF(O146="nulová",K146,0)</f>
        <v>0</v>
      </c>
      <c r="BJ146" s="16" t="s">
        <v>78</v>
      </c>
      <c r="BK146" s="163">
        <f>ROUND(P146*H146,2)</f>
        <v>0</v>
      </c>
      <c r="BL146" s="16" t="s">
        <v>153</v>
      </c>
      <c r="BM146" s="162" t="s">
        <v>161</v>
      </c>
    </row>
    <row r="147" spans="1:65" s="2" customFormat="1" ht="24">
      <c r="A147" s="31"/>
      <c r="B147" s="150"/>
      <c r="C147" s="151" t="s">
        <v>147</v>
      </c>
      <c r="D147" s="151" t="s">
        <v>149</v>
      </c>
      <c r="E147" s="152" t="s">
        <v>162</v>
      </c>
      <c r="F147" s="153" t="s">
        <v>163</v>
      </c>
      <c r="G147" s="154" t="s">
        <v>152</v>
      </c>
      <c r="H147" s="155"/>
      <c r="I147" s="156"/>
      <c r="J147" s="156"/>
      <c r="K147" s="156">
        <f>ROUND(P147*H147,2)</f>
        <v>0</v>
      </c>
      <c r="L147" s="153" t="s">
        <v>164</v>
      </c>
      <c r="M147" s="32"/>
      <c r="N147" s="157" t="s">
        <v>1</v>
      </c>
      <c r="O147" s="158" t="s">
        <v>37</v>
      </c>
      <c r="P147" s="159">
        <f>I147+J147</f>
        <v>0</v>
      </c>
      <c r="Q147" s="159">
        <f>ROUND(I147*H147,2)</f>
        <v>0</v>
      </c>
      <c r="R147" s="159">
        <f>ROUND(J147*H147,2)</f>
        <v>0</v>
      </c>
      <c r="S147" s="160">
        <v>0.84499999999999997</v>
      </c>
      <c r="T147" s="160">
        <f>S147*H147</f>
        <v>0</v>
      </c>
      <c r="U147" s="160">
        <v>8.8999999999999999E-3</v>
      </c>
      <c r="V147" s="160">
        <f>U147*H147</f>
        <v>0</v>
      </c>
      <c r="W147" s="160">
        <v>0</v>
      </c>
      <c r="X147" s="161">
        <f>W147*H147</f>
        <v>0</v>
      </c>
      <c r="Y147" s="31"/>
      <c r="Z147" s="31"/>
      <c r="AA147" s="31"/>
      <c r="AB147" s="31"/>
      <c r="AC147" s="31"/>
      <c r="AD147" s="31"/>
      <c r="AE147" s="31"/>
      <c r="AR147" s="162" t="s">
        <v>153</v>
      </c>
      <c r="AT147" s="162" t="s">
        <v>149</v>
      </c>
      <c r="AU147" s="162" t="s">
        <v>80</v>
      </c>
      <c r="AY147" s="16" t="s">
        <v>146</v>
      </c>
      <c r="BE147" s="163">
        <f>IF(O147="základní",K147,0)</f>
        <v>0</v>
      </c>
      <c r="BF147" s="163">
        <f>IF(O147="snížená",K147,0)</f>
        <v>0</v>
      </c>
      <c r="BG147" s="163">
        <f>IF(O147="zákl. přenesená",K147,0)</f>
        <v>0</v>
      </c>
      <c r="BH147" s="163">
        <f>IF(O147="sníž. přenesená",K147,0)</f>
        <v>0</v>
      </c>
      <c r="BI147" s="163">
        <f>IF(O147="nulová",K147,0)</f>
        <v>0</v>
      </c>
      <c r="BJ147" s="16" t="s">
        <v>78</v>
      </c>
      <c r="BK147" s="163">
        <f>ROUND(P147*H147,2)</f>
        <v>0</v>
      </c>
      <c r="BL147" s="16" t="s">
        <v>153</v>
      </c>
      <c r="BM147" s="162" t="s">
        <v>165</v>
      </c>
    </row>
    <row r="148" spans="1:65" s="12" customFormat="1" ht="22.9" customHeight="1">
      <c r="B148" s="137"/>
      <c r="D148" s="138" t="s">
        <v>69</v>
      </c>
      <c r="E148" s="148" t="s">
        <v>166</v>
      </c>
      <c r="F148" s="148" t="s">
        <v>167</v>
      </c>
      <c r="K148" s="149">
        <f>BK148</f>
        <v>0</v>
      </c>
      <c r="M148" s="137"/>
      <c r="N148" s="141"/>
      <c r="O148" s="142"/>
      <c r="P148" s="142"/>
      <c r="Q148" s="143">
        <f>SUM(Q149:Q150)</f>
        <v>0</v>
      </c>
      <c r="R148" s="143">
        <f>SUM(R149:R150)</f>
        <v>0</v>
      </c>
      <c r="S148" s="142"/>
      <c r="T148" s="144">
        <f>SUM(T149:T150)</f>
        <v>18.9679</v>
      </c>
      <c r="U148" s="142"/>
      <c r="V148" s="144">
        <f>SUM(V149:V150)</f>
        <v>1.106E-3</v>
      </c>
      <c r="W148" s="142"/>
      <c r="X148" s="145">
        <f>SUM(X149:X150)</f>
        <v>1.57605</v>
      </c>
      <c r="AR148" s="138" t="s">
        <v>78</v>
      </c>
      <c r="AT148" s="146" t="s">
        <v>69</v>
      </c>
      <c r="AU148" s="146" t="s">
        <v>78</v>
      </c>
      <c r="AY148" s="138" t="s">
        <v>146</v>
      </c>
      <c r="BK148" s="147">
        <f>SUM(BK149:BK150)</f>
        <v>0</v>
      </c>
    </row>
    <row r="149" spans="1:65" s="2" customFormat="1" ht="36">
      <c r="A149" s="31"/>
      <c r="B149" s="150"/>
      <c r="C149" s="151" t="s">
        <v>153</v>
      </c>
      <c r="D149" s="151" t="s">
        <v>149</v>
      </c>
      <c r="E149" s="152" t="s">
        <v>168</v>
      </c>
      <c r="F149" s="153" t="s">
        <v>169</v>
      </c>
      <c r="G149" s="154" t="s">
        <v>152</v>
      </c>
      <c r="H149" s="155">
        <v>27.65</v>
      </c>
      <c r="I149" s="156">
        <v>0</v>
      </c>
      <c r="J149" s="156"/>
      <c r="K149" s="156">
        <f>ROUND(P149*H149,2)</f>
        <v>0</v>
      </c>
      <c r="L149" s="153" t="s">
        <v>1</v>
      </c>
      <c r="M149" s="32"/>
      <c r="N149" s="157" t="s">
        <v>1</v>
      </c>
      <c r="O149" s="158" t="s">
        <v>37</v>
      </c>
      <c r="P149" s="159">
        <f>I149+J149</f>
        <v>0</v>
      </c>
      <c r="Q149" s="159">
        <f>ROUND(I149*H149,2)</f>
        <v>0</v>
      </c>
      <c r="R149" s="159">
        <f>ROUND(J149*H149,2)</f>
        <v>0</v>
      </c>
      <c r="S149" s="160">
        <v>0.308</v>
      </c>
      <c r="T149" s="160">
        <f>S149*H149</f>
        <v>8.5161999999999995</v>
      </c>
      <c r="U149" s="160">
        <v>4.0000000000000003E-5</v>
      </c>
      <c r="V149" s="160">
        <f>U149*H149</f>
        <v>1.106E-3</v>
      </c>
      <c r="W149" s="160">
        <v>0</v>
      </c>
      <c r="X149" s="161">
        <f>W149*H149</f>
        <v>0</v>
      </c>
      <c r="Y149" s="31"/>
      <c r="Z149" s="31"/>
      <c r="AA149" s="31"/>
      <c r="AB149" s="31"/>
      <c r="AC149" s="31"/>
      <c r="AD149" s="31"/>
      <c r="AE149" s="31"/>
      <c r="AR149" s="162" t="s">
        <v>153</v>
      </c>
      <c r="AT149" s="162" t="s">
        <v>149</v>
      </c>
      <c r="AU149" s="162" t="s">
        <v>80</v>
      </c>
      <c r="AY149" s="16" t="s">
        <v>146</v>
      </c>
      <c r="BE149" s="163">
        <f>IF(O149="základní",K149,0)</f>
        <v>0</v>
      </c>
      <c r="BF149" s="163">
        <f>IF(O149="snížená",K149,0)</f>
        <v>0</v>
      </c>
      <c r="BG149" s="163">
        <f>IF(O149="zákl. přenesená",K149,0)</f>
        <v>0</v>
      </c>
      <c r="BH149" s="163">
        <f>IF(O149="sníž. přenesená",K149,0)</f>
        <v>0</v>
      </c>
      <c r="BI149" s="163">
        <f>IF(O149="nulová",K149,0)</f>
        <v>0</v>
      </c>
      <c r="BJ149" s="16" t="s">
        <v>78</v>
      </c>
      <c r="BK149" s="163">
        <f>ROUND(P149*H149,2)</f>
        <v>0</v>
      </c>
      <c r="BL149" s="16" t="s">
        <v>153</v>
      </c>
      <c r="BM149" s="162" t="s">
        <v>170</v>
      </c>
    </row>
    <row r="150" spans="1:65" s="2" customFormat="1" ht="24">
      <c r="A150" s="31"/>
      <c r="B150" s="150"/>
      <c r="C150" s="151" t="s">
        <v>171</v>
      </c>
      <c r="D150" s="151" t="s">
        <v>149</v>
      </c>
      <c r="E150" s="152" t="s">
        <v>172</v>
      </c>
      <c r="F150" s="153" t="s">
        <v>173</v>
      </c>
      <c r="G150" s="154" t="s">
        <v>152</v>
      </c>
      <c r="H150" s="155">
        <v>27.65</v>
      </c>
      <c r="I150" s="156">
        <v>0</v>
      </c>
      <c r="J150" s="156"/>
      <c r="K150" s="156">
        <f>ROUND(P150*H150,2)</f>
        <v>0</v>
      </c>
      <c r="L150" s="153" t="s">
        <v>1</v>
      </c>
      <c r="M150" s="32"/>
      <c r="N150" s="157" t="s">
        <v>1</v>
      </c>
      <c r="O150" s="158" t="s">
        <v>37</v>
      </c>
      <c r="P150" s="159">
        <f>I150+J150</f>
        <v>0</v>
      </c>
      <c r="Q150" s="159">
        <f>ROUND(I150*H150,2)</f>
        <v>0</v>
      </c>
      <c r="R150" s="159">
        <f>ROUND(J150*H150,2)</f>
        <v>0</v>
      </c>
      <c r="S150" s="160">
        <v>0.378</v>
      </c>
      <c r="T150" s="160">
        <f>S150*H150</f>
        <v>10.451699999999999</v>
      </c>
      <c r="U150" s="160">
        <v>0</v>
      </c>
      <c r="V150" s="160">
        <f>U150*H150</f>
        <v>0</v>
      </c>
      <c r="W150" s="160">
        <v>5.7000000000000002E-2</v>
      </c>
      <c r="X150" s="161">
        <f>W150*H150</f>
        <v>1.57605</v>
      </c>
      <c r="Y150" s="31"/>
      <c r="Z150" s="31"/>
      <c r="AA150" s="31"/>
      <c r="AB150" s="31"/>
      <c r="AC150" s="31"/>
      <c r="AD150" s="31"/>
      <c r="AE150" s="31"/>
      <c r="AR150" s="162" t="s">
        <v>153</v>
      </c>
      <c r="AT150" s="162" t="s">
        <v>149</v>
      </c>
      <c r="AU150" s="162" t="s">
        <v>80</v>
      </c>
      <c r="AY150" s="16" t="s">
        <v>146</v>
      </c>
      <c r="BE150" s="163">
        <f>IF(O150="základní",K150,0)</f>
        <v>0</v>
      </c>
      <c r="BF150" s="163">
        <f>IF(O150="snížená",K150,0)</f>
        <v>0</v>
      </c>
      <c r="BG150" s="163">
        <f>IF(O150="zákl. přenesená",K150,0)</f>
        <v>0</v>
      </c>
      <c r="BH150" s="163">
        <f>IF(O150="sníž. přenesená",K150,0)</f>
        <v>0</v>
      </c>
      <c r="BI150" s="163">
        <f>IF(O150="nulová",K150,0)</f>
        <v>0</v>
      </c>
      <c r="BJ150" s="16" t="s">
        <v>78</v>
      </c>
      <c r="BK150" s="163">
        <f>ROUND(P150*H150,2)</f>
        <v>0</v>
      </c>
      <c r="BL150" s="16" t="s">
        <v>153</v>
      </c>
      <c r="BM150" s="162" t="s">
        <v>174</v>
      </c>
    </row>
    <row r="151" spans="1:65" s="12" customFormat="1" ht="25.9" customHeight="1">
      <c r="B151" s="137"/>
      <c r="D151" s="138" t="s">
        <v>69</v>
      </c>
      <c r="E151" s="139" t="s">
        <v>175</v>
      </c>
      <c r="F151" s="139" t="s">
        <v>176</v>
      </c>
      <c r="K151" s="140">
        <f>BK151</f>
        <v>0</v>
      </c>
      <c r="M151" s="137"/>
      <c r="N151" s="141"/>
      <c r="O151" s="142"/>
      <c r="P151" s="142"/>
      <c r="Q151" s="143">
        <f>Q152+Q176+Q181+Q196+Q199+Q218+Q221+Q231+Q239+Q246+Q251+Q254+Q273+Q277+Q287</f>
        <v>0</v>
      </c>
      <c r="R151" s="143">
        <f>R152+R176+R181+R196+R199+R218+R221+R231+R239+R246+R251+R254+R273+R277+R287</f>
        <v>0</v>
      </c>
      <c r="S151" s="142"/>
      <c r="T151" s="144">
        <f>T152+T176+T181+T196+T199+T218+T221+T231+T239+T246+T251+T254+T273+T277+T287</f>
        <v>159.61694700000001</v>
      </c>
      <c r="U151" s="142"/>
      <c r="V151" s="144">
        <f>V152+V176+V181+V196+V199+V218+V221+V231+V239+V246+V251+V254+V273+V277+V287</f>
        <v>2.0455552500000005</v>
      </c>
      <c r="W151" s="142"/>
      <c r="X151" s="145">
        <f>X152+X176+X181+X196+X199+X218+X221+X231+X239+X246+X251+X254+X273+X277+X287</f>
        <v>2.6255497999999999</v>
      </c>
      <c r="AR151" s="138" t="s">
        <v>80</v>
      </c>
      <c r="AT151" s="146" t="s">
        <v>69</v>
      </c>
      <c r="AU151" s="146" t="s">
        <v>70</v>
      </c>
      <c r="AY151" s="138" t="s">
        <v>146</v>
      </c>
      <c r="BK151" s="147">
        <f>BK152+BK176+BK181+BK196+BK199+BK218+BK221+BK231+BK239+BK246+BK251+BK254+BK273+BK277+BK287</f>
        <v>0</v>
      </c>
    </row>
    <row r="152" spans="1:65" s="12" customFormat="1" ht="22.9" customHeight="1">
      <c r="B152" s="137"/>
      <c r="D152" s="138" t="s">
        <v>69</v>
      </c>
      <c r="E152" s="148" t="s">
        <v>177</v>
      </c>
      <c r="F152" s="148" t="s">
        <v>178</v>
      </c>
      <c r="K152" s="149">
        <f>BK152</f>
        <v>0</v>
      </c>
      <c r="M152" s="137"/>
      <c r="N152" s="141"/>
      <c r="O152" s="142"/>
      <c r="P152" s="142"/>
      <c r="Q152" s="143">
        <f>SUM(Q153:Q175)</f>
        <v>0</v>
      </c>
      <c r="R152" s="143">
        <f>SUM(R153:R175)</f>
        <v>0</v>
      </c>
      <c r="S152" s="142"/>
      <c r="T152" s="144">
        <f>SUM(T153:T175)</f>
        <v>8.8829999999999991</v>
      </c>
      <c r="U152" s="142"/>
      <c r="V152" s="144">
        <f>SUM(V153:V175)</f>
        <v>0.11882000000000001</v>
      </c>
      <c r="W152" s="142"/>
      <c r="X152" s="145">
        <f>SUM(X153:X175)</f>
        <v>0.15215000000000001</v>
      </c>
      <c r="AR152" s="138" t="s">
        <v>80</v>
      </c>
      <c r="AT152" s="146" t="s">
        <v>69</v>
      </c>
      <c r="AU152" s="146" t="s">
        <v>78</v>
      </c>
      <c r="AY152" s="138" t="s">
        <v>146</v>
      </c>
      <c r="BK152" s="147">
        <f>SUM(BK153:BK175)</f>
        <v>0</v>
      </c>
    </row>
    <row r="153" spans="1:65" s="2" customFormat="1" ht="16.5" customHeight="1">
      <c r="A153" s="31"/>
      <c r="B153" s="150"/>
      <c r="C153" s="151" t="s">
        <v>157</v>
      </c>
      <c r="D153" s="151" t="s">
        <v>149</v>
      </c>
      <c r="E153" s="152" t="s">
        <v>179</v>
      </c>
      <c r="F153" s="153" t="s">
        <v>180</v>
      </c>
      <c r="G153" s="154" t="s">
        <v>181</v>
      </c>
      <c r="H153" s="155">
        <v>1</v>
      </c>
      <c r="I153" s="156">
        <v>0</v>
      </c>
      <c r="J153" s="156"/>
      <c r="K153" s="156">
        <f t="shared" ref="K153:K158" si="1">ROUND(P153*H153,2)</f>
        <v>0</v>
      </c>
      <c r="L153" s="153" t="s">
        <v>1</v>
      </c>
      <c r="M153" s="32"/>
      <c r="N153" s="157" t="s">
        <v>1</v>
      </c>
      <c r="O153" s="158" t="s">
        <v>37</v>
      </c>
      <c r="P153" s="159">
        <f t="shared" ref="P153:P158" si="2">I153+J153</f>
        <v>0</v>
      </c>
      <c r="Q153" s="159">
        <f t="shared" ref="Q153:Q158" si="3">ROUND(I153*H153,2)</f>
        <v>0</v>
      </c>
      <c r="R153" s="159">
        <f t="shared" ref="R153:R158" si="4">ROUND(J153*H153,2)</f>
        <v>0</v>
      </c>
      <c r="S153" s="160">
        <v>0.54800000000000004</v>
      </c>
      <c r="T153" s="160">
        <f t="shared" ref="T153:T158" si="5">S153*H153</f>
        <v>0.54800000000000004</v>
      </c>
      <c r="U153" s="160">
        <v>0</v>
      </c>
      <c r="V153" s="160">
        <f t="shared" ref="V153:V158" si="6">U153*H153</f>
        <v>0</v>
      </c>
      <c r="W153" s="160">
        <v>1.933E-2</v>
      </c>
      <c r="X153" s="161">
        <f t="shared" ref="X153:X158" si="7">W153*H153</f>
        <v>1.933E-2</v>
      </c>
      <c r="Y153" s="31"/>
      <c r="Z153" s="31"/>
      <c r="AA153" s="31"/>
      <c r="AB153" s="31"/>
      <c r="AC153" s="31"/>
      <c r="AD153" s="31"/>
      <c r="AE153" s="31"/>
      <c r="AR153" s="162" t="s">
        <v>182</v>
      </c>
      <c r="AT153" s="162" t="s">
        <v>149</v>
      </c>
      <c r="AU153" s="162" t="s">
        <v>80</v>
      </c>
      <c r="AY153" s="16" t="s">
        <v>146</v>
      </c>
      <c r="BE153" s="163">
        <f t="shared" ref="BE153:BE158" si="8">IF(O153="základní",K153,0)</f>
        <v>0</v>
      </c>
      <c r="BF153" s="163">
        <f t="shared" ref="BF153:BF158" si="9">IF(O153="snížená",K153,0)</f>
        <v>0</v>
      </c>
      <c r="BG153" s="163">
        <f t="shared" ref="BG153:BG158" si="10">IF(O153="zákl. přenesená",K153,0)</f>
        <v>0</v>
      </c>
      <c r="BH153" s="163">
        <f t="shared" ref="BH153:BH158" si="11">IF(O153="sníž. přenesená",K153,0)</f>
        <v>0</v>
      </c>
      <c r="BI153" s="163">
        <f t="shared" ref="BI153:BI158" si="12">IF(O153="nulová",K153,0)</f>
        <v>0</v>
      </c>
      <c r="BJ153" s="16" t="s">
        <v>78</v>
      </c>
      <c r="BK153" s="163">
        <f t="shared" ref="BK153:BK158" si="13">ROUND(P153*H153,2)</f>
        <v>0</v>
      </c>
      <c r="BL153" s="16" t="s">
        <v>182</v>
      </c>
      <c r="BM153" s="162" t="s">
        <v>183</v>
      </c>
    </row>
    <row r="154" spans="1:65" s="2" customFormat="1" ht="16.5" customHeight="1">
      <c r="A154" s="31"/>
      <c r="B154" s="150"/>
      <c r="C154" s="151" t="s">
        <v>184</v>
      </c>
      <c r="D154" s="151" t="s">
        <v>149</v>
      </c>
      <c r="E154" s="152" t="s">
        <v>185</v>
      </c>
      <c r="F154" s="153" t="s">
        <v>186</v>
      </c>
      <c r="G154" s="154" t="s">
        <v>187</v>
      </c>
      <c r="H154" s="155">
        <v>1</v>
      </c>
      <c r="I154" s="156">
        <v>0</v>
      </c>
      <c r="J154" s="156"/>
      <c r="K154" s="156">
        <f t="shared" si="1"/>
        <v>0</v>
      </c>
      <c r="L154" s="153" t="s">
        <v>1</v>
      </c>
      <c r="M154" s="32"/>
      <c r="N154" s="157" t="s">
        <v>1</v>
      </c>
      <c r="O154" s="158" t="s">
        <v>37</v>
      </c>
      <c r="P154" s="159">
        <f t="shared" si="2"/>
        <v>0</v>
      </c>
      <c r="Q154" s="159">
        <f t="shared" si="3"/>
        <v>0</v>
      </c>
      <c r="R154" s="159">
        <f t="shared" si="4"/>
        <v>0</v>
      </c>
      <c r="S154" s="160">
        <v>1.4</v>
      </c>
      <c r="T154" s="160">
        <f t="shared" si="5"/>
        <v>1.4</v>
      </c>
      <c r="U154" s="160">
        <v>1.83E-3</v>
      </c>
      <c r="V154" s="160">
        <f t="shared" si="6"/>
        <v>1.83E-3</v>
      </c>
      <c r="W154" s="160">
        <v>0</v>
      </c>
      <c r="X154" s="161">
        <f t="shared" si="7"/>
        <v>0</v>
      </c>
      <c r="Y154" s="31"/>
      <c r="Z154" s="31"/>
      <c r="AA154" s="31"/>
      <c r="AB154" s="31"/>
      <c r="AC154" s="31"/>
      <c r="AD154" s="31"/>
      <c r="AE154" s="31"/>
      <c r="AR154" s="162" t="s">
        <v>182</v>
      </c>
      <c r="AT154" s="162" t="s">
        <v>149</v>
      </c>
      <c r="AU154" s="162" t="s">
        <v>80</v>
      </c>
      <c r="AY154" s="16" t="s">
        <v>146</v>
      </c>
      <c r="BE154" s="163">
        <f t="shared" si="8"/>
        <v>0</v>
      </c>
      <c r="BF154" s="163">
        <f t="shared" si="9"/>
        <v>0</v>
      </c>
      <c r="BG154" s="163">
        <f t="shared" si="10"/>
        <v>0</v>
      </c>
      <c r="BH154" s="163">
        <f t="shared" si="11"/>
        <v>0</v>
      </c>
      <c r="BI154" s="163">
        <f t="shared" si="12"/>
        <v>0</v>
      </c>
      <c r="BJ154" s="16" t="s">
        <v>78</v>
      </c>
      <c r="BK154" s="163">
        <f t="shared" si="13"/>
        <v>0</v>
      </c>
      <c r="BL154" s="16" t="s">
        <v>182</v>
      </c>
      <c r="BM154" s="162" t="s">
        <v>188</v>
      </c>
    </row>
    <row r="155" spans="1:65" s="2" customFormat="1" ht="24">
      <c r="A155" s="31"/>
      <c r="B155" s="150"/>
      <c r="C155" s="168" t="s">
        <v>189</v>
      </c>
      <c r="D155" s="168" t="s">
        <v>190</v>
      </c>
      <c r="E155" s="169" t="s">
        <v>191</v>
      </c>
      <c r="F155" s="170" t="s">
        <v>192</v>
      </c>
      <c r="G155" s="171" t="s">
        <v>187</v>
      </c>
      <c r="H155" s="172">
        <v>1</v>
      </c>
      <c r="I155" s="173"/>
      <c r="J155" s="174"/>
      <c r="K155" s="173">
        <f t="shared" si="1"/>
        <v>0</v>
      </c>
      <c r="L155" s="170" t="s">
        <v>1</v>
      </c>
      <c r="M155" s="175"/>
      <c r="N155" s="176" t="s">
        <v>1</v>
      </c>
      <c r="O155" s="158" t="s">
        <v>37</v>
      </c>
      <c r="P155" s="159">
        <f t="shared" si="2"/>
        <v>0</v>
      </c>
      <c r="Q155" s="159">
        <f t="shared" si="3"/>
        <v>0</v>
      </c>
      <c r="R155" s="159">
        <f t="shared" si="4"/>
        <v>0</v>
      </c>
      <c r="S155" s="160">
        <v>0</v>
      </c>
      <c r="T155" s="160">
        <f t="shared" si="5"/>
        <v>0</v>
      </c>
      <c r="U155" s="160">
        <v>2.1000000000000001E-2</v>
      </c>
      <c r="V155" s="160">
        <f t="shared" si="6"/>
        <v>2.1000000000000001E-2</v>
      </c>
      <c r="W155" s="160">
        <v>0</v>
      </c>
      <c r="X155" s="161">
        <f t="shared" si="7"/>
        <v>0</v>
      </c>
      <c r="Y155" s="31"/>
      <c r="Z155" s="31"/>
      <c r="AA155" s="31"/>
      <c r="AB155" s="31"/>
      <c r="AC155" s="31"/>
      <c r="AD155" s="31"/>
      <c r="AE155" s="31"/>
      <c r="AR155" s="162" t="s">
        <v>193</v>
      </c>
      <c r="AT155" s="162" t="s">
        <v>190</v>
      </c>
      <c r="AU155" s="162" t="s">
        <v>80</v>
      </c>
      <c r="AY155" s="16" t="s">
        <v>146</v>
      </c>
      <c r="BE155" s="163">
        <f t="shared" si="8"/>
        <v>0</v>
      </c>
      <c r="BF155" s="163">
        <f t="shared" si="9"/>
        <v>0</v>
      </c>
      <c r="BG155" s="163">
        <f t="shared" si="10"/>
        <v>0</v>
      </c>
      <c r="BH155" s="163">
        <f t="shared" si="11"/>
        <v>0</v>
      </c>
      <c r="BI155" s="163">
        <f t="shared" si="12"/>
        <v>0</v>
      </c>
      <c r="BJ155" s="16" t="s">
        <v>78</v>
      </c>
      <c r="BK155" s="163">
        <f t="shared" si="13"/>
        <v>0</v>
      </c>
      <c r="BL155" s="16" t="s">
        <v>182</v>
      </c>
      <c r="BM155" s="162" t="s">
        <v>194</v>
      </c>
    </row>
    <row r="156" spans="1:65" s="2" customFormat="1" ht="16.5" customHeight="1">
      <c r="A156" s="31"/>
      <c r="B156" s="150"/>
      <c r="C156" s="151" t="s">
        <v>166</v>
      </c>
      <c r="D156" s="151" t="s">
        <v>149</v>
      </c>
      <c r="E156" s="152" t="s">
        <v>195</v>
      </c>
      <c r="F156" s="153" t="s">
        <v>196</v>
      </c>
      <c r="G156" s="154" t="s">
        <v>181</v>
      </c>
      <c r="H156" s="155">
        <v>1</v>
      </c>
      <c r="I156" s="156">
        <v>0</v>
      </c>
      <c r="J156" s="156"/>
      <c r="K156" s="156">
        <f t="shared" si="1"/>
        <v>0</v>
      </c>
      <c r="L156" s="153" t="s">
        <v>1</v>
      </c>
      <c r="M156" s="32"/>
      <c r="N156" s="157" t="s">
        <v>1</v>
      </c>
      <c r="O156" s="158" t="s">
        <v>37</v>
      </c>
      <c r="P156" s="159">
        <f t="shared" si="2"/>
        <v>0</v>
      </c>
      <c r="Q156" s="159">
        <f t="shared" si="3"/>
        <v>0</v>
      </c>
      <c r="R156" s="159">
        <f t="shared" si="4"/>
        <v>0</v>
      </c>
      <c r="S156" s="160">
        <v>0.36199999999999999</v>
      </c>
      <c r="T156" s="160">
        <f t="shared" si="5"/>
        <v>0.36199999999999999</v>
      </c>
      <c r="U156" s="160">
        <v>0</v>
      </c>
      <c r="V156" s="160">
        <f t="shared" si="6"/>
        <v>0</v>
      </c>
      <c r="W156" s="160">
        <v>1.9460000000000002E-2</v>
      </c>
      <c r="X156" s="161">
        <f t="shared" si="7"/>
        <v>1.9460000000000002E-2</v>
      </c>
      <c r="Y156" s="31"/>
      <c r="Z156" s="31"/>
      <c r="AA156" s="31"/>
      <c r="AB156" s="31"/>
      <c r="AC156" s="31"/>
      <c r="AD156" s="31"/>
      <c r="AE156" s="31"/>
      <c r="AR156" s="162" t="s">
        <v>182</v>
      </c>
      <c r="AT156" s="162" t="s">
        <v>149</v>
      </c>
      <c r="AU156" s="162" t="s">
        <v>80</v>
      </c>
      <c r="AY156" s="16" t="s">
        <v>146</v>
      </c>
      <c r="BE156" s="163">
        <f t="shared" si="8"/>
        <v>0</v>
      </c>
      <c r="BF156" s="163">
        <f t="shared" si="9"/>
        <v>0</v>
      </c>
      <c r="BG156" s="163">
        <f t="shared" si="10"/>
        <v>0</v>
      </c>
      <c r="BH156" s="163">
        <f t="shared" si="11"/>
        <v>0</v>
      </c>
      <c r="BI156" s="163">
        <f t="shared" si="12"/>
        <v>0</v>
      </c>
      <c r="BJ156" s="16" t="s">
        <v>78</v>
      </c>
      <c r="BK156" s="163">
        <f t="shared" si="13"/>
        <v>0</v>
      </c>
      <c r="BL156" s="16" t="s">
        <v>182</v>
      </c>
      <c r="BM156" s="162" t="s">
        <v>197</v>
      </c>
    </row>
    <row r="157" spans="1:65" s="2" customFormat="1" ht="21.75" customHeight="1">
      <c r="A157" s="31"/>
      <c r="B157" s="150"/>
      <c r="C157" s="151" t="s">
        <v>198</v>
      </c>
      <c r="D157" s="151" t="s">
        <v>149</v>
      </c>
      <c r="E157" s="152" t="s">
        <v>199</v>
      </c>
      <c r="F157" s="153" t="s">
        <v>200</v>
      </c>
      <c r="G157" s="154" t="s">
        <v>181</v>
      </c>
      <c r="H157" s="155">
        <v>1</v>
      </c>
      <c r="I157" s="156">
        <v>0</v>
      </c>
      <c r="J157" s="156"/>
      <c r="K157" s="156">
        <f t="shared" si="1"/>
        <v>0</v>
      </c>
      <c r="L157" s="153" t="s">
        <v>1</v>
      </c>
      <c r="M157" s="32"/>
      <c r="N157" s="157" t="s">
        <v>1</v>
      </c>
      <c r="O157" s="158" t="s">
        <v>37</v>
      </c>
      <c r="P157" s="159">
        <f t="shared" si="2"/>
        <v>0</v>
      </c>
      <c r="Q157" s="159">
        <f t="shared" si="3"/>
        <v>0</v>
      </c>
      <c r="R157" s="159">
        <f t="shared" si="4"/>
        <v>0</v>
      </c>
      <c r="S157" s="160">
        <v>1.1000000000000001</v>
      </c>
      <c r="T157" s="160">
        <f t="shared" si="5"/>
        <v>1.1000000000000001</v>
      </c>
      <c r="U157" s="160">
        <v>1.73E-3</v>
      </c>
      <c r="V157" s="160">
        <f t="shared" si="6"/>
        <v>1.73E-3</v>
      </c>
      <c r="W157" s="160">
        <v>0</v>
      </c>
      <c r="X157" s="161">
        <f t="shared" si="7"/>
        <v>0</v>
      </c>
      <c r="Y157" s="31"/>
      <c r="Z157" s="31"/>
      <c r="AA157" s="31"/>
      <c r="AB157" s="31"/>
      <c r="AC157" s="31"/>
      <c r="AD157" s="31"/>
      <c r="AE157" s="31"/>
      <c r="AR157" s="162" t="s">
        <v>182</v>
      </c>
      <c r="AT157" s="162" t="s">
        <v>149</v>
      </c>
      <c r="AU157" s="162" t="s">
        <v>80</v>
      </c>
      <c r="AY157" s="16" t="s">
        <v>146</v>
      </c>
      <c r="BE157" s="163">
        <f t="shared" si="8"/>
        <v>0</v>
      </c>
      <c r="BF157" s="163">
        <f t="shared" si="9"/>
        <v>0</v>
      </c>
      <c r="BG157" s="163">
        <f t="shared" si="10"/>
        <v>0</v>
      </c>
      <c r="BH157" s="163">
        <f t="shared" si="11"/>
        <v>0</v>
      </c>
      <c r="BI157" s="163">
        <f t="shared" si="12"/>
        <v>0</v>
      </c>
      <c r="BJ157" s="16" t="s">
        <v>78</v>
      </c>
      <c r="BK157" s="163">
        <f t="shared" si="13"/>
        <v>0</v>
      </c>
      <c r="BL157" s="16" t="s">
        <v>182</v>
      </c>
      <c r="BM157" s="162" t="s">
        <v>201</v>
      </c>
    </row>
    <row r="158" spans="1:65" s="2" customFormat="1" ht="16.5" customHeight="1">
      <c r="A158" s="31"/>
      <c r="B158" s="150"/>
      <c r="C158" s="168" t="s">
        <v>202</v>
      </c>
      <c r="D158" s="168" t="s">
        <v>190</v>
      </c>
      <c r="E158" s="169" t="s">
        <v>203</v>
      </c>
      <c r="F158" s="170" t="s">
        <v>204</v>
      </c>
      <c r="G158" s="171" t="s">
        <v>187</v>
      </c>
      <c r="H158" s="172">
        <v>1</v>
      </c>
      <c r="I158" s="173"/>
      <c r="J158" s="174"/>
      <c r="K158" s="173">
        <f t="shared" si="1"/>
        <v>0</v>
      </c>
      <c r="L158" s="170" t="s">
        <v>1</v>
      </c>
      <c r="M158" s="175"/>
      <c r="N158" s="176" t="s">
        <v>1</v>
      </c>
      <c r="O158" s="158" t="s">
        <v>37</v>
      </c>
      <c r="P158" s="159">
        <f t="shared" si="2"/>
        <v>0</v>
      </c>
      <c r="Q158" s="159">
        <f t="shared" si="3"/>
        <v>0</v>
      </c>
      <c r="R158" s="159">
        <f t="shared" si="4"/>
        <v>0</v>
      </c>
      <c r="S158" s="160">
        <v>0</v>
      </c>
      <c r="T158" s="160">
        <f t="shared" si="5"/>
        <v>0</v>
      </c>
      <c r="U158" s="160">
        <v>1.35E-2</v>
      </c>
      <c r="V158" s="160">
        <f t="shared" si="6"/>
        <v>1.35E-2</v>
      </c>
      <c r="W158" s="160">
        <v>0</v>
      </c>
      <c r="X158" s="161">
        <f t="shared" si="7"/>
        <v>0</v>
      </c>
      <c r="Y158" s="31"/>
      <c r="Z158" s="31"/>
      <c r="AA158" s="31"/>
      <c r="AB158" s="31"/>
      <c r="AC158" s="31"/>
      <c r="AD158" s="31"/>
      <c r="AE158" s="31"/>
      <c r="AR158" s="162" t="s">
        <v>193</v>
      </c>
      <c r="AT158" s="162" t="s">
        <v>190</v>
      </c>
      <c r="AU158" s="162" t="s">
        <v>80</v>
      </c>
      <c r="AY158" s="16" t="s">
        <v>146</v>
      </c>
      <c r="BE158" s="163">
        <f t="shared" si="8"/>
        <v>0</v>
      </c>
      <c r="BF158" s="163">
        <f t="shared" si="9"/>
        <v>0</v>
      </c>
      <c r="BG158" s="163">
        <f t="shared" si="10"/>
        <v>0</v>
      </c>
      <c r="BH158" s="163">
        <f t="shared" si="11"/>
        <v>0</v>
      </c>
      <c r="BI158" s="163">
        <f t="shared" si="12"/>
        <v>0</v>
      </c>
      <c r="BJ158" s="16" t="s">
        <v>78</v>
      </c>
      <c r="BK158" s="163">
        <f t="shared" si="13"/>
        <v>0</v>
      </c>
      <c r="BL158" s="16" t="s">
        <v>182</v>
      </c>
      <c r="BM158" s="162" t="s">
        <v>205</v>
      </c>
    </row>
    <row r="159" spans="1:65" s="2" customFormat="1" ht="39">
      <c r="A159" s="31"/>
      <c r="B159" s="32"/>
      <c r="C159" s="31"/>
      <c r="D159" s="164" t="s">
        <v>155</v>
      </c>
      <c r="E159" s="31"/>
      <c r="F159" s="165" t="s">
        <v>206</v>
      </c>
      <c r="G159" s="31"/>
      <c r="H159" s="31"/>
      <c r="I159" s="31"/>
      <c r="J159" s="31"/>
      <c r="K159" s="31"/>
      <c r="L159" s="31"/>
      <c r="M159" s="32"/>
      <c r="N159" s="166"/>
      <c r="O159" s="167"/>
      <c r="P159" s="57"/>
      <c r="Q159" s="57"/>
      <c r="R159" s="57"/>
      <c r="S159" s="57"/>
      <c r="T159" s="57"/>
      <c r="U159" s="57"/>
      <c r="V159" s="57"/>
      <c r="W159" s="57"/>
      <c r="X159" s="58"/>
      <c r="Y159" s="31"/>
      <c r="Z159" s="31"/>
      <c r="AA159" s="31"/>
      <c r="AB159" s="31"/>
      <c r="AC159" s="31"/>
      <c r="AD159" s="31"/>
      <c r="AE159" s="31"/>
      <c r="AT159" s="16" t="s">
        <v>155</v>
      </c>
      <c r="AU159" s="16" t="s">
        <v>80</v>
      </c>
    </row>
    <row r="160" spans="1:65" s="2" customFormat="1" ht="16.5" customHeight="1">
      <c r="A160" s="31"/>
      <c r="B160" s="150"/>
      <c r="C160" s="168" t="s">
        <v>207</v>
      </c>
      <c r="D160" s="168" t="s">
        <v>190</v>
      </c>
      <c r="E160" s="169" t="s">
        <v>208</v>
      </c>
      <c r="F160" s="170" t="s">
        <v>209</v>
      </c>
      <c r="G160" s="171" t="s">
        <v>187</v>
      </c>
      <c r="H160" s="172">
        <v>1</v>
      </c>
      <c r="I160" s="173"/>
      <c r="J160" s="174"/>
      <c r="K160" s="173">
        <f t="shared" ref="K160:K175" si="14">ROUND(P160*H160,2)</f>
        <v>0</v>
      </c>
      <c r="L160" s="170" t="s">
        <v>1</v>
      </c>
      <c r="M160" s="175"/>
      <c r="N160" s="176" t="s">
        <v>1</v>
      </c>
      <c r="O160" s="158" t="s">
        <v>37</v>
      </c>
      <c r="P160" s="159">
        <f t="shared" ref="P160:P175" si="15">I160+J160</f>
        <v>0</v>
      </c>
      <c r="Q160" s="159">
        <f t="shared" ref="Q160:Q175" si="16">ROUND(I160*H160,2)</f>
        <v>0</v>
      </c>
      <c r="R160" s="159">
        <f t="shared" ref="R160:R175" si="17">ROUND(J160*H160,2)</f>
        <v>0</v>
      </c>
      <c r="S160" s="160">
        <v>0</v>
      </c>
      <c r="T160" s="160">
        <f t="shared" ref="T160:T175" si="18">S160*H160</f>
        <v>0</v>
      </c>
      <c r="U160" s="160">
        <v>3.2000000000000003E-4</v>
      </c>
      <c r="V160" s="160">
        <f t="shared" ref="V160:V175" si="19">U160*H160</f>
        <v>3.2000000000000003E-4</v>
      </c>
      <c r="W160" s="160">
        <v>0</v>
      </c>
      <c r="X160" s="161">
        <f t="shared" ref="X160:X175" si="20">W160*H160</f>
        <v>0</v>
      </c>
      <c r="Y160" s="31"/>
      <c r="Z160" s="31"/>
      <c r="AA160" s="31"/>
      <c r="AB160" s="31"/>
      <c r="AC160" s="31"/>
      <c r="AD160" s="31"/>
      <c r="AE160" s="31"/>
      <c r="AR160" s="162" t="s">
        <v>193</v>
      </c>
      <c r="AT160" s="162" t="s">
        <v>190</v>
      </c>
      <c r="AU160" s="162" t="s">
        <v>80</v>
      </c>
      <c r="AY160" s="16" t="s">
        <v>146</v>
      </c>
      <c r="BE160" s="163">
        <f t="shared" ref="BE160:BE175" si="21">IF(O160="základní",K160,0)</f>
        <v>0</v>
      </c>
      <c r="BF160" s="163">
        <f t="shared" ref="BF160:BF175" si="22">IF(O160="snížená",K160,0)</f>
        <v>0</v>
      </c>
      <c r="BG160" s="163">
        <f t="shared" ref="BG160:BG175" si="23">IF(O160="zákl. přenesená",K160,0)</f>
        <v>0</v>
      </c>
      <c r="BH160" s="163">
        <f t="shared" ref="BH160:BH175" si="24">IF(O160="sníž. přenesená",K160,0)</f>
        <v>0</v>
      </c>
      <c r="BI160" s="163">
        <f t="shared" ref="BI160:BI175" si="25">IF(O160="nulová",K160,0)</f>
        <v>0</v>
      </c>
      <c r="BJ160" s="16" t="s">
        <v>78</v>
      </c>
      <c r="BK160" s="163">
        <f t="shared" ref="BK160:BK175" si="26">ROUND(P160*H160,2)</f>
        <v>0</v>
      </c>
      <c r="BL160" s="16" t="s">
        <v>182</v>
      </c>
      <c r="BM160" s="162" t="s">
        <v>210</v>
      </c>
    </row>
    <row r="161" spans="1:65" s="2" customFormat="1" ht="21.75" customHeight="1">
      <c r="A161" s="31"/>
      <c r="B161" s="150"/>
      <c r="C161" s="151" t="s">
        <v>211</v>
      </c>
      <c r="D161" s="151" t="s">
        <v>149</v>
      </c>
      <c r="E161" s="152" t="s">
        <v>212</v>
      </c>
      <c r="F161" s="153" t="s">
        <v>213</v>
      </c>
      <c r="G161" s="154" t="s">
        <v>181</v>
      </c>
      <c r="H161" s="155">
        <v>1</v>
      </c>
      <c r="I161" s="156">
        <v>0</v>
      </c>
      <c r="J161" s="156"/>
      <c r="K161" s="156">
        <f t="shared" si="14"/>
        <v>0</v>
      </c>
      <c r="L161" s="153" t="s">
        <v>1</v>
      </c>
      <c r="M161" s="32"/>
      <c r="N161" s="157" t="s">
        <v>1</v>
      </c>
      <c r="O161" s="158" t="s">
        <v>37</v>
      </c>
      <c r="P161" s="159">
        <f t="shared" si="15"/>
        <v>0</v>
      </c>
      <c r="Q161" s="159">
        <f t="shared" si="16"/>
        <v>0</v>
      </c>
      <c r="R161" s="159">
        <f t="shared" si="17"/>
        <v>0</v>
      </c>
      <c r="S161" s="160">
        <v>0.69299999999999995</v>
      </c>
      <c r="T161" s="160">
        <f t="shared" si="18"/>
        <v>0.69299999999999995</v>
      </c>
      <c r="U161" s="160">
        <v>0</v>
      </c>
      <c r="V161" s="160">
        <f t="shared" si="19"/>
        <v>0</v>
      </c>
      <c r="W161" s="160">
        <v>8.7999999999999995E-2</v>
      </c>
      <c r="X161" s="161">
        <f t="shared" si="20"/>
        <v>8.7999999999999995E-2</v>
      </c>
      <c r="Y161" s="31"/>
      <c r="Z161" s="31"/>
      <c r="AA161" s="31"/>
      <c r="AB161" s="31"/>
      <c r="AC161" s="31"/>
      <c r="AD161" s="31"/>
      <c r="AE161" s="31"/>
      <c r="AR161" s="162" t="s">
        <v>182</v>
      </c>
      <c r="AT161" s="162" t="s">
        <v>149</v>
      </c>
      <c r="AU161" s="162" t="s">
        <v>80</v>
      </c>
      <c r="AY161" s="16" t="s">
        <v>146</v>
      </c>
      <c r="BE161" s="163">
        <f t="shared" si="21"/>
        <v>0</v>
      </c>
      <c r="BF161" s="163">
        <f t="shared" si="22"/>
        <v>0</v>
      </c>
      <c r="BG161" s="163">
        <f t="shared" si="23"/>
        <v>0</v>
      </c>
      <c r="BH161" s="163">
        <f t="shared" si="24"/>
        <v>0</v>
      </c>
      <c r="BI161" s="163">
        <f t="shared" si="25"/>
        <v>0</v>
      </c>
      <c r="BJ161" s="16" t="s">
        <v>78</v>
      </c>
      <c r="BK161" s="163">
        <f t="shared" si="26"/>
        <v>0</v>
      </c>
      <c r="BL161" s="16" t="s">
        <v>182</v>
      </c>
      <c r="BM161" s="162" t="s">
        <v>214</v>
      </c>
    </row>
    <row r="162" spans="1:65" s="2" customFormat="1" ht="21.75" customHeight="1">
      <c r="A162" s="31"/>
      <c r="B162" s="150"/>
      <c r="C162" s="151" t="s">
        <v>215</v>
      </c>
      <c r="D162" s="151" t="s">
        <v>149</v>
      </c>
      <c r="E162" s="152" t="s">
        <v>216</v>
      </c>
      <c r="F162" s="153" t="s">
        <v>217</v>
      </c>
      <c r="G162" s="154" t="s">
        <v>181</v>
      </c>
      <c r="H162" s="155">
        <v>1</v>
      </c>
      <c r="I162" s="156">
        <v>0</v>
      </c>
      <c r="J162" s="156"/>
      <c r="K162" s="156">
        <f t="shared" si="14"/>
        <v>0</v>
      </c>
      <c r="L162" s="153" t="s">
        <v>1</v>
      </c>
      <c r="M162" s="32"/>
      <c r="N162" s="157" t="s">
        <v>1</v>
      </c>
      <c r="O162" s="158" t="s">
        <v>37</v>
      </c>
      <c r="P162" s="159">
        <f t="shared" si="15"/>
        <v>0</v>
      </c>
      <c r="Q162" s="159">
        <f t="shared" si="16"/>
        <v>0</v>
      </c>
      <c r="R162" s="159">
        <f t="shared" si="17"/>
        <v>0</v>
      </c>
      <c r="S162" s="160">
        <v>0.38300000000000001</v>
      </c>
      <c r="T162" s="160">
        <f t="shared" si="18"/>
        <v>0.38300000000000001</v>
      </c>
      <c r="U162" s="160">
        <v>0</v>
      </c>
      <c r="V162" s="160">
        <f t="shared" si="19"/>
        <v>0</v>
      </c>
      <c r="W162" s="160">
        <v>2.4500000000000001E-2</v>
      </c>
      <c r="X162" s="161">
        <f t="shared" si="20"/>
        <v>2.4500000000000001E-2</v>
      </c>
      <c r="Y162" s="31"/>
      <c r="Z162" s="31"/>
      <c r="AA162" s="31"/>
      <c r="AB162" s="31"/>
      <c r="AC162" s="31"/>
      <c r="AD162" s="31"/>
      <c r="AE162" s="31"/>
      <c r="AR162" s="162" t="s">
        <v>182</v>
      </c>
      <c r="AT162" s="162" t="s">
        <v>149</v>
      </c>
      <c r="AU162" s="162" t="s">
        <v>80</v>
      </c>
      <c r="AY162" s="16" t="s">
        <v>146</v>
      </c>
      <c r="BE162" s="163">
        <f t="shared" si="21"/>
        <v>0</v>
      </c>
      <c r="BF162" s="163">
        <f t="shared" si="22"/>
        <v>0</v>
      </c>
      <c r="BG162" s="163">
        <f t="shared" si="23"/>
        <v>0</v>
      </c>
      <c r="BH162" s="163">
        <f t="shared" si="24"/>
        <v>0</v>
      </c>
      <c r="BI162" s="163">
        <f t="shared" si="25"/>
        <v>0</v>
      </c>
      <c r="BJ162" s="16" t="s">
        <v>78</v>
      </c>
      <c r="BK162" s="163">
        <f t="shared" si="26"/>
        <v>0</v>
      </c>
      <c r="BL162" s="16" t="s">
        <v>182</v>
      </c>
      <c r="BM162" s="162" t="s">
        <v>218</v>
      </c>
    </row>
    <row r="163" spans="1:65" s="2" customFormat="1" ht="16.5" customHeight="1">
      <c r="A163" s="31"/>
      <c r="B163" s="150"/>
      <c r="C163" s="151" t="s">
        <v>9</v>
      </c>
      <c r="D163" s="151" t="s">
        <v>149</v>
      </c>
      <c r="E163" s="152" t="s">
        <v>219</v>
      </c>
      <c r="F163" s="153" t="s">
        <v>220</v>
      </c>
      <c r="G163" s="154" t="s">
        <v>181</v>
      </c>
      <c r="H163" s="155">
        <v>1</v>
      </c>
      <c r="I163" s="156">
        <v>0</v>
      </c>
      <c r="J163" s="156"/>
      <c r="K163" s="156">
        <f t="shared" si="14"/>
        <v>0</v>
      </c>
      <c r="L163" s="153" t="s">
        <v>1</v>
      </c>
      <c r="M163" s="32"/>
      <c r="N163" s="157" t="s">
        <v>1</v>
      </c>
      <c r="O163" s="158" t="s">
        <v>37</v>
      </c>
      <c r="P163" s="159">
        <f t="shared" si="15"/>
        <v>0</v>
      </c>
      <c r="Q163" s="159">
        <f t="shared" si="16"/>
        <v>0</v>
      </c>
      <c r="R163" s="159">
        <f t="shared" si="17"/>
        <v>0</v>
      </c>
      <c r="S163" s="160">
        <v>2.54</v>
      </c>
      <c r="T163" s="160">
        <f t="shared" si="18"/>
        <v>2.54</v>
      </c>
      <c r="U163" s="160">
        <v>5.8300000000000001E-3</v>
      </c>
      <c r="V163" s="160">
        <f t="shared" si="19"/>
        <v>5.8300000000000001E-3</v>
      </c>
      <c r="W163" s="160">
        <v>0</v>
      </c>
      <c r="X163" s="161">
        <f t="shared" si="20"/>
        <v>0</v>
      </c>
      <c r="Y163" s="31"/>
      <c r="Z163" s="31"/>
      <c r="AA163" s="31"/>
      <c r="AB163" s="31"/>
      <c r="AC163" s="31"/>
      <c r="AD163" s="31"/>
      <c r="AE163" s="31"/>
      <c r="AR163" s="162" t="s">
        <v>182</v>
      </c>
      <c r="AT163" s="162" t="s">
        <v>149</v>
      </c>
      <c r="AU163" s="162" t="s">
        <v>80</v>
      </c>
      <c r="AY163" s="16" t="s">
        <v>146</v>
      </c>
      <c r="BE163" s="163">
        <f t="shared" si="21"/>
        <v>0</v>
      </c>
      <c r="BF163" s="163">
        <f t="shared" si="22"/>
        <v>0</v>
      </c>
      <c r="BG163" s="163">
        <f t="shared" si="23"/>
        <v>0</v>
      </c>
      <c r="BH163" s="163">
        <f t="shared" si="24"/>
        <v>0</v>
      </c>
      <c r="BI163" s="163">
        <f t="shared" si="25"/>
        <v>0</v>
      </c>
      <c r="BJ163" s="16" t="s">
        <v>78</v>
      </c>
      <c r="BK163" s="163">
        <f t="shared" si="26"/>
        <v>0</v>
      </c>
      <c r="BL163" s="16" t="s">
        <v>182</v>
      </c>
      <c r="BM163" s="162" t="s">
        <v>221</v>
      </c>
    </row>
    <row r="164" spans="1:65" s="2" customFormat="1" ht="21.75" customHeight="1">
      <c r="A164" s="31"/>
      <c r="B164" s="150"/>
      <c r="C164" s="168" t="s">
        <v>182</v>
      </c>
      <c r="D164" s="168" t="s">
        <v>190</v>
      </c>
      <c r="E164" s="169" t="s">
        <v>222</v>
      </c>
      <c r="F164" s="170" t="s">
        <v>223</v>
      </c>
      <c r="G164" s="171" t="s">
        <v>187</v>
      </c>
      <c r="H164" s="172">
        <v>1</v>
      </c>
      <c r="I164" s="173"/>
      <c r="J164" s="174"/>
      <c r="K164" s="173">
        <f t="shared" si="14"/>
        <v>0</v>
      </c>
      <c r="L164" s="170" t="s">
        <v>1</v>
      </c>
      <c r="M164" s="175"/>
      <c r="N164" s="176" t="s">
        <v>1</v>
      </c>
      <c r="O164" s="158" t="s">
        <v>37</v>
      </c>
      <c r="P164" s="159">
        <f t="shared" si="15"/>
        <v>0</v>
      </c>
      <c r="Q164" s="159">
        <f t="shared" si="16"/>
        <v>0</v>
      </c>
      <c r="R164" s="159">
        <f t="shared" si="17"/>
        <v>0</v>
      </c>
      <c r="S164" s="160">
        <v>0</v>
      </c>
      <c r="T164" s="160">
        <f t="shared" si="18"/>
        <v>0</v>
      </c>
      <c r="U164" s="160">
        <v>3.6200000000000003E-2</v>
      </c>
      <c r="V164" s="160">
        <f t="shared" si="19"/>
        <v>3.6200000000000003E-2</v>
      </c>
      <c r="W164" s="160">
        <v>0</v>
      </c>
      <c r="X164" s="161">
        <f t="shared" si="20"/>
        <v>0</v>
      </c>
      <c r="Y164" s="31"/>
      <c r="Z164" s="31"/>
      <c r="AA164" s="31"/>
      <c r="AB164" s="31"/>
      <c r="AC164" s="31"/>
      <c r="AD164" s="31"/>
      <c r="AE164" s="31"/>
      <c r="AR164" s="162" t="s">
        <v>193</v>
      </c>
      <c r="AT164" s="162" t="s">
        <v>190</v>
      </c>
      <c r="AU164" s="162" t="s">
        <v>80</v>
      </c>
      <c r="AY164" s="16" t="s">
        <v>146</v>
      </c>
      <c r="BE164" s="163">
        <f t="shared" si="21"/>
        <v>0</v>
      </c>
      <c r="BF164" s="163">
        <f t="shared" si="22"/>
        <v>0</v>
      </c>
      <c r="BG164" s="163">
        <f t="shared" si="23"/>
        <v>0</v>
      </c>
      <c r="BH164" s="163">
        <f t="shared" si="24"/>
        <v>0</v>
      </c>
      <c r="BI164" s="163">
        <f t="shared" si="25"/>
        <v>0</v>
      </c>
      <c r="BJ164" s="16" t="s">
        <v>78</v>
      </c>
      <c r="BK164" s="163">
        <f t="shared" si="26"/>
        <v>0</v>
      </c>
      <c r="BL164" s="16" t="s">
        <v>182</v>
      </c>
      <c r="BM164" s="162" t="s">
        <v>224</v>
      </c>
    </row>
    <row r="165" spans="1:65" s="2" customFormat="1" ht="24">
      <c r="A165" s="31"/>
      <c r="B165" s="150"/>
      <c r="C165" s="168" t="s">
        <v>225</v>
      </c>
      <c r="D165" s="168" t="s">
        <v>190</v>
      </c>
      <c r="E165" s="169" t="s">
        <v>226</v>
      </c>
      <c r="F165" s="170" t="s">
        <v>227</v>
      </c>
      <c r="G165" s="171" t="s">
        <v>187</v>
      </c>
      <c r="H165" s="172">
        <v>1</v>
      </c>
      <c r="I165" s="173"/>
      <c r="J165" s="174"/>
      <c r="K165" s="173">
        <f t="shared" si="14"/>
        <v>0</v>
      </c>
      <c r="L165" s="170" t="s">
        <v>1</v>
      </c>
      <c r="M165" s="175"/>
      <c r="N165" s="176" t="s">
        <v>1</v>
      </c>
      <c r="O165" s="158" t="s">
        <v>37</v>
      </c>
      <c r="P165" s="159">
        <f t="shared" si="15"/>
        <v>0</v>
      </c>
      <c r="Q165" s="159">
        <f t="shared" si="16"/>
        <v>0</v>
      </c>
      <c r="R165" s="159">
        <f t="shared" si="17"/>
        <v>0</v>
      </c>
      <c r="S165" s="160">
        <v>0</v>
      </c>
      <c r="T165" s="160">
        <f t="shared" si="18"/>
        <v>0</v>
      </c>
      <c r="U165" s="160">
        <v>0.03</v>
      </c>
      <c r="V165" s="160">
        <f t="shared" si="19"/>
        <v>0.03</v>
      </c>
      <c r="W165" s="160">
        <v>0</v>
      </c>
      <c r="X165" s="161">
        <f t="shared" si="20"/>
        <v>0</v>
      </c>
      <c r="Y165" s="31"/>
      <c r="Z165" s="31"/>
      <c r="AA165" s="31"/>
      <c r="AB165" s="31"/>
      <c r="AC165" s="31"/>
      <c r="AD165" s="31"/>
      <c r="AE165" s="31"/>
      <c r="AR165" s="162" t="s">
        <v>193</v>
      </c>
      <c r="AT165" s="162" t="s">
        <v>190</v>
      </c>
      <c r="AU165" s="162" t="s">
        <v>80</v>
      </c>
      <c r="AY165" s="16" t="s">
        <v>146</v>
      </c>
      <c r="BE165" s="163">
        <f t="shared" si="21"/>
        <v>0</v>
      </c>
      <c r="BF165" s="163">
        <f t="shared" si="22"/>
        <v>0</v>
      </c>
      <c r="BG165" s="163">
        <f t="shared" si="23"/>
        <v>0</v>
      </c>
      <c r="BH165" s="163">
        <f t="shared" si="24"/>
        <v>0</v>
      </c>
      <c r="BI165" s="163">
        <f t="shared" si="25"/>
        <v>0</v>
      </c>
      <c r="BJ165" s="16" t="s">
        <v>78</v>
      </c>
      <c r="BK165" s="163">
        <f t="shared" si="26"/>
        <v>0</v>
      </c>
      <c r="BL165" s="16" t="s">
        <v>182</v>
      </c>
      <c r="BM165" s="162" t="s">
        <v>228</v>
      </c>
    </row>
    <row r="166" spans="1:65" s="2" customFormat="1" ht="24">
      <c r="A166" s="31"/>
      <c r="B166" s="150"/>
      <c r="C166" s="151" t="s">
        <v>229</v>
      </c>
      <c r="D166" s="151" t="s">
        <v>149</v>
      </c>
      <c r="E166" s="152" t="s">
        <v>230</v>
      </c>
      <c r="F166" s="153" t="s">
        <v>231</v>
      </c>
      <c r="G166" s="154" t="s">
        <v>181</v>
      </c>
      <c r="H166" s="155">
        <v>1</v>
      </c>
      <c r="I166" s="156">
        <v>0</v>
      </c>
      <c r="J166" s="156"/>
      <c r="K166" s="156">
        <f t="shared" si="14"/>
        <v>0</v>
      </c>
      <c r="L166" s="153" t="s">
        <v>1</v>
      </c>
      <c r="M166" s="32"/>
      <c r="N166" s="157" t="s">
        <v>1</v>
      </c>
      <c r="O166" s="158" t="s">
        <v>37</v>
      </c>
      <c r="P166" s="159">
        <f t="shared" si="15"/>
        <v>0</v>
      </c>
      <c r="Q166" s="159">
        <f t="shared" si="16"/>
        <v>0</v>
      </c>
      <c r="R166" s="159">
        <f t="shared" si="17"/>
        <v>0</v>
      </c>
      <c r="S166" s="160">
        <v>0.33</v>
      </c>
      <c r="T166" s="160">
        <f t="shared" si="18"/>
        <v>0.33</v>
      </c>
      <c r="U166" s="160">
        <v>5.1999999999999995E-4</v>
      </c>
      <c r="V166" s="160">
        <f t="shared" si="19"/>
        <v>5.1999999999999995E-4</v>
      </c>
      <c r="W166" s="160">
        <v>0</v>
      </c>
      <c r="X166" s="161">
        <f t="shared" si="20"/>
        <v>0</v>
      </c>
      <c r="Y166" s="31"/>
      <c r="Z166" s="31"/>
      <c r="AA166" s="31"/>
      <c r="AB166" s="31"/>
      <c r="AC166" s="31"/>
      <c r="AD166" s="31"/>
      <c r="AE166" s="31"/>
      <c r="AR166" s="162" t="s">
        <v>182</v>
      </c>
      <c r="AT166" s="162" t="s">
        <v>149</v>
      </c>
      <c r="AU166" s="162" t="s">
        <v>80</v>
      </c>
      <c r="AY166" s="16" t="s">
        <v>146</v>
      </c>
      <c r="BE166" s="163">
        <f t="shared" si="21"/>
        <v>0</v>
      </c>
      <c r="BF166" s="163">
        <f t="shared" si="22"/>
        <v>0</v>
      </c>
      <c r="BG166" s="163">
        <f t="shared" si="23"/>
        <v>0</v>
      </c>
      <c r="BH166" s="163">
        <f t="shared" si="24"/>
        <v>0</v>
      </c>
      <c r="BI166" s="163">
        <f t="shared" si="25"/>
        <v>0</v>
      </c>
      <c r="BJ166" s="16" t="s">
        <v>78</v>
      </c>
      <c r="BK166" s="163">
        <f t="shared" si="26"/>
        <v>0</v>
      </c>
      <c r="BL166" s="16" t="s">
        <v>182</v>
      </c>
      <c r="BM166" s="162" t="s">
        <v>232</v>
      </c>
    </row>
    <row r="167" spans="1:65" s="2" customFormat="1" ht="24">
      <c r="A167" s="31"/>
      <c r="B167" s="150"/>
      <c r="C167" s="151" t="s">
        <v>233</v>
      </c>
      <c r="D167" s="151" t="s">
        <v>149</v>
      </c>
      <c r="E167" s="152" t="s">
        <v>234</v>
      </c>
      <c r="F167" s="153" t="s">
        <v>235</v>
      </c>
      <c r="G167" s="154" t="s">
        <v>181</v>
      </c>
      <c r="H167" s="155">
        <v>1</v>
      </c>
      <c r="I167" s="156">
        <v>0</v>
      </c>
      <c r="J167" s="156"/>
      <c r="K167" s="156">
        <f t="shared" si="14"/>
        <v>0</v>
      </c>
      <c r="L167" s="153" t="s">
        <v>1</v>
      </c>
      <c r="M167" s="32"/>
      <c r="N167" s="157" t="s">
        <v>1</v>
      </c>
      <c r="O167" s="158" t="s">
        <v>37</v>
      </c>
      <c r="P167" s="159">
        <f t="shared" si="15"/>
        <v>0</v>
      </c>
      <c r="Q167" s="159">
        <f t="shared" si="16"/>
        <v>0</v>
      </c>
      <c r="R167" s="159">
        <f t="shared" si="17"/>
        <v>0</v>
      </c>
      <c r="S167" s="160">
        <v>0.33</v>
      </c>
      <c r="T167" s="160">
        <f t="shared" si="18"/>
        <v>0.33</v>
      </c>
      <c r="U167" s="160">
        <v>5.1999999999999995E-4</v>
      </c>
      <c r="V167" s="160">
        <f t="shared" si="19"/>
        <v>5.1999999999999995E-4</v>
      </c>
      <c r="W167" s="160">
        <v>0</v>
      </c>
      <c r="X167" s="161">
        <f t="shared" si="20"/>
        <v>0</v>
      </c>
      <c r="Y167" s="31"/>
      <c r="Z167" s="31"/>
      <c r="AA167" s="31"/>
      <c r="AB167" s="31"/>
      <c r="AC167" s="31"/>
      <c r="AD167" s="31"/>
      <c r="AE167" s="31"/>
      <c r="AR167" s="162" t="s">
        <v>182</v>
      </c>
      <c r="AT167" s="162" t="s">
        <v>149</v>
      </c>
      <c r="AU167" s="162" t="s">
        <v>80</v>
      </c>
      <c r="AY167" s="16" t="s">
        <v>146</v>
      </c>
      <c r="BE167" s="163">
        <f t="shared" si="21"/>
        <v>0</v>
      </c>
      <c r="BF167" s="163">
        <f t="shared" si="22"/>
        <v>0</v>
      </c>
      <c r="BG167" s="163">
        <f t="shared" si="23"/>
        <v>0</v>
      </c>
      <c r="BH167" s="163">
        <f t="shared" si="24"/>
        <v>0</v>
      </c>
      <c r="BI167" s="163">
        <f t="shared" si="25"/>
        <v>0</v>
      </c>
      <c r="BJ167" s="16" t="s">
        <v>78</v>
      </c>
      <c r="BK167" s="163">
        <f t="shared" si="26"/>
        <v>0</v>
      </c>
      <c r="BL167" s="16" t="s">
        <v>182</v>
      </c>
      <c r="BM167" s="162" t="s">
        <v>236</v>
      </c>
    </row>
    <row r="168" spans="1:65" s="2" customFormat="1" ht="16.5" customHeight="1">
      <c r="A168" s="31"/>
      <c r="B168" s="150"/>
      <c r="C168" s="168" t="s">
        <v>237</v>
      </c>
      <c r="D168" s="168" t="s">
        <v>190</v>
      </c>
      <c r="E168" s="169" t="s">
        <v>238</v>
      </c>
      <c r="F168" s="170" t="s">
        <v>239</v>
      </c>
      <c r="G168" s="171" t="s">
        <v>181</v>
      </c>
      <c r="H168" s="172">
        <v>1</v>
      </c>
      <c r="I168" s="173"/>
      <c r="J168" s="174"/>
      <c r="K168" s="173">
        <f t="shared" si="14"/>
        <v>0</v>
      </c>
      <c r="L168" s="170" t="s">
        <v>1</v>
      </c>
      <c r="M168" s="175"/>
      <c r="N168" s="176" t="s">
        <v>1</v>
      </c>
      <c r="O168" s="158" t="s">
        <v>37</v>
      </c>
      <c r="P168" s="159">
        <f t="shared" si="15"/>
        <v>0</v>
      </c>
      <c r="Q168" s="159">
        <f t="shared" si="16"/>
        <v>0</v>
      </c>
      <c r="R168" s="159">
        <f t="shared" si="17"/>
        <v>0</v>
      </c>
      <c r="S168" s="160">
        <v>0</v>
      </c>
      <c r="T168" s="160">
        <f t="shared" si="18"/>
        <v>0</v>
      </c>
      <c r="U168" s="160">
        <v>0</v>
      </c>
      <c r="V168" s="160">
        <f t="shared" si="19"/>
        <v>0</v>
      </c>
      <c r="W168" s="160">
        <v>0</v>
      </c>
      <c r="X168" s="161">
        <f t="shared" si="20"/>
        <v>0</v>
      </c>
      <c r="Y168" s="31"/>
      <c r="Z168" s="31"/>
      <c r="AA168" s="31"/>
      <c r="AB168" s="31"/>
      <c r="AC168" s="31"/>
      <c r="AD168" s="31"/>
      <c r="AE168" s="31"/>
      <c r="AR168" s="162" t="s">
        <v>193</v>
      </c>
      <c r="AT168" s="162" t="s">
        <v>190</v>
      </c>
      <c r="AU168" s="162" t="s">
        <v>80</v>
      </c>
      <c r="AY168" s="16" t="s">
        <v>146</v>
      </c>
      <c r="BE168" s="163">
        <f t="shared" si="21"/>
        <v>0</v>
      </c>
      <c r="BF168" s="163">
        <f t="shared" si="22"/>
        <v>0</v>
      </c>
      <c r="BG168" s="163">
        <f t="shared" si="23"/>
        <v>0</v>
      </c>
      <c r="BH168" s="163">
        <f t="shared" si="24"/>
        <v>0</v>
      </c>
      <c r="BI168" s="163">
        <f t="shared" si="25"/>
        <v>0</v>
      </c>
      <c r="BJ168" s="16" t="s">
        <v>78</v>
      </c>
      <c r="BK168" s="163">
        <f t="shared" si="26"/>
        <v>0</v>
      </c>
      <c r="BL168" s="16" t="s">
        <v>182</v>
      </c>
      <c r="BM168" s="162" t="s">
        <v>240</v>
      </c>
    </row>
    <row r="169" spans="1:65" s="2" customFormat="1" ht="16.5" customHeight="1">
      <c r="A169" s="31"/>
      <c r="B169" s="150"/>
      <c r="C169" s="168" t="s">
        <v>8</v>
      </c>
      <c r="D169" s="168" t="s">
        <v>190</v>
      </c>
      <c r="E169" s="169" t="s">
        <v>241</v>
      </c>
      <c r="F169" s="170" t="s">
        <v>242</v>
      </c>
      <c r="G169" s="171" t="s">
        <v>181</v>
      </c>
      <c r="H169" s="172">
        <v>1</v>
      </c>
      <c r="I169" s="173"/>
      <c r="J169" s="174"/>
      <c r="K169" s="173">
        <f t="shared" si="14"/>
        <v>0</v>
      </c>
      <c r="L169" s="170" t="s">
        <v>1</v>
      </c>
      <c r="M169" s="175"/>
      <c r="N169" s="176" t="s">
        <v>1</v>
      </c>
      <c r="O169" s="158" t="s">
        <v>37</v>
      </c>
      <c r="P169" s="159">
        <f t="shared" si="15"/>
        <v>0</v>
      </c>
      <c r="Q169" s="159">
        <f t="shared" si="16"/>
        <v>0</v>
      </c>
      <c r="R169" s="159">
        <f t="shared" si="17"/>
        <v>0</v>
      </c>
      <c r="S169" s="160">
        <v>0</v>
      </c>
      <c r="T169" s="160">
        <f t="shared" si="18"/>
        <v>0</v>
      </c>
      <c r="U169" s="160">
        <v>0</v>
      </c>
      <c r="V169" s="160">
        <f t="shared" si="19"/>
        <v>0</v>
      </c>
      <c r="W169" s="160">
        <v>0</v>
      </c>
      <c r="X169" s="161">
        <f t="shared" si="20"/>
        <v>0</v>
      </c>
      <c r="Y169" s="31"/>
      <c r="Z169" s="31"/>
      <c r="AA169" s="31"/>
      <c r="AB169" s="31"/>
      <c r="AC169" s="31"/>
      <c r="AD169" s="31"/>
      <c r="AE169" s="31"/>
      <c r="AR169" s="162" t="s">
        <v>193</v>
      </c>
      <c r="AT169" s="162" t="s">
        <v>190</v>
      </c>
      <c r="AU169" s="162" t="s">
        <v>80</v>
      </c>
      <c r="AY169" s="16" t="s">
        <v>146</v>
      </c>
      <c r="BE169" s="163">
        <f t="shared" si="21"/>
        <v>0</v>
      </c>
      <c r="BF169" s="163">
        <f t="shared" si="22"/>
        <v>0</v>
      </c>
      <c r="BG169" s="163">
        <f t="shared" si="23"/>
        <v>0</v>
      </c>
      <c r="BH169" s="163">
        <f t="shared" si="24"/>
        <v>0</v>
      </c>
      <c r="BI169" s="163">
        <f t="shared" si="25"/>
        <v>0</v>
      </c>
      <c r="BJ169" s="16" t="s">
        <v>78</v>
      </c>
      <c r="BK169" s="163">
        <f t="shared" si="26"/>
        <v>0</v>
      </c>
      <c r="BL169" s="16" t="s">
        <v>182</v>
      </c>
      <c r="BM169" s="162" t="s">
        <v>243</v>
      </c>
    </row>
    <row r="170" spans="1:65" s="2" customFormat="1" ht="16.5" customHeight="1">
      <c r="A170" s="31"/>
      <c r="B170" s="150"/>
      <c r="C170" s="168" t="s">
        <v>244</v>
      </c>
      <c r="D170" s="168" t="s">
        <v>190</v>
      </c>
      <c r="E170" s="169" t="s">
        <v>245</v>
      </c>
      <c r="F170" s="170" t="s">
        <v>246</v>
      </c>
      <c r="G170" s="171" t="s">
        <v>181</v>
      </c>
      <c r="H170" s="172">
        <v>2</v>
      </c>
      <c r="I170" s="173"/>
      <c r="J170" s="174"/>
      <c r="K170" s="173">
        <f t="shared" si="14"/>
        <v>0</v>
      </c>
      <c r="L170" s="170" t="s">
        <v>1</v>
      </c>
      <c r="M170" s="175"/>
      <c r="N170" s="176" t="s">
        <v>1</v>
      </c>
      <c r="O170" s="158" t="s">
        <v>37</v>
      </c>
      <c r="P170" s="159">
        <f t="shared" si="15"/>
        <v>0</v>
      </c>
      <c r="Q170" s="159">
        <f t="shared" si="16"/>
        <v>0</v>
      </c>
      <c r="R170" s="159">
        <f t="shared" si="17"/>
        <v>0</v>
      </c>
      <c r="S170" s="160">
        <v>0</v>
      </c>
      <c r="T170" s="160">
        <f t="shared" si="18"/>
        <v>0</v>
      </c>
      <c r="U170" s="160">
        <v>0</v>
      </c>
      <c r="V170" s="160">
        <f t="shared" si="19"/>
        <v>0</v>
      </c>
      <c r="W170" s="160">
        <v>0</v>
      </c>
      <c r="X170" s="161">
        <f t="shared" si="20"/>
        <v>0</v>
      </c>
      <c r="Y170" s="31"/>
      <c r="Z170" s="31"/>
      <c r="AA170" s="31"/>
      <c r="AB170" s="31"/>
      <c r="AC170" s="31"/>
      <c r="AD170" s="31"/>
      <c r="AE170" s="31"/>
      <c r="AR170" s="162" t="s">
        <v>193</v>
      </c>
      <c r="AT170" s="162" t="s">
        <v>190</v>
      </c>
      <c r="AU170" s="162" t="s">
        <v>80</v>
      </c>
      <c r="AY170" s="16" t="s">
        <v>146</v>
      </c>
      <c r="BE170" s="163">
        <f t="shared" si="21"/>
        <v>0</v>
      </c>
      <c r="BF170" s="163">
        <f t="shared" si="22"/>
        <v>0</v>
      </c>
      <c r="BG170" s="163">
        <f t="shared" si="23"/>
        <v>0</v>
      </c>
      <c r="BH170" s="163">
        <f t="shared" si="24"/>
        <v>0</v>
      </c>
      <c r="BI170" s="163">
        <f t="shared" si="25"/>
        <v>0</v>
      </c>
      <c r="BJ170" s="16" t="s">
        <v>78</v>
      </c>
      <c r="BK170" s="163">
        <f t="shared" si="26"/>
        <v>0</v>
      </c>
      <c r="BL170" s="16" t="s">
        <v>182</v>
      </c>
      <c r="BM170" s="162" t="s">
        <v>247</v>
      </c>
    </row>
    <row r="171" spans="1:65" s="2" customFormat="1" ht="16.5" customHeight="1">
      <c r="A171" s="31"/>
      <c r="B171" s="150"/>
      <c r="C171" s="151" t="s">
        <v>248</v>
      </c>
      <c r="D171" s="151" t="s">
        <v>149</v>
      </c>
      <c r="E171" s="152" t="s">
        <v>249</v>
      </c>
      <c r="F171" s="153" t="s">
        <v>250</v>
      </c>
      <c r="G171" s="154" t="s">
        <v>181</v>
      </c>
      <c r="H171" s="155">
        <v>1</v>
      </c>
      <c r="I171" s="156">
        <v>0</v>
      </c>
      <c r="J171" s="156"/>
      <c r="K171" s="156">
        <f t="shared" si="14"/>
        <v>0</v>
      </c>
      <c r="L171" s="153" t="s">
        <v>1</v>
      </c>
      <c r="M171" s="32"/>
      <c r="N171" s="157" t="s">
        <v>1</v>
      </c>
      <c r="O171" s="158" t="s">
        <v>37</v>
      </c>
      <c r="P171" s="159">
        <f t="shared" si="15"/>
        <v>0</v>
      </c>
      <c r="Q171" s="159">
        <f t="shared" si="16"/>
        <v>0</v>
      </c>
      <c r="R171" s="159">
        <f t="shared" si="17"/>
        <v>0</v>
      </c>
      <c r="S171" s="160">
        <v>0.222</v>
      </c>
      <c r="T171" s="160">
        <f t="shared" si="18"/>
        <v>0.222</v>
      </c>
      <c r="U171" s="160">
        <v>0</v>
      </c>
      <c r="V171" s="160">
        <f t="shared" si="19"/>
        <v>0</v>
      </c>
      <c r="W171" s="160">
        <v>8.5999999999999998E-4</v>
      </c>
      <c r="X171" s="161">
        <f t="shared" si="20"/>
        <v>8.5999999999999998E-4</v>
      </c>
      <c r="Y171" s="31"/>
      <c r="Z171" s="31"/>
      <c r="AA171" s="31"/>
      <c r="AB171" s="31"/>
      <c r="AC171" s="31"/>
      <c r="AD171" s="31"/>
      <c r="AE171" s="31"/>
      <c r="AR171" s="162" t="s">
        <v>182</v>
      </c>
      <c r="AT171" s="162" t="s">
        <v>149</v>
      </c>
      <c r="AU171" s="162" t="s">
        <v>80</v>
      </c>
      <c r="AY171" s="16" t="s">
        <v>146</v>
      </c>
      <c r="BE171" s="163">
        <f t="shared" si="21"/>
        <v>0</v>
      </c>
      <c r="BF171" s="163">
        <f t="shared" si="22"/>
        <v>0</v>
      </c>
      <c r="BG171" s="163">
        <f t="shared" si="23"/>
        <v>0</v>
      </c>
      <c r="BH171" s="163">
        <f t="shared" si="24"/>
        <v>0</v>
      </c>
      <c r="BI171" s="163">
        <f t="shared" si="25"/>
        <v>0</v>
      </c>
      <c r="BJ171" s="16" t="s">
        <v>78</v>
      </c>
      <c r="BK171" s="163">
        <f t="shared" si="26"/>
        <v>0</v>
      </c>
      <c r="BL171" s="16" t="s">
        <v>182</v>
      </c>
      <c r="BM171" s="162" t="s">
        <v>251</v>
      </c>
    </row>
    <row r="172" spans="1:65" s="2" customFormat="1" ht="24">
      <c r="A172" s="31"/>
      <c r="B172" s="150"/>
      <c r="C172" s="151" t="s">
        <v>252</v>
      </c>
      <c r="D172" s="151" t="s">
        <v>149</v>
      </c>
      <c r="E172" s="152" t="s">
        <v>253</v>
      </c>
      <c r="F172" s="153" t="s">
        <v>254</v>
      </c>
      <c r="G172" s="154" t="s">
        <v>187</v>
      </c>
      <c r="H172" s="155">
        <v>1</v>
      </c>
      <c r="I172" s="156">
        <v>0</v>
      </c>
      <c r="J172" s="156"/>
      <c r="K172" s="156">
        <f t="shared" si="14"/>
        <v>0</v>
      </c>
      <c r="L172" s="153" t="s">
        <v>1</v>
      </c>
      <c r="M172" s="32"/>
      <c r="N172" s="157" t="s">
        <v>1</v>
      </c>
      <c r="O172" s="158" t="s">
        <v>37</v>
      </c>
      <c r="P172" s="159">
        <f t="shared" si="15"/>
        <v>0</v>
      </c>
      <c r="Q172" s="159">
        <f t="shared" si="16"/>
        <v>0</v>
      </c>
      <c r="R172" s="159">
        <f t="shared" si="17"/>
        <v>0</v>
      </c>
      <c r="S172" s="160">
        <v>0.32</v>
      </c>
      <c r="T172" s="160">
        <f t="shared" si="18"/>
        <v>0.32</v>
      </c>
      <c r="U172" s="160">
        <v>4.0000000000000003E-5</v>
      </c>
      <c r="V172" s="160">
        <f t="shared" si="19"/>
        <v>4.0000000000000003E-5</v>
      </c>
      <c r="W172" s="160">
        <v>0</v>
      </c>
      <c r="X172" s="161">
        <f t="shared" si="20"/>
        <v>0</v>
      </c>
      <c r="Y172" s="31"/>
      <c r="Z172" s="31"/>
      <c r="AA172" s="31"/>
      <c r="AB172" s="31"/>
      <c r="AC172" s="31"/>
      <c r="AD172" s="31"/>
      <c r="AE172" s="31"/>
      <c r="AR172" s="162" t="s">
        <v>182</v>
      </c>
      <c r="AT172" s="162" t="s">
        <v>149</v>
      </c>
      <c r="AU172" s="162" t="s">
        <v>80</v>
      </c>
      <c r="AY172" s="16" t="s">
        <v>146</v>
      </c>
      <c r="BE172" s="163">
        <f t="shared" si="21"/>
        <v>0</v>
      </c>
      <c r="BF172" s="163">
        <f t="shared" si="22"/>
        <v>0</v>
      </c>
      <c r="BG172" s="163">
        <f t="shared" si="23"/>
        <v>0</v>
      </c>
      <c r="BH172" s="163">
        <f t="shared" si="24"/>
        <v>0</v>
      </c>
      <c r="BI172" s="163">
        <f t="shared" si="25"/>
        <v>0</v>
      </c>
      <c r="BJ172" s="16" t="s">
        <v>78</v>
      </c>
      <c r="BK172" s="163">
        <f t="shared" si="26"/>
        <v>0</v>
      </c>
      <c r="BL172" s="16" t="s">
        <v>182</v>
      </c>
      <c r="BM172" s="162" t="s">
        <v>255</v>
      </c>
    </row>
    <row r="173" spans="1:65" s="2" customFormat="1" ht="24">
      <c r="A173" s="31"/>
      <c r="B173" s="150"/>
      <c r="C173" s="168" t="s">
        <v>256</v>
      </c>
      <c r="D173" s="168" t="s">
        <v>190</v>
      </c>
      <c r="E173" s="169" t="s">
        <v>257</v>
      </c>
      <c r="F173" s="170" t="s">
        <v>258</v>
      </c>
      <c r="G173" s="171" t="s">
        <v>187</v>
      </c>
      <c r="H173" s="172">
        <v>1</v>
      </c>
      <c r="I173" s="173"/>
      <c r="J173" s="174"/>
      <c r="K173" s="173">
        <f t="shared" si="14"/>
        <v>0</v>
      </c>
      <c r="L173" s="170" t="s">
        <v>1</v>
      </c>
      <c r="M173" s="175"/>
      <c r="N173" s="176" t="s">
        <v>1</v>
      </c>
      <c r="O173" s="158" t="s">
        <v>37</v>
      </c>
      <c r="P173" s="159">
        <f t="shared" si="15"/>
        <v>0</v>
      </c>
      <c r="Q173" s="159">
        <f t="shared" si="16"/>
        <v>0</v>
      </c>
      <c r="R173" s="159">
        <f t="shared" si="17"/>
        <v>0</v>
      </c>
      <c r="S173" s="160">
        <v>0</v>
      </c>
      <c r="T173" s="160">
        <f t="shared" si="18"/>
        <v>0</v>
      </c>
      <c r="U173" s="160">
        <v>1.83E-3</v>
      </c>
      <c r="V173" s="160">
        <f t="shared" si="19"/>
        <v>1.83E-3</v>
      </c>
      <c r="W173" s="160">
        <v>0</v>
      </c>
      <c r="X173" s="161">
        <f t="shared" si="20"/>
        <v>0</v>
      </c>
      <c r="Y173" s="31"/>
      <c r="Z173" s="31"/>
      <c r="AA173" s="31"/>
      <c r="AB173" s="31"/>
      <c r="AC173" s="31"/>
      <c r="AD173" s="31"/>
      <c r="AE173" s="31"/>
      <c r="AR173" s="162" t="s">
        <v>193</v>
      </c>
      <c r="AT173" s="162" t="s">
        <v>190</v>
      </c>
      <c r="AU173" s="162" t="s">
        <v>80</v>
      </c>
      <c r="AY173" s="16" t="s">
        <v>146</v>
      </c>
      <c r="BE173" s="163">
        <f t="shared" si="21"/>
        <v>0</v>
      </c>
      <c r="BF173" s="163">
        <f t="shared" si="22"/>
        <v>0</v>
      </c>
      <c r="BG173" s="163">
        <f t="shared" si="23"/>
        <v>0</v>
      </c>
      <c r="BH173" s="163">
        <f t="shared" si="24"/>
        <v>0</v>
      </c>
      <c r="BI173" s="163">
        <f t="shared" si="25"/>
        <v>0</v>
      </c>
      <c r="BJ173" s="16" t="s">
        <v>78</v>
      </c>
      <c r="BK173" s="163">
        <f t="shared" si="26"/>
        <v>0</v>
      </c>
      <c r="BL173" s="16" t="s">
        <v>182</v>
      </c>
      <c r="BM173" s="162" t="s">
        <v>259</v>
      </c>
    </row>
    <row r="174" spans="1:65" s="2" customFormat="1" ht="24">
      <c r="A174" s="31"/>
      <c r="B174" s="150"/>
      <c r="C174" s="151" t="s">
        <v>260</v>
      </c>
      <c r="D174" s="151" t="s">
        <v>149</v>
      </c>
      <c r="E174" s="152" t="s">
        <v>261</v>
      </c>
      <c r="F174" s="153" t="s">
        <v>262</v>
      </c>
      <c r="G174" s="154" t="s">
        <v>187</v>
      </c>
      <c r="H174" s="155">
        <v>1</v>
      </c>
      <c r="I174" s="156">
        <v>0</v>
      </c>
      <c r="J174" s="156"/>
      <c r="K174" s="156">
        <f t="shared" si="14"/>
        <v>0</v>
      </c>
      <c r="L174" s="153" t="s">
        <v>1</v>
      </c>
      <c r="M174" s="32"/>
      <c r="N174" s="157" t="s">
        <v>1</v>
      </c>
      <c r="O174" s="158" t="s">
        <v>37</v>
      </c>
      <c r="P174" s="159">
        <f t="shared" si="15"/>
        <v>0</v>
      </c>
      <c r="Q174" s="159">
        <f t="shared" si="16"/>
        <v>0</v>
      </c>
      <c r="R174" s="159">
        <f t="shared" si="17"/>
        <v>0</v>
      </c>
      <c r="S174" s="160">
        <v>0.65500000000000003</v>
      </c>
      <c r="T174" s="160">
        <f t="shared" si="18"/>
        <v>0.65500000000000003</v>
      </c>
      <c r="U174" s="160">
        <v>1.2E-4</v>
      </c>
      <c r="V174" s="160">
        <f t="shared" si="19"/>
        <v>1.2E-4</v>
      </c>
      <c r="W174" s="160">
        <v>0</v>
      </c>
      <c r="X174" s="161">
        <f t="shared" si="20"/>
        <v>0</v>
      </c>
      <c r="Y174" s="31"/>
      <c r="Z174" s="31"/>
      <c r="AA174" s="31"/>
      <c r="AB174" s="31"/>
      <c r="AC174" s="31"/>
      <c r="AD174" s="31"/>
      <c r="AE174" s="31"/>
      <c r="AR174" s="162" t="s">
        <v>182</v>
      </c>
      <c r="AT174" s="162" t="s">
        <v>149</v>
      </c>
      <c r="AU174" s="162" t="s">
        <v>80</v>
      </c>
      <c r="AY174" s="16" t="s">
        <v>146</v>
      </c>
      <c r="BE174" s="163">
        <f t="shared" si="21"/>
        <v>0</v>
      </c>
      <c r="BF174" s="163">
        <f t="shared" si="22"/>
        <v>0</v>
      </c>
      <c r="BG174" s="163">
        <f t="shared" si="23"/>
        <v>0</v>
      </c>
      <c r="BH174" s="163">
        <f t="shared" si="24"/>
        <v>0</v>
      </c>
      <c r="BI174" s="163">
        <f t="shared" si="25"/>
        <v>0</v>
      </c>
      <c r="BJ174" s="16" t="s">
        <v>78</v>
      </c>
      <c r="BK174" s="163">
        <f t="shared" si="26"/>
        <v>0</v>
      </c>
      <c r="BL174" s="16" t="s">
        <v>182</v>
      </c>
      <c r="BM174" s="162" t="s">
        <v>263</v>
      </c>
    </row>
    <row r="175" spans="1:65" s="2" customFormat="1" ht="24">
      <c r="A175" s="31"/>
      <c r="B175" s="150"/>
      <c r="C175" s="168" t="s">
        <v>264</v>
      </c>
      <c r="D175" s="168" t="s">
        <v>190</v>
      </c>
      <c r="E175" s="169" t="s">
        <v>265</v>
      </c>
      <c r="F175" s="170" t="s">
        <v>266</v>
      </c>
      <c r="G175" s="171" t="s">
        <v>187</v>
      </c>
      <c r="H175" s="172">
        <v>1</v>
      </c>
      <c r="I175" s="173"/>
      <c r="J175" s="174"/>
      <c r="K175" s="173">
        <f t="shared" si="14"/>
        <v>0</v>
      </c>
      <c r="L175" s="170" t="s">
        <v>1</v>
      </c>
      <c r="M175" s="175"/>
      <c r="N175" s="176" t="s">
        <v>1</v>
      </c>
      <c r="O175" s="158" t="s">
        <v>37</v>
      </c>
      <c r="P175" s="159">
        <f t="shared" si="15"/>
        <v>0</v>
      </c>
      <c r="Q175" s="159">
        <f t="shared" si="16"/>
        <v>0</v>
      </c>
      <c r="R175" s="159">
        <f t="shared" si="17"/>
        <v>0</v>
      </c>
      <c r="S175" s="160">
        <v>0</v>
      </c>
      <c r="T175" s="160">
        <f t="shared" si="18"/>
        <v>0</v>
      </c>
      <c r="U175" s="160">
        <v>5.3800000000000002E-3</v>
      </c>
      <c r="V175" s="160">
        <f t="shared" si="19"/>
        <v>5.3800000000000002E-3</v>
      </c>
      <c r="W175" s="160">
        <v>0</v>
      </c>
      <c r="X175" s="161">
        <f t="shared" si="20"/>
        <v>0</v>
      </c>
      <c r="Y175" s="31"/>
      <c r="Z175" s="31"/>
      <c r="AA175" s="31"/>
      <c r="AB175" s="31"/>
      <c r="AC175" s="31"/>
      <c r="AD175" s="31"/>
      <c r="AE175" s="31"/>
      <c r="AR175" s="162" t="s">
        <v>193</v>
      </c>
      <c r="AT175" s="162" t="s">
        <v>190</v>
      </c>
      <c r="AU175" s="162" t="s">
        <v>80</v>
      </c>
      <c r="AY175" s="16" t="s">
        <v>146</v>
      </c>
      <c r="BE175" s="163">
        <f t="shared" si="21"/>
        <v>0</v>
      </c>
      <c r="BF175" s="163">
        <f t="shared" si="22"/>
        <v>0</v>
      </c>
      <c r="BG175" s="163">
        <f t="shared" si="23"/>
        <v>0</v>
      </c>
      <c r="BH175" s="163">
        <f t="shared" si="24"/>
        <v>0</v>
      </c>
      <c r="BI175" s="163">
        <f t="shared" si="25"/>
        <v>0</v>
      </c>
      <c r="BJ175" s="16" t="s">
        <v>78</v>
      </c>
      <c r="BK175" s="163">
        <f t="shared" si="26"/>
        <v>0</v>
      </c>
      <c r="BL175" s="16" t="s">
        <v>182</v>
      </c>
      <c r="BM175" s="162" t="s">
        <v>267</v>
      </c>
    </row>
    <row r="176" spans="1:65" s="12" customFormat="1" ht="22.9" customHeight="1">
      <c r="B176" s="137"/>
      <c r="D176" s="138" t="s">
        <v>69</v>
      </c>
      <c r="E176" s="148" t="s">
        <v>268</v>
      </c>
      <c r="F176" s="148" t="s">
        <v>269</v>
      </c>
      <c r="K176" s="149">
        <f>BK176</f>
        <v>0</v>
      </c>
      <c r="M176" s="137"/>
      <c r="N176" s="141"/>
      <c r="O176" s="142"/>
      <c r="P176" s="142"/>
      <c r="Q176" s="143">
        <f>SUM(Q177:Q180)</f>
        <v>0</v>
      </c>
      <c r="R176" s="143">
        <f>SUM(R177:R180)</f>
        <v>0</v>
      </c>
      <c r="S176" s="142"/>
      <c r="T176" s="144">
        <f>SUM(T177:T180)</f>
        <v>0.97276000000000007</v>
      </c>
      <c r="U176" s="142"/>
      <c r="V176" s="144">
        <f>SUM(V177:V180)</f>
        <v>3.2779999999999997E-2</v>
      </c>
      <c r="W176" s="142"/>
      <c r="X176" s="145">
        <f>SUM(X177:X180)</f>
        <v>1.35E-2</v>
      </c>
      <c r="AR176" s="138" t="s">
        <v>80</v>
      </c>
      <c r="AT176" s="146" t="s">
        <v>69</v>
      </c>
      <c r="AU176" s="146" t="s">
        <v>78</v>
      </c>
      <c r="AY176" s="138" t="s">
        <v>146</v>
      </c>
      <c r="BK176" s="147">
        <f>SUM(BK177:BK180)</f>
        <v>0</v>
      </c>
    </row>
    <row r="177" spans="1:65" s="2" customFormat="1" ht="24">
      <c r="A177" s="31"/>
      <c r="B177" s="150"/>
      <c r="C177" s="151" t="s">
        <v>270</v>
      </c>
      <c r="D177" s="151" t="s">
        <v>149</v>
      </c>
      <c r="E177" s="152" t="s">
        <v>271</v>
      </c>
      <c r="F177" s="153" t="s">
        <v>272</v>
      </c>
      <c r="G177" s="154" t="s">
        <v>187</v>
      </c>
      <c r="H177" s="155">
        <v>1</v>
      </c>
      <c r="I177" s="156">
        <v>0</v>
      </c>
      <c r="J177" s="156"/>
      <c r="K177" s="156">
        <f>ROUND(P177*H177,2)</f>
        <v>0</v>
      </c>
      <c r="L177" s="153" t="s">
        <v>1</v>
      </c>
      <c r="M177" s="32"/>
      <c r="N177" s="157" t="s">
        <v>1</v>
      </c>
      <c r="O177" s="158" t="s">
        <v>37</v>
      </c>
      <c r="P177" s="159">
        <f>I177+J177</f>
        <v>0</v>
      </c>
      <c r="Q177" s="159">
        <f>ROUND(I177*H177,2)</f>
        <v>0</v>
      </c>
      <c r="R177" s="159">
        <f>ROUND(J177*H177,2)</f>
        <v>0</v>
      </c>
      <c r="S177" s="160">
        <v>0.309</v>
      </c>
      <c r="T177" s="160">
        <f>S177*H177</f>
        <v>0.309</v>
      </c>
      <c r="U177" s="160">
        <v>8.0000000000000007E-5</v>
      </c>
      <c r="V177" s="160">
        <f>U177*H177</f>
        <v>8.0000000000000007E-5</v>
      </c>
      <c r="W177" s="160">
        <v>1.35E-2</v>
      </c>
      <c r="X177" s="161">
        <f>W177*H177</f>
        <v>1.35E-2</v>
      </c>
      <c r="Y177" s="31"/>
      <c r="Z177" s="31"/>
      <c r="AA177" s="31"/>
      <c r="AB177" s="31"/>
      <c r="AC177" s="31"/>
      <c r="AD177" s="31"/>
      <c r="AE177" s="31"/>
      <c r="AR177" s="162" t="s">
        <v>182</v>
      </c>
      <c r="AT177" s="162" t="s">
        <v>149</v>
      </c>
      <c r="AU177" s="162" t="s">
        <v>80</v>
      </c>
      <c r="AY177" s="16" t="s">
        <v>146</v>
      </c>
      <c r="BE177" s="163">
        <f>IF(O177="základní",K177,0)</f>
        <v>0</v>
      </c>
      <c r="BF177" s="163">
        <f>IF(O177="snížená",K177,0)</f>
        <v>0</v>
      </c>
      <c r="BG177" s="163">
        <f>IF(O177="zákl. přenesená",K177,0)</f>
        <v>0</v>
      </c>
      <c r="BH177" s="163">
        <f>IF(O177="sníž. přenesená",K177,0)</f>
        <v>0</v>
      </c>
      <c r="BI177" s="163">
        <f>IF(O177="nulová",K177,0)</f>
        <v>0</v>
      </c>
      <c r="BJ177" s="16" t="s">
        <v>78</v>
      </c>
      <c r="BK177" s="163">
        <f>ROUND(P177*H177,2)</f>
        <v>0</v>
      </c>
      <c r="BL177" s="16" t="s">
        <v>182</v>
      </c>
      <c r="BM177" s="162" t="s">
        <v>273</v>
      </c>
    </row>
    <row r="178" spans="1:65" s="2" customFormat="1" ht="24">
      <c r="A178" s="31"/>
      <c r="B178" s="150"/>
      <c r="C178" s="151" t="s">
        <v>274</v>
      </c>
      <c r="D178" s="151" t="s">
        <v>149</v>
      </c>
      <c r="E178" s="152" t="s">
        <v>275</v>
      </c>
      <c r="F178" s="153" t="s">
        <v>276</v>
      </c>
      <c r="G178" s="154" t="s">
        <v>187</v>
      </c>
      <c r="H178" s="155">
        <v>1</v>
      </c>
      <c r="I178" s="156">
        <v>0</v>
      </c>
      <c r="J178" s="156"/>
      <c r="K178" s="156">
        <f>ROUND(P178*H178,2)</f>
        <v>0</v>
      </c>
      <c r="L178" s="153" t="s">
        <v>1</v>
      </c>
      <c r="M178" s="32"/>
      <c r="N178" s="157" t="s">
        <v>1</v>
      </c>
      <c r="O178" s="158" t="s">
        <v>37</v>
      </c>
      <c r="P178" s="159">
        <f>I178+J178</f>
        <v>0</v>
      </c>
      <c r="Q178" s="159">
        <f>ROUND(I178*H178,2)</f>
        <v>0</v>
      </c>
      <c r="R178" s="159">
        <f>ROUND(J178*H178,2)</f>
        <v>0</v>
      </c>
      <c r="S178" s="160">
        <v>0.57399999999999995</v>
      </c>
      <c r="T178" s="160">
        <f>S178*H178</f>
        <v>0.57399999999999995</v>
      </c>
      <c r="U178" s="160">
        <v>0</v>
      </c>
      <c r="V178" s="160">
        <f>U178*H178</f>
        <v>0</v>
      </c>
      <c r="W178" s="160">
        <v>0</v>
      </c>
      <c r="X178" s="161">
        <f>W178*H178</f>
        <v>0</v>
      </c>
      <c r="Y178" s="31"/>
      <c r="Z178" s="31"/>
      <c r="AA178" s="31"/>
      <c r="AB178" s="31"/>
      <c r="AC178" s="31"/>
      <c r="AD178" s="31"/>
      <c r="AE178" s="31"/>
      <c r="AR178" s="162" t="s">
        <v>182</v>
      </c>
      <c r="AT178" s="162" t="s">
        <v>149</v>
      </c>
      <c r="AU178" s="162" t="s">
        <v>80</v>
      </c>
      <c r="AY178" s="16" t="s">
        <v>146</v>
      </c>
      <c r="BE178" s="163">
        <f>IF(O178="základní",K178,0)</f>
        <v>0</v>
      </c>
      <c r="BF178" s="163">
        <f>IF(O178="snížená",K178,0)</f>
        <v>0</v>
      </c>
      <c r="BG178" s="163">
        <f>IF(O178="zákl. přenesená",K178,0)</f>
        <v>0</v>
      </c>
      <c r="BH178" s="163">
        <f>IF(O178="sníž. přenesená",K178,0)</f>
        <v>0</v>
      </c>
      <c r="BI178" s="163">
        <f>IF(O178="nulová",K178,0)</f>
        <v>0</v>
      </c>
      <c r="BJ178" s="16" t="s">
        <v>78</v>
      </c>
      <c r="BK178" s="163">
        <f>ROUND(P178*H178,2)</f>
        <v>0</v>
      </c>
      <c r="BL178" s="16" t="s">
        <v>182</v>
      </c>
      <c r="BM178" s="162" t="s">
        <v>277</v>
      </c>
    </row>
    <row r="179" spans="1:65" s="2" customFormat="1" ht="16.5" customHeight="1">
      <c r="A179" s="31"/>
      <c r="B179" s="150"/>
      <c r="C179" s="168" t="s">
        <v>278</v>
      </c>
      <c r="D179" s="168" t="s">
        <v>190</v>
      </c>
      <c r="E179" s="169" t="s">
        <v>279</v>
      </c>
      <c r="F179" s="170" t="s">
        <v>280</v>
      </c>
      <c r="G179" s="171" t="s">
        <v>187</v>
      </c>
      <c r="H179" s="172">
        <v>1</v>
      </c>
      <c r="I179" s="173"/>
      <c r="J179" s="174"/>
      <c r="K179" s="173">
        <f>ROUND(P179*H179,2)</f>
        <v>0</v>
      </c>
      <c r="L179" s="170" t="s">
        <v>1</v>
      </c>
      <c r="M179" s="175"/>
      <c r="N179" s="176" t="s">
        <v>1</v>
      </c>
      <c r="O179" s="158" t="s">
        <v>37</v>
      </c>
      <c r="P179" s="159">
        <f>I179+J179</f>
        <v>0</v>
      </c>
      <c r="Q179" s="159">
        <f>ROUND(I179*H179,2)</f>
        <v>0</v>
      </c>
      <c r="R179" s="159">
        <f>ROUND(J179*H179,2)</f>
        <v>0</v>
      </c>
      <c r="S179" s="160">
        <v>0</v>
      </c>
      <c r="T179" s="160">
        <f>S179*H179</f>
        <v>0</v>
      </c>
      <c r="U179" s="160">
        <v>3.27E-2</v>
      </c>
      <c r="V179" s="160">
        <f>U179*H179</f>
        <v>3.27E-2</v>
      </c>
      <c r="W179" s="160">
        <v>0</v>
      </c>
      <c r="X179" s="161">
        <f>W179*H179</f>
        <v>0</v>
      </c>
      <c r="Y179" s="31"/>
      <c r="Z179" s="31"/>
      <c r="AA179" s="31"/>
      <c r="AB179" s="31"/>
      <c r="AC179" s="31"/>
      <c r="AD179" s="31"/>
      <c r="AE179" s="31"/>
      <c r="AR179" s="162" t="s">
        <v>193</v>
      </c>
      <c r="AT179" s="162" t="s">
        <v>190</v>
      </c>
      <c r="AU179" s="162" t="s">
        <v>80</v>
      </c>
      <c r="AY179" s="16" t="s">
        <v>146</v>
      </c>
      <c r="BE179" s="163">
        <f>IF(O179="základní",K179,0)</f>
        <v>0</v>
      </c>
      <c r="BF179" s="163">
        <f>IF(O179="snížená",K179,0)</f>
        <v>0</v>
      </c>
      <c r="BG179" s="163">
        <f>IF(O179="zákl. přenesená",K179,0)</f>
        <v>0</v>
      </c>
      <c r="BH179" s="163">
        <f>IF(O179="sníž. přenesená",K179,0)</f>
        <v>0</v>
      </c>
      <c r="BI179" s="163">
        <f>IF(O179="nulová",K179,0)</f>
        <v>0</v>
      </c>
      <c r="BJ179" s="16" t="s">
        <v>78</v>
      </c>
      <c r="BK179" s="163">
        <f>ROUND(P179*H179,2)</f>
        <v>0</v>
      </c>
      <c r="BL179" s="16" t="s">
        <v>182</v>
      </c>
      <c r="BM179" s="162" t="s">
        <v>281</v>
      </c>
    </row>
    <row r="180" spans="1:65" s="2" customFormat="1" ht="24">
      <c r="A180" s="31"/>
      <c r="B180" s="150"/>
      <c r="C180" s="151" t="s">
        <v>282</v>
      </c>
      <c r="D180" s="151" t="s">
        <v>149</v>
      </c>
      <c r="E180" s="152" t="s">
        <v>283</v>
      </c>
      <c r="F180" s="153" t="s">
        <v>284</v>
      </c>
      <c r="G180" s="154" t="s">
        <v>285</v>
      </c>
      <c r="H180" s="155">
        <v>3.3000000000000002E-2</v>
      </c>
      <c r="I180" s="156">
        <v>0</v>
      </c>
      <c r="J180" s="156"/>
      <c r="K180" s="156">
        <f>ROUND(P180*H180,2)</f>
        <v>0</v>
      </c>
      <c r="L180" s="153" t="s">
        <v>1</v>
      </c>
      <c r="M180" s="32"/>
      <c r="N180" s="157" t="s">
        <v>1</v>
      </c>
      <c r="O180" s="158" t="s">
        <v>37</v>
      </c>
      <c r="P180" s="159">
        <f>I180+J180</f>
        <v>0</v>
      </c>
      <c r="Q180" s="159">
        <f>ROUND(I180*H180,2)</f>
        <v>0</v>
      </c>
      <c r="R180" s="159">
        <f>ROUND(J180*H180,2)</f>
        <v>0</v>
      </c>
      <c r="S180" s="160">
        <v>2.72</v>
      </c>
      <c r="T180" s="160">
        <f>S180*H180</f>
        <v>8.9760000000000006E-2</v>
      </c>
      <c r="U180" s="160">
        <v>0</v>
      </c>
      <c r="V180" s="160">
        <f>U180*H180</f>
        <v>0</v>
      </c>
      <c r="W180" s="160">
        <v>0</v>
      </c>
      <c r="X180" s="161">
        <f>W180*H180</f>
        <v>0</v>
      </c>
      <c r="Y180" s="31"/>
      <c r="Z180" s="31"/>
      <c r="AA180" s="31"/>
      <c r="AB180" s="31"/>
      <c r="AC180" s="31"/>
      <c r="AD180" s="31"/>
      <c r="AE180" s="31"/>
      <c r="AR180" s="162" t="s">
        <v>182</v>
      </c>
      <c r="AT180" s="162" t="s">
        <v>149</v>
      </c>
      <c r="AU180" s="162" t="s">
        <v>80</v>
      </c>
      <c r="AY180" s="16" t="s">
        <v>146</v>
      </c>
      <c r="BE180" s="163">
        <f>IF(O180="základní",K180,0)</f>
        <v>0</v>
      </c>
      <c r="BF180" s="163">
        <f>IF(O180="snížená",K180,0)</f>
        <v>0</v>
      </c>
      <c r="BG180" s="163">
        <f>IF(O180="zákl. přenesená",K180,0)</f>
        <v>0</v>
      </c>
      <c r="BH180" s="163">
        <f>IF(O180="sníž. přenesená",K180,0)</f>
        <v>0</v>
      </c>
      <c r="BI180" s="163">
        <f>IF(O180="nulová",K180,0)</f>
        <v>0</v>
      </c>
      <c r="BJ180" s="16" t="s">
        <v>78</v>
      </c>
      <c r="BK180" s="163">
        <f>ROUND(P180*H180,2)</f>
        <v>0</v>
      </c>
      <c r="BL180" s="16" t="s">
        <v>182</v>
      </c>
      <c r="BM180" s="162" t="s">
        <v>286</v>
      </c>
    </row>
    <row r="181" spans="1:65" s="12" customFormat="1" ht="22.9" customHeight="1">
      <c r="B181" s="137"/>
      <c r="D181" s="138" t="s">
        <v>69</v>
      </c>
      <c r="E181" s="148" t="s">
        <v>287</v>
      </c>
      <c r="F181" s="148" t="s">
        <v>288</v>
      </c>
      <c r="K181" s="149">
        <f>BK181</f>
        <v>0</v>
      </c>
      <c r="M181" s="137"/>
      <c r="N181" s="141"/>
      <c r="O181" s="142"/>
      <c r="P181" s="142"/>
      <c r="Q181" s="143">
        <f>SUM(Q182:Q195)</f>
        <v>0</v>
      </c>
      <c r="R181" s="143">
        <f>SUM(R182:R195)</f>
        <v>0</v>
      </c>
      <c r="S181" s="142"/>
      <c r="T181" s="144">
        <f>SUM(T182:T195)</f>
        <v>4.66</v>
      </c>
      <c r="U181" s="142"/>
      <c r="V181" s="144">
        <f>SUM(V182:V195)</f>
        <v>8.9099999999999995E-3</v>
      </c>
      <c r="W181" s="142"/>
      <c r="X181" s="145">
        <f>SUM(X182:X195)</f>
        <v>0</v>
      </c>
      <c r="AR181" s="138" t="s">
        <v>80</v>
      </c>
      <c r="AT181" s="146" t="s">
        <v>69</v>
      </c>
      <c r="AU181" s="146" t="s">
        <v>78</v>
      </c>
      <c r="AY181" s="138" t="s">
        <v>146</v>
      </c>
      <c r="BK181" s="147">
        <f>SUM(BK182:BK195)</f>
        <v>0</v>
      </c>
    </row>
    <row r="182" spans="1:65" s="2" customFormat="1" ht="36">
      <c r="A182" s="31"/>
      <c r="B182" s="150"/>
      <c r="C182" s="151" t="s">
        <v>193</v>
      </c>
      <c r="D182" s="151" t="s">
        <v>149</v>
      </c>
      <c r="E182" s="152" t="s">
        <v>289</v>
      </c>
      <c r="F182" s="153" t="s">
        <v>290</v>
      </c>
      <c r="G182" s="154" t="s">
        <v>291</v>
      </c>
      <c r="H182" s="155">
        <v>20</v>
      </c>
      <c r="I182" s="156">
        <v>0</v>
      </c>
      <c r="J182" s="156"/>
      <c r="K182" s="156">
        <f>ROUND(P182*H182,2)</f>
        <v>0</v>
      </c>
      <c r="L182" s="153" t="s">
        <v>164</v>
      </c>
      <c r="M182" s="32"/>
      <c r="N182" s="157" t="s">
        <v>1</v>
      </c>
      <c r="O182" s="158" t="s">
        <v>37</v>
      </c>
      <c r="P182" s="159">
        <f>I182+J182</f>
        <v>0</v>
      </c>
      <c r="Q182" s="159">
        <f>ROUND(I182*H182,2)</f>
        <v>0</v>
      </c>
      <c r="R182" s="159">
        <f>ROUND(J182*H182,2)</f>
        <v>0</v>
      </c>
      <c r="S182" s="160">
        <v>8.5999999999999993E-2</v>
      </c>
      <c r="T182" s="160">
        <f>S182*H182</f>
        <v>1.7199999999999998</v>
      </c>
      <c r="U182" s="160">
        <v>0</v>
      </c>
      <c r="V182" s="160">
        <f>U182*H182</f>
        <v>0</v>
      </c>
      <c r="W182" s="160">
        <v>0</v>
      </c>
      <c r="X182" s="161">
        <f>W182*H182</f>
        <v>0</v>
      </c>
      <c r="Y182" s="31"/>
      <c r="Z182" s="31"/>
      <c r="AA182" s="31"/>
      <c r="AB182" s="31"/>
      <c r="AC182" s="31"/>
      <c r="AD182" s="31"/>
      <c r="AE182" s="31"/>
      <c r="AR182" s="162" t="s">
        <v>182</v>
      </c>
      <c r="AT182" s="162" t="s">
        <v>149</v>
      </c>
      <c r="AU182" s="162" t="s">
        <v>80</v>
      </c>
      <c r="AY182" s="16" t="s">
        <v>146</v>
      </c>
      <c r="BE182" s="163">
        <f>IF(O182="základní",K182,0)</f>
        <v>0</v>
      </c>
      <c r="BF182" s="163">
        <f>IF(O182="snížená",K182,0)</f>
        <v>0</v>
      </c>
      <c r="BG182" s="163">
        <f>IF(O182="zákl. přenesená",K182,0)</f>
        <v>0</v>
      </c>
      <c r="BH182" s="163">
        <f>IF(O182="sníž. přenesená",K182,0)</f>
        <v>0</v>
      </c>
      <c r="BI182" s="163">
        <f>IF(O182="nulová",K182,0)</f>
        <v>0</v>
      </c>
      <c r="BJ182" s="16" t="s">
        <v>78</v>
      </c>
      <c r="BK182" s="163">
        <f>ROUND(P182*H182,2)</f>
        <v>0</v>
      </c>
      <c r="BL182" s="16" t="s">
        <v>182</v>
      </c>
      <c r="BM182" s="162" t="s">
        <v>292</v>
      </c>
    </row>
    <row r="183" spans="1:65" s="2" customFormat="1" ht="24">
      <c r="A183" s="31"/>
      <c r="B183" s="150"/>
      <c r="C183" s="168" t="s">
        <v>293</v>
      </c>
      <c r="D183" s="168" t="s">
        <v>190</v>
      </c>
      <c r="E183" s="169" t="s">
        <v>294</v>
      </c>
      <c r="F183" s="170" t="s">
        <v>295</v>
      </c>
      <c r="G183" s="171" t="s">
        <v>291</v>
      </c>
      <c r="H183" s="172">
        <v>23</v>
      </c>
      <c r="I183" s="173"/>
      <c r="J183" s="174"/>
      <c r="K183" s="173">
        <f>ROUND(P183*H183,2)</f>
        <v>0</v>
      </c>
      <c r="L183" s="170" t="s">
        <v>164</v>
      </c>
      <c r="M183" s="175"/>
      <c r="N183" s="176" t="s">
        <v>1</v>
      </c>
      <c r="O183" s="158" t="s">
        <v>37</v>
      </c>
      <c r="P183" s="159">
        <f>I183+J183</f>
        <v>0</v>
      </c>
      <c r="Q183" s="159">
        <f>ROUND(I183*H183,2)</f>
        <v>0</v>
      </c>
      <c r="R183" s="159">
        <f>ROUND(J183*H183,2)</f>
        <v>0</v>
      </c>
      <c r="S183" s="160">
        <v>0</v>
      </c>
      <c r="T183" s="160">
        <f>S183*H183</f>
        <v>0</v>
      </c>
      <c r="U183" s="160">
        <v>1.7000000000000001E-4</v>
      </c>
      <c r="V183" s="160">
        <f>U183*H183</f>
        <v>3.9100000000000003E-3</v>
      </c>
      <c r="W183" s="160">
        <v>0</v>
      </c>
      <c r="X183" s="161">
        <f>W183*H183</f>
        <v>0</v>
      </c>
      <c r="Y183" s="31"/>
      <c r="Z183" s="31"/>
      <c r="AA183" s="31"/>
      <c r="AB183" s="31"/>
      <c r="AC183" s="31"/>
      <c r="AD183" s="31"/>
      <c r="AE183" s="31"/>
      <c r="AR183" s="162" t="s">
        <v>193</v>
      </c>
      <c r="AT183" s="162" t="s">
        <v>190</v>
      </c>
      <c r="AU183" s="162" t="s">
        <v>80</v>
      </c>
      <c r="AY183" s="16" t="s">
        <v>146</v>
      </c>
      <c r="BE183" s="163">
        <f>IF(O183="základní",K183,0)</f>
        <v>0</v>
      </c>
      <c r="BF183" s="163">
        <f>IF(O183="snížená",K183,0)</f>
        <v>0</v>
      </c>
      <c r="BG183" s="163">
        <f>IF(O183="zákl. přenesená",K183,0)</f>
        <v>0</v>
      </c>
      <c r="BH183" s="163">
        <f>IF(O183="sníž. přenesená",K183,0)</f>
        <v>0</v>
      </c>
      <c r="BI183" s="163">
        <f>IF(O183="nulová",K183,0)</f>
        <v>0</v>
      </c>
      <c r="BJ183" s="16" t="s">
        <v>78</v>
      </c>
      <c r="BK183" s="163">
        <f>ROUND(P183*H183,2)</f>
        <v>0</v>
      </c>
      <c r="BL183" s="16" t="s">
        <v>182</v>
      </c>
      <c r="BM183" s="162" t="s">
        <v>296</v>
      </c>
    </row>
    <row r="184" spans="1:65" s="2" customFormat="1" ht="19.5">
      <c r="A184" s="31"/>
      <c r="B184" s="32"/>
      <c r="C184" s="31"/>
      <c r="D184" s="164" t="s">
        <v>155</v>
      </c>
      <c r="E184" s="31"/>
      <c r="F184" s="165" t="s">
        <v>297</v>
      </c>
      <c r="G184" s="31"/>
      <c r="H184" s="31"/>
      <c r="I184" s="31"/>
      <c r="J184" s="31"/>
      <c r="K184" s="31"/>
      <c r="L184" s="31"/>
      <c r="M184" s="32"/>
      <c r="N184" s="166"/>
      <c r="O184" s="167"/>
      <c r="P184" s="57"/>
      <c r="Q184" s="57"/>
      <c r="R184" s="57"/>
      <c r="S184" s="57"/>
      <c r="T184" s="57"/>
      <c r="U184" s="57"/>
      <c r="V184" s="57"/>
      <c r="W184" s="57"/>
      <c r="X184" s="58"/>
      <c r="Y184" s="31"/>
      <c r="Z184" s="31"/>
      <c r="AA184" s="31"/>
      <c r="AB184" s="31"/>
      <c r="AC184" s="31"/>
      <c r="AD184" s="31"/>
      <c r="AE184" s="31"/>
      <c r="AT184" s="16" t="s">
        <v>155</v>
      </c>
      <c r="AU184" s="16" t="s">
        <v>80</v>
      </c>
    </row>
    <row r="185" spans="1:65" s="13" customFormat="1">
      <c r="B185" s="177"/>
      <c r="D185" s="164" t="s">
        <v>298</v>
      </c>
      <c r="E185" s="178" t="s">
        <v>1</v>
      </c>
      <c r="F185" s="179" t="s">
        <v>299</v>
      </c>
      <c r="H185" s="180">
        <v>23</v>
      </c>
      <c r="M185" s="177"/>
      <c r="N185" s="181"/>
      <c r="O185" s="182"/>
      <c r="P185" s="182"/>
      <c r="Q185" s="182"/>
      <c r="R185" s="182"/>
      <c r="S185" s="182"/>
      <c r="T185" s="182"/>
      <c r="U185" s="182"/>
      <c r="V185" s="182"/>
      <c r="W185" s="182"/>
      <c r="X185" s="183"/>
      <c r="AT185" s="178" t="s">
        <v>298</v>
      </c>
      <c r="AU185" s="178" t="s">
        <v>80</v>
      </c>
      <c r="AV185" s="13" t="s">
        <v>80</v>
      </c>
      <c r="AW185" s="13" t="s">
        <v>4</v>
      </c>
      <c r="AX185" s="13" t="s">
        <v>70</v>
      </c>
      <c r="AY185" s="178" t="s">
        <v>146</v>
      </c>
    </row>
    <row r="186" spans="1:65" s="14" customFormat="1">
      <c r="B186" s="184"/>
      <c r="D186" s="164" t="s">
        <v>298</v>
      </c>
      <c r="E186" s="185" t="s">
        <v>1</v>
      </c>
      <c r="F186" s="186" t="s">
        <v>300</v>
      </c>
      <c r="H186" s="187">
        <v>23</v>
      </c>
      <c r="M186" s="184"/>
      <c r="N186" s="188"/>
      <c r="O186" s="189"/>
      <c r="P186" s="189"/>
      <c r="Q186" s="189"/>
      <c r="R186" s="189"/>
      <c r="S186" s="189"/>
      <c r="T186" s="189"/>
      <c r="U186" s="189"/>
      <c r="V186" s="189"/>
      <c r="W186" s="189"/>
      <c r="X186" s="190"/>
      <c r="AT186" s="185" t="s">
        <v>298</v>
      </c>
      <c r="AU186" s="185" t="s">
        <v>80</v>
      </c>
      <c r="AV186" s="14" t="s">
        <v>153</v>
      </c>
      <c r="AW186" s="14" t="s">
        <v>4</v>
      </c>
      <c r="AX186" s="14" t="s">
        <v>78</v>
      </c>
      <c r="AY186" s="185" t="s">
        <v>146</v>
      </c>
    </row>
    <row r="187" spans="1:65" s="2" customFormat="1" ht="36">
      <c r="A187" s="31"/>
      <c r="B187" s="150"/>
      <c r="C187" s="151" t="s">
        <v>301</v>
      </c>
      <c r="D187" s="151" t="s">
        <v>149</v>
      </c>
      <c r="E187" s="152" t="s">
        <v>302</v>
      </c>
      <c r="F187" s="153" t="s">
        <v>303</v>
      </c>
      <c r="G187" s="154" t="s">
        <v>291</v>
      </c>
      <c r="H187" s="155">
        <v>25</v>
      </c>
      <c r="I187" s="156">
        <v>0</v>
      </c>
      <c r="J187" s="156"/>
      <c r="K187" s="156">
        <f>ROUND(P187*H187,2)</f>
        <v>0</v>
      </c>
      <c r="L187" s="153" t="s">
        <v>164</v>
      </c>
      <c r="M187" s="32"/>
      <c r="N187" s="157" t="s">
        <v>1</v>
      </c>
      <c r="O187" s="158" t="s">
        <v>37</v>
      </c>
      <c r="P187" s="159">
        <f>I187+J187</f>
        <v>0</v>
      </c>
      <c r="Q187" s="159">
        <f>ROUND(I187*H187,2)</f>
        <v>0</v>
      </c>
      <c r="R187" s="159">
        <f>ROUND(J187*H187,2)</f>
        <v>0</v>
      </c>
      <c r="S187" s="160">
        <v>0.11</v>
      </c>
      <c r="T187" s="160">
        <f>S187*H187</f>
        <v>2.75</v>
      </c>
      <c r="U187" s="160">
        <v>0</v>
      </c>
      <c r="V187" s="160">
        <f>U187*H187</f>
        <v>0</v>
      </c>
      <c r="W187" s="160">
        <v>0</v>
      </c>
      <c r="X187" s="161">
        <f>W187*H187</f>
        <v>0</v>
      </c>
      <c r="Y187" s="31"/>
      <c r="Z187" s="31"/>
      <c r="AA187" s="31"/>
      <c r="AB187" s="31"/>
      <c r="AC187" s="31"/>
      <c r="AD187" s="31"/>
      <c r="AE187" s="31"/>
      <c r="AR187" s="162" t="s">
        <v>182</v>
      </c>
      <c r="AT187" s="162" t="s">
        <v>149</v>
      </c>
      <c r="AU187" s="162" t="s">
        <v>80</v>
      </c>
      <c r="AY187" s="16" t="s">
        <v>146</v>
      </c>
      <c r="BE187" s="163">
        <f>IF(O187="základní",K187,0)</f>
        <v>0</v>
      </c>
      <c r="BF187" s="163">
        <f>IF(O187="snížená",K187,0)</f>
        <v>0</v>
      </c>
      <c r="BG187" s="163">
        <f>IF(O187="zákl. přenesená",K187,0)</f>
        <v>0</v>
      </c>
      <c r="BH187" s="163">
        <f>IF(O187="sníž. přenesená",K187,0)</f>
        <v>0</v>
      </c>
      <c r="BI187" s="163">
        <f>IF(O187="nulová",K187,0)</f>
        <v>0</v>
      </c>
      <c r="BJ187" s="16" t="s">
        <v>78</v>
      </c>
      <c r="BK187" s="163">
        <f>ROUND(P187*H187,2)</f>
        <v>0</v>
      </c>
      <c r="BL187" s="16" t="s">
        <v>182</v>
      </c>
      <c r="BM187" s="162" t="s">
        <v>304</v>
      </c>
    </row>
    <row r="188" spans="1:65" s="2" customFormat="1" ht="24">
      <c r="A188" s="31"/>
      <c r="B188" s="150"/>
      <c r="C188" s="168" t="s">
        <v>305</v>
      </c>
      <c r="D188" s="168" t="s">
        <v>190</v>
      </c>
      <c r="E188" s="169" t="s">
        <v>306</v>
      </c>
      <c r="F188" s="170" t="s">
        <v>307</v>
      </c>
      <c r="G188" s="171" t="s">
        <v>291</v>
      </c>
      <c r="H188" s="172">
        <v>28.75</v>
      </c>
      <c r="I188" s="173"/>
      <c r="J188" s="174"/>
      <c r="K188" s="173">
        <f>ROUND(P188*H188,2)</f>
        <v>0</v>
      </c>
      <c r="L188" s="170" t="s">
        <v>164</v>
      </c>
      <c r="M188" s="175"/>
      <c r="N188" s="176" t="s">
        <v>1</v>
      </c>
      <c r="O188" s="158" t="s">
        <v>37</v>
      </c>
      <c r="P188" s="159">
        <f>I188+J188</f>
        <v>0</v>
      </c>
      <c r="Q188" s="159">
        <f>ROUND(I188*H188,2)</f>
        <v>0</v>
      </c>
      <c r="R188" s="159">
        <f>ROUND(J188*H188,2)</f>
        <v>0</v>
      </c>
      <c r="S188" s="160">
        <v>0</v>
      </c>
      <c r="T188" s="160">
        <f>S188*H188</f>
        <v>0</v>
      </c>
      <c r="U188" s="160">
        <v>1.6000000000000001E-4</v>
      </c>
      <c r="V188" s="160">
        <f>U188*H188</f>
        <v>4.6000000000000008E-3</v>
      </c>
      <c r="W188" s="160">
        <v>0</v>
      </c>
      <c r="X188" s="161">
        <f>W188*H188</f>
        <v>0</v>
      </c>
      <c r="Y188" s="31"/>
      <c r="Z188" s="31"/>
      <c r="AA188" s="31"/>
      <c r="AB188" s="31"/>
      <c r="AC188" s="31"/>
      <c r="AD188" s="31"/>
      <c r="AE188" s="31"/>
      <c r="AR188" s="162" t="s">
        <v>193</v>
      </c>
      <c r="AT188" s="162" t="s">
        <v>190</v>
      </c>
      <c r="AU188" s="162" t="s">
        <v>80</v>
      </c>
      <c r="AY188" s="16" t="s">
        <v>146</v>
      </c>
      <c r="BE188" s="163">
        <f>IF(O188="základní",K188,0)</f>
        <v>0</v>
      </c>
      <c r="BF188" s="163">
        <f>IF(O188="snížená",K188,0)</f>
        <v>0</v>
      </c>
      <c r="BG188" s="163">
        <f>IF(O188="zákl. přenesená",K188,0)</f>
        <v>0</v>
      </c>
      <c r="BH188" s="163">
        <f>IF(O188="sníž. přenesená",K188,0)</f>
        <v>0</v>
      </c>
      <c r="BI188" s="163">
        <f>IF(O188="nulová",K188,0)</f>
        <v>0</v>
      </c>
      <c r="BJ188" s="16" t="s">
        <v>78</v>
      </c>
      <c r="BK188" s="163">
        <f>ROUND(P188*H188,2)</f>
        <v>0</v>
      </c>
      <c r="BL188" s="16" t="s">
        <v>182</v>
      </c>
      <c r="BM188" s="162" t="s">
        <v>308</v>
      </c>
    </row>
    <row r="189" spans="1:65" s="2" customFormat="1" ht="29.25">
      <c r="A189" s="31"/>
      <c r="B189" s="32"/>
      <c r="C189" s="31"/>
      <c r="D189" s="164" t="s">
        <v>155</v>
      </c>
      <c r="E189" s="31"/>
      <c r="F189" s="165" t="s">
        <v>309</v>
      </c>
      <c r="G189" s="31"/>
      <c r="H189" s="31"/>
      <c r="I189" s="31"/>
      <c r="J189" s="31"/>
      <c r="K189" s="31"/>
      <c r="L189" s="31"/>
      <c r="M189" s="32"/>
      <c r="N189" s="166"/>
      <c r="O189" s="167"/>
      <c r="P189" s="57"/>
      <c r="Q189" s="57"/>
      <c r="R189" s="57"/>
      <c r="S189" s="57"/>
      <c r="T189" s="57"/>
      <c r="U189" s="57"/>
      <c r="V189" s="57"/>
      <c r="W189" s="57"/>
      <c r="X189" s="58"/>
      <c r="Y189" s="31"/>
      <c r="Z189" s="31"/>
      <c r="AA189" s="31"/>
      <c r="AB189" s="31"/>
      <c r="AC189" s="31"/>
      <c r="AD189" s="31"/>
      <c r="AE189" s="31"/>
      <c r="AT189" s="16" t="s">
        <v>155</v>
      </c>
      <c r="AU189" s="16" t="s">
        <v>80</v>
      </c>
    </row>
    <row r="190" spans="1:65" s="13" customFormat="1">
      <c r="B190" s="177"/>
      <c r="D190" s="164" t="s">
        <v>298</v>
      </c>
      <c r="E190" s="178" t="s">
        <v>1</v>
      </c>
      <c r="F190" s="179" t="s">
        <v>310</v>
      </c>
      <c r="H190" s="180">
        <v>28.75</v>
      </c>
      <c r="M190" s="177"/>
      <c r="N190" s="181"/>
      <c r="O190" s="182"/>
      <c r="P190" s="182"/>
      <c r="Q190" s="182"/>
      <c r="R190" s="182"/>
      <c r="S190" s="182"/>
      <c r="T190" s="182"/>
      <c r="U190" s="182"/>
      <c r="V190" s="182"/>
      <c r="W190" s="182"/>
      <c r="X190" s="183"/>
      <c r="AT190" s="178" t="s">
        <v>298</v>
      </c>
      <c r="AU190" s="178" t="s">
        <v>80</v>
      </c>
      <c r="AV190" s="13" t="s">
        <v>80</v>
      </c>
      <c r="AW190" s="13" t="s">
        <v>4</v>
      </c>
      <c r="AX190" s="13" t="s">
        <v>70</v>
      </c>
      <c r="AY190" s="178" t="s">
        <v>146</v>
      </c>
    </row>
    <row r="191" spans="1:65" s="14" customFormat="1">
      <c r="B191" s="184"/>
      <c r="D191" s="164" t="s">
        <v>298</v>
      </c>
      <c r="E191" s="185" t="s">
        <v>1</v>
      </c>
      <c r="F191" s="186" t="s">
        <v>300</v>
      </c>
      <c r="H191" s="187">
        <v>28.75</v>
      </c>
      <c r="M191" s="184"/>
      <c r="N191" s="188"/>
      <c r="O191" s="189"/>
      <c r="P191" s="189"/>
      <c r="Q191" s="189"/>
      <c r="R191" s="189"/>
      <c r="S191" s="189"/>
      <c r="T191" s="189"/>
      <c r="U191" s="189"/>
      <c r="V191" s="189"/>
      <c r="W191" s="189"/>
      <c r="X191" s="190"/>
      <c r="AT191" s="185" t="s">
        <v>298</v>
      </c>
      <c r="AU191" s="185" t="s">
        <v>80</v>
      </c>
      <c r="AV191" s="14" t="s">
        <v>153</v>
      </c>
      <c r="AW191" s="14" t="s">
        <v>4</v>
      </c>
      <c r="AX191" s="14" t="s">
        <v>78</v>
      </c>
      <c r="AY191" s="185" t="s">
        <v>146</v>
      </c>
    </row>
    <row r="192" spans="1:65" s="2" customFormat="1" ht="24">
      <c r="A192" s="31"/>
      <c r="B192" s="150"/>
      <c r="C192" s="151" t="s">
        <v>311</v>
      </c>
      <c r="D192" s="151" t="s">
        <v>149</v>
      </c>
      <c r="E192" s="152" t="s">
        <v>312</v>
      </c>
      <c r="F192" s="153" t="s">
        <v>313</v>
      </c>
      <c r="G192" s="154" t="s">
        <v>187</v>
      </c>
      <c r="H192" s="155">
        <v>1</v>
      </c>
      <c r="I192" s="156">
        <v>0</v>
      </c>
      <c r="J192" s="156"/>
      <c r="K192" s="156">
        <f>ROUND(P192*H192,2)</f>
        <v>0</v>
      </c>
      <c r="L192" s="153" t="s">
        <v>164</v>
      </c>
      <c r="M192" s="32"/>
      <c r="N192" s="157" t="s">
        <v>1</v>
      </c>
      <c r="O192" s="158" t="s">
        <v>37</v>
      </c>
      <c r="P192" s="159">
        <f>I192+J192</f>
        <v>0</v>
      </c>
      <c r="Q192" s="159">
        <f>ROUND(I192*H192,2)</f>
        <v>0</v>
      </c>
      <c r="R192" s="159">
        <f>ROUND(J192*H192,2)</f>
        <v>0</v>
      </c>
      <c r="S192" s="160">
        <v>0.19</v>
      </c>
      <c r="T192" s="160">
        <f>S192*H192</f>
        <v>0.19</v>
      </c>
      <c r="U192" s="160">
        <v>0</v>
      </c>
      <c r="V192" s="160">
        <f>U192*H192</f>
        <v>0</v>
      </c>
      <c r="W192" s="160">
        <v>0</v>
      </c>
      <c r="X192" s="161">
        <f>W192*H192</f>
        <v>0</v>
      </c>
      <c r="Y192" s="31"/>
      <c r="Z192" s="31"/>
      <c r="AA192" s="31"/>
      <c r="AB192" s="31"/>
      <c r="AC192" s="31"/>
      <c r="AD192" s="31"/>
      <c r="AE192" s="31"/>
      <c r="AR192" s="162" t="s">
        <v>182</v>
      </c>
      <c r="AT192" s="162" t="s">
        <v>149</v>
      </c>
      <c r="AU192" s="162" t="s">
        <v>80</v>
      </c>
      <c r="AY192" s="16" t="s">
        <v>146</v>
      </c>
      <c r="BE192" s="163">
        <f>IF(O192="základní",K192,0)</f>
        <v>0</v>
      </c>
      <c r="BF192" s="163">
        <f>IF(O192="snížená",K192,0)</f>
        <v>0</v>
      </c>
      <c r="BG192" s="163">
        <f>IF(O192="zákl. přenesená",K192,0)</f>
        <v>0</v>
      </c>
      <c r="BH192" s="163">
        <f>IF(O192="sníž. přenesená",K192,0)</f>
        <v>0</v>
      </c>
      <c r="BI192" s="163">
        <f>IF(O192="nulová",K192,0)</f>
        <v>0</v>
      </c>
      <c r="BJ192" s="16" t="s">
        <v>78</v>
      </c>
      <c r="BK192" s="163">
        <f>ROUND(P192*H192,2)</f>
        <v>0</v>
      </c>
      <c r="BL192" s="16" t="s">
        <v>182</v>
      </c>
      <c r="BM192" s="162" t="s">
        <v>314</v>
      </c>
    </row>
    <row r="193" spans="1:65" s="2" customFormat="1" ht="19.5">
      <c r="A193" s="31"/>
      <c r="B193" s="32"/>
      <c r="C193" s="31"/>
      <c r="D193" s="164" t="s">
        <v>155</v>
      </c>
      <c r="E193" s="31"/>
      <c r="F193" s="165" t="s">
        <v>315</v>
      </c>
      <c r="G193" s="31"/>
      <c r="H193" s="31"/>
      <c r="I193" s="31"/>
      <c r="J193" s="31"/>
      <c r="K193" s="31"/>
      <c r="L193" s="31"/>
      <c r="M193" s="32"/>
      <c r="N193" s="166"/>
      <c r="O193" s="167"/>
      <c r="P193" s="57"/>
      <c r="Q193" s="57"/>
      <c r="R193" s="57"/>
      <c r="S193" s="57"/>
      <c r="T193" s="57"/>
      <c r="U193" s="57"/>
      <c r="V193" s="57"/>
      <c r="W193" s="57"/>
      <c r="X193" s="58"/>
      <c r="Y193" s="31"/>
      <c r="Z193" s="31"/>
      <c r="AA193" s="31"/>
      <c r="AB193" s="31"/>
      <c r="AC193" s="31"/>
      <c r="AD193" s="31"/>
      <c r="AE193" s="31"/>
      <c r="AT193" s="16" t="s">
        <v>155</v>
      </c>
      <c r="AU193" s="16" t="s">
        <v>80</v>
      </c>
    </row>
    <row r="194" spans="1:65" s="2" customFormat="1" ht="24.2" customHeight="1">
      <c r="A194" s="31"/>
      <c r="B194" s="150"/>
      <c r="C194" s="168" t="s">
        <v>316</v>
      </c>
      <c r="D194" s="168" t="s">
        <v>190</v>
      </c>
      <c r="E194" s="169" t="s">
        <v>317</v>
      </c>
      <c r="F194" s="170" t="s">
        <v>318</v>
      </c>
      <c r="G194" s="171" t="s">
        <v>187</v>
      </c>
      <c r="H194" s="172">
        <v>1</v>
      </c>
      <c r="I194" s="173"/>
      <c r="J194" s="174"/>
      <c r="K194" s="173">
        <f>ROUND(P194*H194,2)</f>
        <v>0</v>
      </c>
      <c r="L194" s="170" t="s">
        <v>164</v>
      </c>
      <c r="M194" s="175"/>
      <c r="N194" s="176" t="s">
        <v>1</v>
      </c>
      <c r="O194" s="158" t="s">
        <v>37</v>
      </c>
      <c r="P194" s="159">
        <f>I194+J194</f>
        <v>0</v>
      </c>
      <c r="Q194" s="159">
        <f>ROUND(I194*H194,2)</f>
        <v>0</v>
      </c>
      <c r="R194" s="159">
        <f>ROUND(J194*H194,2)</f>
        <v>0</v>
      </c>
      <c r="S194" s="160">
        <v>0</v>
      </c>
      <c r="T194" s="160">
        <f>S194*H194</f>
        <v>0</v>
      </c>
      <c r="U194" s="160">
        <v>4.0000000000000002E-4</v>
      </c>
      <c r="V194" s="160">
        <f>U194*H194</f>
        <v>4.0000000000000002E-4</v>
      </c>
      <c r="W194" s="160">
        <v>0</v>
      </c>
      <c r="X194" s="161">
        <f>W194*H194</f>
        <v>0</v>
      </c>
      <c r="Y194" s="31"/>
      <c r="Z194" s="31"/>
      <c r="AA194" s="31"/>
      <c r="AB194" s="31"/>
      <c r="AC194" s="31"/>
      <c r="AD194" s="31"/>
      <c r="AE194" s="31"/>
      <c r="AR194" s="162" t="s">
        <v>193</v>
      </c>
      <c r="AT194" s="162" t="s">
        <v>190</v>
      </c>
      <c r="AU194" s="162" t="s">
        <v>80</v>
      </c>
      <c r="AY194" s="16" t="s">
        <v>146</v>
      </c>
      <c r="BE194" s="163">
        <f>IF(O194="základní",K194,0)</f>
        <v>0</v>
      </c>
      <c r="BF194" s="163">
        <f>IF(O194="snížená",K194,0)</f>
        <v>0</v>
      </c>
      <c r="BG194" s="163">
        <f>IF(O194="zákl. přenesená",K194,0)</f>
        <v>0</v>
      </c>
      <c r="BH194" s="163">
        <f>IF(O194="sníž. přenesená",K194,0)</f>
        <v>0</v>
      </c>
      <c r="BI194" s="163">
        <f>IF(O194="nulová",K194,0)</f>
        <v>0</v>
      </c>
      <c r="BJ194" s="16" t="s">
        <v>78</v>
      </c>
      <c r="BK194" s="163">
        <f>ROUND(P194*H194,2)</f>
        <v>0</v>
      </c>
      <c r="BL194" s="16" t="s">
        <v>182</v>
      </c>
      <c r="BM194" s="162" t="s">
        <v>319</v>
      </c>
    </row>
    <row r="195" spans="1:65" s="2" customFormat="1" ht="19.5">
      <c r="A195" s="31"/>
      <c r="B195" s="32"/>
      <c r="C195" s="31"/>
      <c r="D195" s="164" t="s">
        <v>155</v>
      </c>
      <c r="E195" s="31"/>
      <c r="F195" s="165" t="s">
        <v>315</v>
      </c>
      <c r="G195" s="31"/>
      <c r="H195" s="31"/>
      <c r="I195" s="31"/>
      <c r="J195" s="31"/>
      <c r="K195" s="31"/>
      <c r="L195" s="31"/>
      <c r="M195" s="32"/>
      <c r="N195" s="166"/>
      <c r="O195" s="167"/>
      <c r="P195" s="57"/>
      <c r="Q195" s="57"/>
      <c r="R195" s="57"/>
      <c r="S195" s="57"/>
      <c r="T195" s="57"/>
      <c r="U195" s="57"/>
      <c r="V195" s="57"/>
      <c r="W195" s="57"/>
      <c r="X195" s="58"/>
      <c r="Y195" s="31"/>
      <c r="Z195" s="31"/>
      <c r="AA195" s="31"/>
      <c r="AB195" s="31"/>
      <c r="AC195" s="31"/>
      <c r="AD195" s="31"/>
      <c r="AE195" s="31"/>
      <c r="AT195" s="16" t="s">
        <v>155</v>
      </c>
      <c r="AU195" s="16" t="s">
        <v>80</v>
      </c>
    </row>
    <row r="196" spans="1:65" s="12" customFormat="1" ht="22.9" customHeight="1">
      <c r="B196" s="137"/>
      <c r="D196" s="138" t="s">
        <v>69</v>
      </c>
      <c r="E196" s="148" t="s">
        <v>320</v>
      </c>
      <c r="F196" s="148" t="s">
        <v>321</v>
      </c>
      <c r="K196" s="149">
        <f>BK196</f>
        <v>0</v>
      </c>
      <c r="M196" s="137"/>
      <c r="N196" s="141"/>
      <c r="O196" s="142"/>
      <c r="P196" s="142"/>
      <c r="Q196" s="143">
        <f>SUM(Q197:Q198)</f>
        <v>0</v>
      </c>
      <c r="R196" s="143">
        <f>SUM(R197:R198)</f>
        <v>0</v>
      </c>
      <c r="S196" s="142"/>
      <c r="T196" s="144">
        <f>SUM(T197:T198)</f>
        <v>0</v>
      </c>
      <c r="U196" s="142"/>
      <c r="V196" s="144">
        <f>SUM(V197:V198)</f>
        <v>0</v>
      </c>
      <c r="W196" s="142"/>
      <c r="X196" s="145">
        <f>SUM(X197:X198)</f>
        <v>0</v>
      </c>
      <c r="AR196" s="138" t="s">
        <v>80</v>
      </c>
      <c r="AT196" s="146" t="s">
        <v>69</v>
      </c>
      <c r="AU196" s="146" t="s">
        <v>78</v>
      </c>
      <c r="AY196" s="138" t="s">
        <v>146</v>
      </c>
      <c r="BK196" s="147">
        <f>SUM(BK197:BK198)</f>
        <v>0</v>
      </c>
    </row>
    <row r="197" spans="1:65" s="2" customFormat="1" ht="24">
      <c r="A197" s="31"/>
      <c r="B197" s="150"/>
      <c r="C197" s="168" t="s">
        <v>322</v>
      </c>
      <c r="D197" s="168" t="s">
        <v>190</v>
      </c>
      <c r="E197" s="169" t="s">
        <v>323</v>
      </c>
      <c r="F197" s="170" t="s">
        <v>324</v>
      </c>
      <c r="G197" s="171" t="s">
        <v>325</v>
      </c>
      <c r="H197" s="172">
        <v>1</v>
      </c>
      <c r="I197" s="173"/>
      <c r="J197" s="174"/>
      <c r="K197" s="173">
        <f>ROUND(P197*H197,2)</f>
        <v>0</v>
      </c>
      <c r="L197" s="170" t="s">
        <v>1</v>
      </c>
      <c r="M197" s="175"/>
      <c r="N197" s="176" t="s">
        <v>1</v>
      </c>
      <c r="O197" s="158" t="s">
        <v>37</v>
      </c>
      <c r="P197" s="159">
        <f>I197+J197</f>
        <v>0</v>
      </c>
      <c r="Q197" s="159">
        <f>ROUND(I197*H197,2)</f>
        <v>0</v>
      </c>
      <c r="R197" s="159">
        <f>ROUND(J197*H197,2)</f>
        <v>0</v>
      </c>
      <c r="S197" s="160">
        <v>0</v>
      </c>
      <c r="T197" s="160">
        <f>S197*H197</f>
        <v>0</v>
      </c>
      <c r="U197" s="160">
        <v>0</v>
      </c>
      <c r="V197" s="160">
        <f>U197*H197</f>
        <v>0</v>
      </c>
      <c r="W197" s="160">
        <v>0</v>
      </c>
      <c r="X197" s="161">
        <f>W197*H197</f>
        <v>0</v>
      </c>
      <c r="Y197" s="31"/>
      <c r="Z197" s="31"/>
      <c r="AA197" s="31"/>
      <c r="AB197" s="31"/>
      <c r="AC197" s="31"/>
      <c r="AD197" s="31"/>
      <c r="AE197" s="31"/>
      <c r="AR197" s="162" t="s">
        <v>193</v>
      </c>
      <c r="AT197" s="162" t="s">
        <v>190</v>
      </c>
      <c r="AU197" s="162" t="s">
        <v>80</v>
      </c>
      <c r="AY197" s="16" t="s">
        <v>146</v>
      </c>
      <c r="BE197" s="163">
        <f>IF(O197="základní",K197,0)</f>
        <v>0</v>
      </c>
      <c r="BF197" s="163">
        <f>IF(O197="snížená",K197,0)</f>
        <v>0</v>
      </c>
      <c r="BG197" s="163">
        <f>IF(O197="zákl. přenesená",K197,0)</f>
        <v>0</v>
      </c>
      <c r="BH197" s="163">
        <f>IF(O197="sníž. přenesená",K197,0)</f>
        <v>0</v>
      </c>
      <c r="BI197" s="163">
        <f>IF(O197="nulová",K197,0)</f>
        <v>0</v>
      </c>
      <c r="BJ197" s="16" t="s">
        <v>78</v>
      </c>
      <c r="BK197" s="163">
        <f>ROUND(P197*H197,2)</f>
        <v>0</v>
      </c>
      <c r="BL197" s="16" t="s">
        <v>182</v>
      </c>
      <c r="BM197" s="162" t="s">
        <v>326</v>
      </c>
    </row>
    <row r="198" spans="1:65" s="2" customFormat="1" ht="21.75" customHeight="1">
      <c r="A198" s="31"/>
      <c r="B198" s="150"/>
      <c r="C198" s="168" t="s">
        <v>327</v>
      </c>
      <c r="D198" s="168" t="s">
        <v>190</v>
      </c>
      <c r="E198" s="169" t="s">
        <v>328</v>
      </c>
      <c r="F198" s="170" t="s">
        <v>329</v>
      </c>
      <c r="G198" s="171" t="s">
        <v>325</v>
      </c>
      <c r="H198" s="172">
        <v>4</v>
      </c>
      <c r="I198" s="173"/>
      <c r="J198" s="174"/>
      <c r="K198" s="173">
        <f>ROUND(P198*H198,2)</f>
        <v>0</v>
      </c>
      <c r="L198" s="170" t="s">
        <v>1</v>
      </c>
      <c r="M198" s="175"/>
      <c r="N198" s="176" t="s">
        <v>1</v>
      </c>
      <c r="O198" s="158" t="s">
        <v>37</v>
      </c>
      <c r="P198" s="159">
        <f>I198+J198</f>
        <v>0</v>
      </c>
      <c r="Q198" s="159">
        <f>ROUND(I198*H198,2)</f>
        <v>0</v>
      </c>
      <c r="R198" s="159">
        <f>ROUND(J198*H198,2)</f>
        <v>0</v>
      </c>
      <c r="S198" s="160">
        <v>0</v>
      </c>
      <c r="T198" s="160">
        <f>S198*H198</f>
        <v>0</v>
      </c>
      <c r="U198" s="160">
        <v>0</v>
      </c>
      <c r="V198" s="160">
        <f>U198*H198</f>
        <v>0</v>
      </c>
      <c r="W198" s="160">
        <v>0</v>
      </c>
      <c r="X198" s="161">
        <f>W198*H198</f>
        <v>0</v>
      </c>
      <c r="Y198" s="31"/>
      <c r="Z198" s="31"/>
      <c r="AA198" s="31"/>
      <c r="AB198" s="31"/>
      <c r="AC198" s="31"/>
      <c r="AD198" s="31"/>
      <c r="AE198" s="31"/>
      <c r="AR198" s="162" t="s">
        <v>193</v>
      </c>
      <c r="AT198" s="162" t="s">
        <v>190</v>
      </c>
      <c r="AU198" s="162" t="s">
        <v>80</v>
      </c>
      <c r="AY198" s="16" t="s">
        <v>146</v>
      </c>
      <c r="BE198" s="163">
        <f>IF(O198="základní",K198,0)</f>
        <v>0</v>
      </c>
      <c r="BF198" s="163">
        <f>IF(O198="snížená",K198,0)</f>
        <v>0</v>
      </c>
      <c r="BG198" s="163">
        <f>IF(O198="zákl. přenesená",K198,0)</f>
        <v>0</v>
      </c>
      <c r="BH198" s="163">
        <f>IF(O198="sníž. přenesená",K198,0)</f>
        <v>0</v>
      </c>
      <c r="BI198" s="163">
        <f>IF(O198="nulová",K198,0)</f>
        <v>0</v>
      </c>
      <c r="BJ198" s="16" t="s">
        <v>78</v>
      </c>
      <c r="BK198" s="163">
        <f>ROUND(P198*H198,2)</f>
        <v>0</v>
      </c>
      <c r="BL198" s="16" t="s">
        <v>182</v>
      </c>
      <c r="BM198" s="162" t="s">
        <v>330</v>
      </c>
    </row>
    <row r="199" spans="1:65" s="12" customFormat="1" ht="22.9" customHeight="1">
      <c r="B199" s="137"/>
      <c r="D199" s="138" t="s">
        <v>69</v>
      </c>
      <c r="E199" s="148" t="s">
        <v>331</v>
      </c>
      <c r="F199" s="148" t="s">
        <v>332</v>
      </c>
      <c r="K199" s="149">
        <f>BK199</f>
        <v>0</v>
      </c>
      <c r="M199" s="137"/>
      <c r="N199" s="141"/>
      <c r="O199" s="142"/>
      <c r="P199" s="142"/>
      <c r="Q199" s="143">
        <f>SUM(Q200:Q217)</f>
        <v>0</v>
      </c>
      <c r="R199" s="143">
        <f>SUM(R200:R217)</f>
        <v>0</v>
      </c>
      <c r="S199" s="142"/>
      <c r="T199" s="144">
        <f>SUM(T200:T217)</f>
        <v>42.566000000000003</v>
      </c>
      <c r="U199" s="142"/>
      <c r="V199" s="144">
        <f>SUM(V200:V217)</f>
        <v>0.22123500000000001</v>
      </c>
      <c r="W199" s="142"/>
      <c r="X199" s="145">
        <f>SUM(X200:X217)</f>
        <v>5.5000000000000007E-2</v>
      </c>
      <c r="AR199" s="138" t="s">
        <v>80</v>
      </c>
      <c r="AT199" s="146" t="s">
        <v>69</v>
      </c>
      <c r="AU199" s="146" t="s">
        <v>78</v>
      </c>
      <c r="AY199" s="138" t="s">
        <v>146</v>
      </c>
      <c r="BK199" s="147">
        <f>SUM(BK200:BK217)</f>
        <v>0</v>
      </c>
    </row>
    <row r="200" spans="1:65" s="2" customFormat="1" ht="33" customHeight="1">
      <c r="A200" s="31"/>
      <c r="B200" s="150"/>
      <c r="C200" s="151" t="s">
        <v>333</v>
      </c>
      <c r="D200" s="151" t="s">
        <v>149</v>
      </c>
      <c r="E200" s="152" t="s">
        <v>334</v>
      </c>
      <c r="F200" s="153" t="s">
        <v>335</v>
      </c>
      <c r="G200" s="154" t="s">
        <v>187</v>
      </c>
      <c r="H200" s="155">
        <v>2</v>
      </c>
      <c r="I200" s="156">
        <v>0</v>
      </c>
      <c r="J200" s="156"/>
      <c r="K200" s="156">
        <f>ROUND(P200*H200,2)</f>
        <v>0</v>
      </c>
      <c r="L200" s="153" t="s">
        <v>164</v>
      </c>
      <c r="M200" s="32"/>
      <c r="N200" s="157" t="s">
        <v>1</v>
      </c>
      <c r="O200" s="158" t="s">
        <v>37</v>
      </c>
      <c r="P200" s="159">
        <f>I200+J200</f>
        <v>0</v>
      </c>
      <c r="Q200" s="159">
        <f>ROUND(I200*H200,2)</f>
        <v>0</v>
      </c>
      <c r="R200" s="159">
        <f>ROUND(J200*H200,2)</f>
        <v>0</v>
      </c>
      <c r="S200" s="160">
        <v>1.714</v>
      </c>
      <c r="T200" s="160">
        <f>S200*H200</f>
        <v>3.4279999999999999</v>
      </c>
      <c r="U200" s="160">
        <v>0</v>
      </c>
      <c r="V200" s="160">
        <f>U200*H200</f>
        <v>0</v>
      </c>
      <c r="W200" s="160">
        <v>0</v>
      </c>
      <c r="X200" s="161">
        <f>W200*H200</f>
        <v>0</v>
      </c>
      <c r="Y200" s="31"/>
      <c r="Z200" s="31"/>
      <c r="AA200" s="31"/>
      <c r="AB200" s="31"/>
      <c r="AC200" s="31"/>
      <c r="AD200" s="31"/>
      <c r="AE200" s="31"/>
      <c r="AR200" s="162" t="s">
        <v>182</v>
      </c>
      <c r="AT200" s="162" t="s">
        <v>149</v>
      </c>
      <c r="AU200" s="162" t="s">
        <v>80</v>
      </c>
      <c r="AY200" s="16" t="s">
        <v>146</v>
      </c>
      <c r="BE200" s="163">
        <f>IF(O200="základní",K200,0)</f>
        <v>0</v>
      </c>
      <c r="BF200" s="163">
        <f>IF(O200="snížená",K200,0)</f>
        <v>0</v>
      </c>
      <c r="BG200" s="163">
        <f>IF(O200="zákl. přenesená",K200,0)</f>
        <v>0</v>
      </c>
      <c r="BH200" s="163">
        <f>IF(O200="sníž. přenesená",K200,0)</f>
        <v>0</v>
      </c>
      <c r="BI200" s="163">
        <f>IF(O200="nulová",K200,0)</f>
        <v>0</v>
      </c>
      <c r="BJ200" s="16" t="s">
        <v>78</v>
      </c>
      <c r="BK200" s="163">
        <f>ROUND(P200*H200,2)</f>
        <v>0</v>
      </c>
      <c r="BL200" s="16" t="s">
        <v>182</v>
      </c>
      <c r="BM200" s="162" t="s">
        <v>336</v>
      </c>
    </row>
    <row r="201" spans="1:65" s="2" customFormat="1" ht="24">
      <c r="A201" s="31"/>
      <c r="B201" s="150"/>
      <c r="C201" s="168" t="s">
        <v>337</v>
      </c>
      <c r="D201" s="168" t="s">
        <v>190</v>
      </c>
      <c r="E201" s="169" t="s">
        <v>338</v>
      </c>
      <c r="F201" s="170" t="s">
        <v>339</v>
      </c>
      <c r="G201" s="171" t="s">
        <v>187</v>
      </c>
      <c r="H201" s="172">
        <v>2</v>
      </c>
      <c r="I201" s="173"/>
      <c r="J201" s="174"/>
      <c r="K201" s="173">
        <f>ROUND(P201*H201,2)</f>
        <v>0</v>
      </c>
      <c r="L201" s="170" t="s">
        <v>164</v>
      </c>
      <c r="M201" s="175"/>
      <c r="N201" s="176" t="s">
        <v>1</v>
      </c>
      <c r="O201" s="158" t="s">
        <v>37</v>
      </c>
      <c r="P201" s="159">
        <f>I201+J201</f>
        <v>0</v>
      </c>
      <c r="Q201" s="159">
        <f>ROUND(I201*H201,2)</f>
        <v>0</v>
      </c>
      <c r="R201" s="159">
        <f>ROUND(J201*H201,2)</f>
        <v>0</v>
      </c>
      <c r="S201" s="160">
        <v>0</v>
      </c>
      <c r="T201" s="160">
        <f>S201*H201</f>
        <v>0</v>
      </c>
      <c r="U201" s="160">
        <v>2.9000000000000001E-2</v>
      </c>
      <c r="V201" s="160">
        <f>U201*H201</f>
        <v>5.8000000000000003E-2</v>
      </c>
      <c r="W201" s="160">
        <v>0</v>
      </c>
      <c r="X201" s="161">
        <f>W201*H201</f>
        <v>0</v>
      </c>
      <c r="Y201" s="31"/>
      <c r="Z201" s="31"/>
      <c r="AA201" s="31"/>
      <c r="AB201" s="31"/>
      <c r="AC201" s="31"/>
      <c r="AD201" s="31"/>
      <c r="AE201" s="31"/>
      <c r="AR201" s="162" t="s">
        <v>193</v>
      </c>
      <c r="AT201" s="162" t="s">
        <v>190</v>
      </c>
      <c r="AU201" s="162" t="s">
        <v>80</v>
      </c>
      <c r="AY201" s="16" t="s">
        <v>146</v>
      </c>
      <c r="BE201" s="163">
        <f>IF(O201="základní",K201,0)</f>
        <v>0</v>
      </c>
      <c r="BF201" s="163">
        <f>IF(O201="snížená",K201,0)</f>
        <v>0</v>
      </c>
      <c r="BG201" s="163">
        <f>IF(O201="zákl. přenesená",K201,0)</f>
        <v>0</v>
      </c>
      <c r="BH201" s="163">
        <f>IF(O201="sníž. přenesená",K201,0)</f>
        <v>0</v>
      </c>
      <c r="BI201" s="163">
        <f>IF(O201="nulová",K201,0)</f>
        <v>0</v>
      </c>
      <c r="BJ201" s="16" t="s">
        <v>78</v>
      </c>
      <c r="BK201" s="163">
        <f>ROUND(P201*H201,2)</f>
        <v>0</v>
      </c>
      <c r="BL201" s="16" t="s">
        <v>182</v>
      </c>
      <c r="BM201" s="162" t="s">
        <v>340</v>
      </c>
    </row>
    <row r="202" spans="1:65" s="2" customFormat="1" ht="19.5">
      <c r="A202" s="31"/>
      <c r="B202" s="32"/>
      <c r="C202" s="31"/>
      <c r="D202" s="164" t="s">
        <v>155</v>
      </c>
      <c r="E202" s="31"/>
      <c r="F202" s="165" t="s">
        <v>341</v>
      </c>
      <c r="G202" s="31"/>
      <c r="H202" s="31"/>
      <c r="I202" s="31"/>
      <c r="J202" s="31"/>
      <c r="K202" s="31"/>
      <c r="L202" s="31"/>
      <c r="M202" s="32"/>
      <c r="N202" s="166"/>
      <c r="O202" s="167"/>
      <c r="P202" s="57"/>
      <c r="Q202" s="57"/>
      <c r="R202" s="57"/>
      <c r="S202" s="57"/>
      <c r="T202" s="57"/>
      <c r="U202" s="57"/>
      <c r="V202" s="57"/>
      <c r="W202" s="57"/>
      <c r="X202" s="58"/>
      <c r="Y202" s="31"/>
      <c r="Z202" s="31"/>
      <c r="AA202" s="31"/>
      <c r="AB202" s="31"/>
      <c r="AC202" s="31"/>
      <c r="AD202" s="31"/>
      <c r="AE202" s="31"/>
      <c r="AT202" s="16" t="s">
        <v>155</v>
      </c>
      <c r="AU202" s="16" t="s">
        <v>80</v>
      </c>
    </row>
    <row r="203" spans="1:65" s="2" customFormat="1" ht="36">
      <c r="A203" s="31"/>
      <c r="B203" s="150"/>
      <c r="C203" s="151" t="s">
        <v>342</v>
      </c>
      <c r="D203" s="151" t="s">
        <v>149</v>
      </c>
      <c r="E203" s="152" t="s">
        <v>343</v>
      </c>
      <c r="F203" s="153" t="s">
        <v>344</v>
      </c>
      <c r="G203" s="154" t="s">
        <v>187</v>
      </c>
      <c r="H203" s="155">
        <v>1</v>
      </c>
      <c r="I203" s="156">
        <v>0</v>
      </c>
      <c r="J203" s="156"/>
      <c r="K203" s="156">
        <f>ROUND(P203*H203,2)</f>
        <v>0</v>
      </c>
      <c r="L203" s="153" t="s">
        <v>164</v>
      </c>
      <c r="M203" s="32"/>
      <c r="N203" s="157" t="s">
        <v>1</v>
      </c>
      <c r="O203" s="158" t="s">
        <v>37</v>
      </c>
      <c r="P203" s="159">
        <f>I203+J203</f>
        <v>0</v>
      </c>
      <c r="Q203" s="159">
        <f>ROUND(I203*H203,2)</f>
        <v>0</v>
      </c>
      <c r="R203" s="159">
        <f>ROUND(J203*H203,2)</f>
        <v>0</v>
      </c>
      <c r="S203" s="160">
        <v>4.9409999999999998</v>
      </c>
      <c r="T203" s="160">
        <f>S203*H203</f>
        <v>4.9409999999999998</v>
      </c>
      <c r="U203" s="160">
        <v>0</v>
      </c>
      <c r="V203" s="160">
        <f>U203*H203</f>
        <v>0</v>
      </c>
      <c r="W203" s="160">
        <v>0</v>
      </c>
      <c r="X203" s="161">
        <f>W203*H203</f>
        <v>0</v>
      </c>
      <c r="Y203" s="31"/>
      <c r="Z203" s="31"/>
      <c r="AA203" s="31"/>
      <c r="AB203" s="31"/>
      <c r="AC203" s="31"/>
      <c r="AD203" s="31"/>
      <c r="AE203" s="31"/>
      <c r="AR203" s="162" t="s">
        <v>182</v>
      </c>
      <c r="AT203" s="162" t="s">
        <v>149</v>
      </c>
      <c r="AU203" s="162" t="s">
        <v>80</v>
      </c>
      <c r="AY203" s="16" t="s">
        <v>146</v>
      </c>
      <c r="BE203" s="163">
        <f>IF(O203="základní",K203,0)</f>
        <v>0</v>
      </c>
      <c r="BF203" s="163">
        <f>IF(O203="snížená",K203,0)</f>
        <v>0</v>
      </c>
      <c r="BG203" s="163">
        <f>IF(O203="zákl. přenesená",K203,0)</f>
        <v>0</v>
      </c>
      <c r="BH203" s="163">
        <f>IF(O203="sníž. přenesená",K203,0)</f>
        <v>0</v>
      </c>
      <c r="BI203" s="163">
        <f>IF(O203="nulová",K203,0)</f>
        <v>0</v>
      </c>
      <c r="BJ203" s="16" t="s">
        <v>78</v>
      </c>
      <c r="BK203" s="163">
        <f>ROUND(P203*H203,2)</f>
        <v>0</v>
      </c>
      <c r="BL203" s="16" t="s">
        <v>182</v>
      </c>
      <c r="BM203" s="162" t="s">
        <v>345</v>
      </c>
    </row>
    <row r="204" spans="1:65" s="2" customFormat="1" ht="24">
      <c r="A204" s="31"/>
      <c r="B204" s="150"/>
      <c r="C204" s="168" t="s">
        <v>346</v>
      </c>
      <c r="D204" s="168" t="s">
        <v>190</v>
      </c>
      <c r="E204" s="169" t="s">
        <v>347</v>
      </c>
      <c r="F204" s="170" t="s">
        <v>348</v>
      </c>
      <c r="G204" s="171" t="s">
        <v>187</v>
      </c>
      <c r="H204" s="172">
        <v>1</v>
      </c>
      <c r="I204" s="173"/>
      <c r="J204" s="174"/>
      <c r="K204" s="173">
        <f>ROUND(P204*H204,2)</f>
        <v>0</v>
      </c>
      <c r="L204" s="170" t="s">
        <v>164</v>
      </c>
      <c r="M204" s="175"/>
      <c r="N204" s="176" t="s">
        <v>1</v>
      </c>
      <c r="O204" s="158" t="s">
        <v>37</v>
      </c>
      <c r="P204" s="159">
        <f>I204+J204</f>
        <v>0</v>
      </c>
      <c r="Q204" s="159">
        <f>ROUND(I204*H204,2)</f>
        <v>0</v>
      </c>
      <c r="R204" s="159">
        <f>ROUND(J204*H204,2)</f>
        <v>0</v>
      </c>
      <c r="S204" s="160">
        <v>0</v>
      </c>
      <c r="T204" s="160">
        <f>S204*H204</f>
        <v>0</v>
      </c>
      <c r="U204" s="160">
        <v>2.1000000000000001E-2</v>
      </c>
      <c r="V204" s="160">
        <f>U204*H204</f>
        <v>2.1000000000000001E-2</v>
      </c>
      <c r="W204" s="160">
        <v>0</v>
      </c>
      <c r="X204" s="161">
        <f>W204*H204</f>
        <v>0</v>
      </c>
      <c r="Y204" s="31"/>
      <c r="Z204" s="31"/>
      <c r="AA204" s="31"/>
      <c r="AB204" s="31"/>
      <c r="AC204" s="31"/>
      <c r="AD204" s="31"/>
      <c r="AE204" s="31"/>
      <c r="AR204" s="162" t="s">
        <v>193</v>
      </c>
      <c r="AT204" s="162" t="s">
        <v>190</v>
      </c>
      <c r="AU204" s="162" t="s">
        <v>80</v>
      </c>
      <c r="AY204" s="16" t="s">
        <v>146</v>
      </c>
      <c r="BE204" s="163">
        <f>IF(O204="základní",K204,0)</f>
        <v>0</v>
      </c>
      <c r="BF204" s="163">
        <f>IF(O204="snížená",K204,0)</f>
        <v>0</v>
      </c>
      <c r="BG204" s="163">
        <f>IF(O204="zákl. přenesená",K204,0)</f>
        <v>0</v>
      </c>
      <c r="BH204" s="163">
        <f>IF(O204="sníž. přenesená",K204,0)</f>
        <v>0</v>
      </c>
      <c r="BI204" s="163">
        <f>IF(O204="nulová",K204,0)</f>
        <v>0</v>
      </c>
      <c r="BJ204" s="16" t="s">
        <v>78</v>
      </c>
      <c r="BK204" s="163">
        <f>ROUND(P204*H204,2)</f>
        <v>0</v>
      </c>
      <c r="BL204" s="16" t="s">
        <v>182</v>
      </c>
      <c r="BM204" s="162" t="s">
        <v>349</v>
      </c>
    </row>
    <row r="205" spans="1:65" s="2" customFormat="1" ht="29.25">
      <c r="A205" s="31"/>
      <c r="B205" s="32"/>
      <c r="C205" s="31"/>
      <c r="D205" s="164" t="s">
        <v>155</v>
      </c>
      <c r="E205" s="31"/>
      <c r="F205" s="165" t="s">
        <v>350</v>
      </c>
      <c r="G205" s="31"/>
      <c r="H205" s="31"/>
      <c r="I205" s="31"/>
      <c r="J205" s="31"/>
      <c r="K205" s="31"/>
      <c r="L205" s="31"/>
      <c r="M205" s="32"/>
      <c r="N205" s="166"/>
      <c r="O205" s="167"/>
      <c r="P205" s="57"/>
      <c r="Q205" s="57"/>
      <c r="R205" s="57"/>
      <c r="S205" s="57"/>
      <c r="T205" s="57"/>
      <c r="U205" s="57"/>
      <c r="V205" s="57"/>
      <c r="W205" s="57"/>
      <c r="X205" s="58"/>
      <c r="Y205" s="31"/>
      <c r="Z205" s="31"/>
      <c r="AA205" s="31"/>
      <c r="AB205" s="31"/>
      <c r="AC205" s="31"/>
      <c r="AD205" s="31"/>
      <c r="AE205" s="31"/>
      <c r="AT205" s="16" t="s">
        <v>155</v>
      </c>
      <c r="AU205" s="16" t="s">
        <v>80</v>
      </c>
    </row>
    <row r="206" spans="1:65" s="2" customFormat="1" ht="36">
      <c r="A206" s="31"/>
      <c r="B206" s="150"/>
      <c r="C206" s="151" t="s">
        <v>351</v>
      </c>
      <c r="D206" s="151" t="s">
        <v>149</v>
      </c>
      <c r="E206" s="152" t="s">
        <v>352</v>
      </c>
      <c r="F206" s="153" t="s">
        <v>353</v>
      </c>
      <c r="G206" s="154" t="s">
        <v>187</v>
      </c>
      <c r="H206" s="155">
        <v>1</v>
      </c>
      <c r="I206" s="156">
        <v>0</v>
      </c>
      <c r="J206" s="156"/>
      <c r="K206" s="156">
        <f>ROUND(P206*H206,2)</f>
        <v>0</v>
      </c>
      <c r="L206" s="153" t="s">
        <v>164</v>
      </c>
      <c r="M206" s="32"/>
      <c r="N206" s="157" t="s">
        <v>1</v>
      </c>
      <c r="O206" s="158" t="s">
        <v>37</v>
      </c>
      <c r="P206" s="159">
        <f>I206+J206</f>
        <v>0</v>
      </c>
      <c r="Q206" s="159">
        <f>ROUND(I206*H206,2)</f>
        <v>0</v>
      </c>
      <c r="R206" s="159">
        <f>ROUND(J206*H206,2)</f>
        <v>0</v>
      </c>
      <c r="S206" s="160">
        <v>0.98799999999999999</v>
      </c>
      <c r="T206" s="160">
        <f>S206*H206</f>
        <v>0.98799999999999999</v>
      </c>
      <c r="U206" s="160">
        <v>0</v>
      </c>
      <c r="V206" s="160">
        <f>U206*H206</f>
        <v>0</v>
      </c>
      <c r="W206" s="160">
        <v>2.1000000000000001E-2</v>
      </c>
      <c r="X206" s="161">
        <f>W206*H206</f>
        <v>2.1000000000000001E-2</v>
      </c>
      <c r="Y206" s="31"/>
      <c r="Z206" s="31"/>
      <c r="AA206" s="31"/>
      <c r="AB206" s="31"/>
      <c r="AC206" s="31"/>
      <c r="AD206" s="31"/>
      <c r="AE206" s="31"/>
      <c r="AR206" s="162" t="s">
        <v>182</v>
      </c>
      <c r="AT206" s="162" t="s">
        <v>149</v>
      </c>
      <c r="AU206" s="162" t="s">
        <v>80</v>
      </c>
      <c r="AY206" s="16" t="s">
        <v>146</v>
      </c>
      <c r="BE206" s="163">
        <f>IF(O206="základní",K206,0)</f>
        <v>0</v>
      </c>
      <c r="BF206" s="163">
        <f>IF(O206="snížená",K206,0)</f>
        <v>0</v>
      </c>
      <c r="BG206" s="163">
        <f>IF(O206="zákl. přenesená",K206,0)</f>
        <v>0</v>
      </c>
      <c r="BH206" s="163">
        <f>IF(O206="sníž. přenesená",K206,0)</f>
        <v>0</v>
      </c>
      <c r="BI206" s="163">
        <f>IF(O206="nulová",K206,0)</f>
        <v>0</v>
      </c>
      <c r="BJ206" s="16" t="s">
        <v>78</v>
      </c>
      <c r="BK206" s="163">
        <f>ROUND(P206*H206,2)</f>
        <v>0</v>
      </c>
      <c r="BL206" s="16" t="s">
        <v>182</v>
      </c>
      <c r="BM206" s="162" t="s">
        <v>354</v>
      </c>
    </row>
    <row r="207" spans="1:65" s="2" customFormat="1" ht="24">
      <c r="A207" s="31"/>
      <c r="B207" s="150"/>
      <c r="C207" s="151" t="s">
        <v>355</v>
      </c>
      <c r="D207" s="151" t="s">
        <v>149</v>
      </c>
      <c r="E207" s="152" t="s">
        <v>356</v>
      </c>
      <c r="F207" s="153" t="s">
        <v>357</v>
      </c>
      <c r="G207" s="154" t="s">
        <v>187</v>
      </c>
      <c r="H207" s="155">
        <v>1</v>
      </c>
      <c r="I207" s="156">
        <v>0</v>
      </c>
      <c r="J207" s="156"/>
      <c r="K207" s="156">
        <f>ROUND(P207*H207,2)</f>
        <v>0</v>
      </c>
      <c r="L207" s="153" t="s">
        <v>164</v>
      </c>
      <c r="M207" s="32"/>
      <c r="N207" s="157" t="s">
        <v>1</v>
      </c>
      <c r="O207" s="158" t="s">
        <v>37</v>
      </c>
      <c r="P207" s="159">
        <f>I207+J207</f>
        <v>0</v>
      </c>
      <c r="Q207" s="159">
        <f>ROUND(I207*H207,2)</f>
        <v>0</v>
      </c>
      <c r="R207" s="159">
        <f>ROUND(J207*H207,2)</f>
        <v>0</v>
      </c>
      <c r="S207" s="160">
        <v>10.233000000000001</v>
      </c>
      <c r="T207" s="160">
        <f>S207*H207</f>
        <v>10.233000000000001</v>
      </c>
      <c r="U207" s="160">
        <v>0</v>
      </c>
      <c r="V207" s="160">
        <f>U207*H207</f>
        <v>0</v>
      </c>
      <c r="W207" s="160">
        <v>0</v>
      </c>
      <c r="X207" s="161">
        <f>W207*H207</f>
        <v>0</v>
      </c>
      <c r="Y207" s="31"/>
      <c r="Z207" s="31"/>
      <c r="AA207" s="31"/>
      <c r="AB207" s="31"/>
      <c r="AC207" s="31"/>
      <c r="AD207" s="31"/>
      <c r="AE207" s="31"/>
      <c r="AR207" s="162" t="s">
        <v>182</v>
      </c>
      <c r="AT207" s="162" t="s">
        <v>149</v>
      </c>
      <c r="AU207" s="162" t="s">
        <v>80</v>
      </c>
      <c r="AY207" s="16" t="s">
        <v>146</v>
      </c>
      <c r="BE207" s="163">
        <f>IF(O207="základní",K207,0)</f>
        <v>0</v>
      </c>
      <c r="BF207" s="163">
        <f>IF(O207="snížená",K207,0)</f>
        <v>0</v>
      </c>
      <c r="BG207" s="163">
        <f>IF(O207="zákl. přenesená",K207,0)</f>
        <v>0</v>
      </c>
      <c r="BH207" s="163">
        <f>IF(O207="sníž. přenesená",K207,0)</f>
        <v>0</v>
      </c>
      <c r="BI207" s="163">
        <f>IF(O207="nulová",K207,0)</f>
        <v>0</v>
      </c>
      <c r="BJ207" s="16" t="s">
        <v>78</v>
      </c>
      <c r="BK207" s="163">
        <f>ROUND(P207*H207,2)</f>
        <v>0</v>
      </c>
      <c r="BL207" s="16" t="s">
        <v>182</v>
      </c>
      <c r="BM207" s="162" t="s">
        <v>358</v>
      </c>
    </row>
    <row r="208" spans="1:65" s="2" customFormat="1" ht="33" customHeight="1">
      <c r="A208" s="31"/>
      <c r="B208" s="150"/>
      <c r="C208" s="168" t="s">
        <v>359</v>
      </c>
      <c r="D208" s="168" t="s">
        <v>190</v>
      </c>
      <c r="E208" s="169" t="s">
        <v>360</v>
      </c>
      <c r="F208" s="170" t="s">
        <v>361</v>
      </c>
      <c r="G208" s="171" t="s">
        <v>187</v>
      </c>
      <c r="H208" s="172">
        <v>1</v>
      </c>
      <c r="I208" s="173"/>
      <c r="J208" s="174"/>
      <c r="K208" s="173">
        <f>ROUND(P208*H208,2)</f>
        <v>0</v>
      </c>
      <c r="L208" s="170" t="s">
        <v>164</v>
      </c>
      <c r="M208" s="175"/>
      <c r="N208" s="176" t="s">
        <v>1</v>
      </c>
      <c r="O208" s="158" t="s">
        <v>37</v>
      </c>
      <c r="P208" s="159">
        <f>I208+J208</f>
        <v>0</v>
      </c>
      <c r="Q208" s="159">
        <f>ROUND(I208*H208,2)</f>
        <v>0</v>
      </c>
      <c r="R208" s="159">
        <f>ROUND(J208*H208,2)</f>
        <v>0</v>
      </c>
      <c r="S208" s="160">
        <v>0</v>
      </c>
      <c r="T208" s="160">
        <f>S208*H208</f>
        <v>0</v>
      </c>
      <c r="U208" s="160">
        <v>5.8000000000000003E-2</v>
      </c>
      <c r="V208" s="160">
        <f>U208*H208</f>
        <v>5.8000000000000003E-2</v>
      </c>
      <c r="W208" s="160">
        <v>0</v>
      </c>
      <c r="X208" s="161">
        <f>W208*H208</f>
        <v>0</v>
      </c>
      <c r="Y208" s="31"/>
      <c r="Z208" s="31"/>
      <c r="AA208" s="31"/>
      <c r="AB208" s="31"/>
      <c r="AC208" s="31"/>
      <c r="AD208" s="31"/>
      <c r="AE208" s="31"/>
      <c r="AR208" s="162" t="s">
        <v>193</v>
      </c>
      <c r="AT208" s="162" t="s">
        <v>190</v>
      </c>
      <c r="AU208" s="162" t="s">
        <v>80</v>
      </c>
      <c r="AY208" s="16" t="s">
        <v>146</v>
      </c>
      <c r="BE208" s="163">
        <f>IF(O208="základní",K208,0)</f>
        <v>0</v>
      </c>
      <c r="BF208" s="163">
        <f>IF(O208="snížená",K208,0)</f>
        <v>0</v>
      </c>
      <c r="BG208" s="163">
        <f>IF(O208="zákl. přenesená",K208,0)</f>
        <v>0</v>
      </c>
      <c r="BH208" s="163">
        <f>IF(O208="sníž. přenesená",K208,0)</f>
        <v>0</v>
      </c>
      <c r="BI208" s="163">
        <f>IF(O208="nulová",K208,0)</f>
        <v>0</v>
      </c>
      <c r="BJ208" s="16" t="s">
        <v>78</v>
      </c>
      <c r="BK208" s="163">
        <f>ROUND(P208*H208,2)</f>
        <v>0</v>
      </c>
      <c r="BL208" s="16" t="s">
        <v>182</v>
      </c>
      <c r="BM208" s="162" t="s">
        <v>362</v>
      </c>
    </row>
    <row r="209" spans="1:65" s="2" customFormat="1" ht="19.5">
      <c r="A209" s="31"/>
      <c r="B209" s="32"/>
      <c r="C209" s="31"/>
      <c r="D209" s="164" t="s">
        <v>155</v>
      </c>
      <c r="E209" s="31"/>
      <c r="F209" s="165" t="s">
        <v>363</v>
      </c>
      <c r="G209" s="31"/>
      <c r="H209" s="31"/>
      <c r="I209" s="31"/>
      <c r="J209" s="31"/>
      <c r="K209" s="31"/>
      <c r="L209" s="31"/>
      <c r="M209" s="32"/>
      <c r="N209" s="166"/>
      <c r="O209" s="167"/>
      <c r="P209" s="57"/>
      <c r="Q209" s="57"/>
      <c r="R209" s="57"/>
      <c r="S209" s="57"/>
      <c r="T209" s="57"/>
      <c r="U209" s="57"/>
      <c r="V209" s="57"/>
      <c r="W209" s="57"/>
      <c r="X209" s="58"/>
      <c r="Y209" s="31"/>
      <c r="Z209" s="31"/>
      <c r="AA209" s="31"/>
      <c r="AB209" s="31"/>
      <c r="AC209" s="31"/>
      <c r="AD209" s="31"/>
      <c r="AE209" s="31"/>
      <c r="AT209" s="16" t="s">
        <v>155</v>
      </c>
      <c r="AU209" s="16" t="s">
        <v>80</v>
      </c>
    </row>
    <row r="210" spans="1:65" s="2" customFormat="1" ht="24">
      <c r="A210" s="31"/>
      <c r="B210" s="150"/>
      <c r="C210" s="151" t="s">
        <v>364</v>
      </c>
      <c r="D210" s="151" t="s">
        <v>149</v>
      </c>
      <c r="E210" s="152" t="s">
        <v>365</v>
      </c>
      <c r="F210" s="153" t="s">
        <v>366</v>
      </c>
      <c r="G210" s="154" t="s">
        <v>187</v>
      </c>
      <c r="H210" s="155">
        <v>1</v>
      </c>
      <c r="I210" s="156">
        <v>0</v>
      </c>
      <c r="J210" s="156"/>
      <c r="K210" s="156">
        <f>ROUND(P210*H210,2)</f>
        <v>0</v>
      </c>
      <c r="L210" s="153" t="s">
        <v>164</v>
      </c>
      <c r="M210" s="32"/>
      <c r="N210" s="157" t="s">
        <v>1</v>
      </c>
      <c r="O210" s="158" t="s">
        <v>37</v>
      </c>
      <c r="P210" s="159">
        <f>I210+J210</f>
        <v>0</v>
      </c>
      <c r="Q210" s="159">
        <f>ROUND(I210*H210,2)</f>
        <v>0</v>
      </c>
      <c r="R210" s="159">
        <f>ROUND(J210*H210,2)</f>
        <v>0</v>
      </c>
      <c r="S210" s="160">
        <v>13.58</v>
      </c>
      <c r="T210" s="160">
        <f>S210*H210</f>
        <v>13.58</v>
      </c>
      <c r="U210" s="160">
        <v>0</v>
      </c>
      <c r="V210" s="160">
        <f>U210*H210</f>
        <v>0</v>
      </c>
      <c r="W210" s="160">
        <v>0</v>
      </c>
      <c r="X210" s="161">
        <f>W210*H210</f>
        <v>0</v>
      </c>
      <c r="Y210" s="31"/>
      <c r="Z210" s="31"/>
      <c r="AA210" s="31"/>
      <c r="AB210" s="31"/>
      <c r="AC210" s="31"/>
      <c r="AD210" s="31"/>
      <c r="AE210" s="31"/>
      <c r="AR210" s="162" t="s">
        <v>182</v>
      </c>
      <c r="AT210" s="162" t="s">
        <v>149</v>
      </c>
      <c r="AU210" s="162" t="s">
        <v>80</v>
      </c>
      <c r="AY210" s="16" t="s">
        <v>146</v>
      </c>
      <c r="BE210" s="163">
        <f>IF(O210="základní",K210,0)</f>
        <v>0</v>
      </c>
      <c r="BF210" s="163">
        <f>IF(O210="snížená",K210,0)</f>
        <v>0</v>
      </c>
      <c r="BG210" s="163">
        <f>IF(O210="zákl. přenesená",K210,0)</f>
        <v>0</v>
      </c>
      <c r="BH210" s="163">
        <f>IF(O210="sníž. přenesená",K210,0)</f>
        <v>0</v>
      </c>
      <c r="BI210" s="163">
        <f>IF(O210="nulová",K210,0)</f>
        <v>0</v>
      </c>
      <c r="BJ210" s="16" t="s">
        <v>78</v>
      </c>
      <c r="BK210" s="163">
        <f>ROUND(P210*H210,2)</f>
        <v>0</v>
      </c>
      <c r="BL210" s="16" t="s">
        <v>182</v>
      </c>
      <c r="BM210" s="162" t="s">
        <v>367</v>
      </c>
    </row>
    <row r="211" spans="1:65" s="2" customFormat="1" ht="33" customHeight="1">
      <c r="A211" s="31"/>
      <c r="B211" s="150"/>
      <c r="C211" s="168" t="s">
        <v>368</v>
      </c>
      <c r="D211" s="168" t="s">
        <v>190</v>
      </c>
      <c r="E211" s="169" t="s">
        <v>369</v>
      </c>
      <c r="F211" s="170" t="s">
        <v>370</v>
      </c>
      <c r="G211" s="171" t="s">
        <v>187</v>
      </c>
      <c r="H211" s="172">
        <v>1</v>
      </c>
      <c r="I211" s="173"/>
      <c r="J211" s="174"/>
      <c r="K211" s="173">
        <f>ROUND(P211*H211,2)</f>
        <v>0</v>
      </c>
      <c r="L211" s="170" t="s">
        <v>164</v>
      </c>
      <c r="M211" s="175"/>
      <c r="N211" s="176" t="s">
        <v>1</v>
      </c>
      <c r="O211" s="158" t="s">
        <v>37</v>
      </c>
      <c r="P211" s="159">
        <f>I211+J211</f>
        <v>0</v>
      </c>
      <c r="Q211" s="159">
        <f>ROUND(I211*H211,2)</f>
        <v>0</v>
      </c>
      <c r="R211" s="159">
        <f>ROUND(J211*H211,2)</f>
        <v>0</v>
      </c>
      <c r="S211" s="160">
        <v>0</v>
      </c>
      <c r="T211" s="160">
        <f>S211*H211</f>
        <v>0</v>
      </c>
      <c r="U211" s="160">
        <v>5.8999999999999997E-2</v>
      </c>
      <c r="V211" s="160">
        <f>U211*H211</f>
        <v>5.8999999999999997E-2</v>
      </c>
      <c r="W211" s="160">
        <v>0</v>
      </c>
      <c r="X211" s="161">
        <f>W211*H211</f>
        <v>0</v>
      </c>
      <c r="Y211" s="31"/>
      <c r="Z211" s="31"/>
      <c r="AA211" s="31"/>
      <c r="AB211" s="31"/>
      <c r="AC211" s="31"/>
      <c r="AD211" s="31"/>
      <c r="AE211" s="31"/>
      <c r="AR211" s="162" t="s">
        <v>193</v>
      </c>
      <c r="AT211" s="162" t="s">
        <v>190</v>
      </c>
      <c r="AU211" s="162" t="s">
        <v>80</v>
      </c>
      <c r="AY211" s="16" t="s">
        <v>146</v>
      </c>
      <c r="BE211" s="163">
        <f>IF(O211="základní",K211,0)</f>
        <v>0</v>
      </c>
      <c r="BF211" s="163">
        <f>IF(O211="snížená",K211,0)</f>
        <v>0</v>
      </c>
      <c r="BG211" s="163">
        <f>IF(O211="zákl. přenesená",K211,0)</f>
        <v>0</v>
      </c>
      <c r="BH211" s="163">
        <f>IF(O211="sníž. přenesená",K211,0)</f>
        <v>0</v>
      </c>
      <c r="BI211" s="163">
        <f>IF(O211="nulová",K211,0)</f>
        <v>0</v>
      </c>
      <c r="BJ211" s="16" t="s">
        <v>78</v>
      </c>
      <c r="BK211" s="163">
        <f>ROUND(P211*H211,2)</f>
        <v>0</v>
      </c>
      <c r="BL211" s="16" t="s">
        <v>182</v>
      </c>
      <c r="BM211" s="162" t="s">
        <v>371</v>
      </c>
    </row>
    <row r="212" spans="1:65" s="2" customFormat="1" ht="29.25">
      <c r="A212" s="31"/>
      <c r="B212" s="32"/>
      <c r="C212" s="31"/>
      <c r="D212" s="164" t="s">
        <v>155</v>
      </c>
      <c r="E212" s="31"/>
      <c r="F212" s="165" t="s">
        <v>372</v>
      </c>
      <c r="G212" s="31"/>
      <c r="H212" s="31"/>
      <c r="I212" s="31"/>
      <c r="J212" s="31"/>
      <c r="K212" s="31"/>
      <c r="L212" s="31"/>
      <c r="M212" s="32"/>
      <c r="N212" s="166"/>
      <c r="O212" s="167"/>
      <c r="P212" s="57"/>
      <c r="Q212" s="57"/>
      <c r="R212" s="57"/>
      <c r="S212" s="57"/>
      <c r="T212" s="57"/>
      <c r="U212" s="57"/>
      <c r="V212" s="57"/>
      <c r="W212" s="57"/>
      <c r="X212" s="58"/>
      <c r="Y212" s="31"/>
      <c r="Z212" s="31"/>
      <c r="AA212" s="31"/>
      <c r="AB212" s="31"/>
      <c r="AC212" s="31"/>
      <c r="AD212" s="31"/>
      <c r="AE212" s="31"/>
      <c r="AT212" s="16" t="s">
        <v>155</v>
      </c>
      <c r="AU212" s="16" t="s">
        <v>80</v>
      </c>
    </row>
    <row r="213" spans="1:65" s="2" customFormat="1" ht="24">
      <c r="A213" s="31"/>
      <c r="B213" s="150"/>
      <c r="C213" s="151" t="s">
        <v>373</v>
      </c>
      <c r="D213" s="151" t="s">
        <v>149</v>
      </c>
      <c r="E213" s="152" t="s">
        <v>374</v>
      </c>
      <c r="F213" s="153" t="s">
        <v>375</v>
      </c>
      <c r="G213" s="154" t="s">
        <v>187</v>
      </c>
      <c r="H213" s="155">
        <v>1</v>
      </c>
      <c r="I213" s="156">
        <v>0</v>
      </c>
      <c r="J213" s="156"/>
      <c r="K213" s="156">
        <f>ROUND(P213*H213,2)</f>
        <v>0</v>
      </c>
      <c r="L213" s="153" t="s">
        <v>164</v>
      </c>
      <c r="M213" s="32"/>
      <c r="N213" s="157" t="s">
        <v>1</v>
      </c>
      <c r="O213" s="158" t="s">
        <v>37</v>
      </c>
      <c r="P213" s="159">
        <f>I213+J213</f>
        <v>0</v>
      </c>
      <c r="Q213" s="159">
        <f>ROUND(I213*H213,2)</f>
        <v>0</v>
      </c>
      <c r="R213" s="159">
        <f>ROUND(J213*H213,2)</f>
        <v>0</v>
      </c>
      <c r="S213" s="160">
        <v>1.766</v>
      </c>
      <c r="T213" s="160">
        <f>S213*H213</f>
        <v>1.766</v>
      </c>
      <c r="U213" s="160">
        <v>0</v>
      </c>
      <c r="V213" s="160">
        <f>U213*H213</f>
        <v>0</v>
      </c>
      <c r="W213" s="160">
        <v>3.4000000000000002E-2</v>
      </c>
      <c r="X213" s="161">
        <f>W213*H213</f>
        <v>3.4000000000000002E-2</v>
      </c>
      <c r="Y213" s="31"/>
      <c r="Z213" s="31"/>
      <c r="AA213" s="31"/>
      <c r="AB213" s="31"/>
      <c r="AC213" s="31"/>
      <c r="AD213" s="31"/>
      <c r="AE213" s="31"/>
      <c r="AR213" s="162" t="s">
        <v>182</v>
      </c>
      <c r="AT213" s="162" t="s">
        <v>149</v>
      </c>
      <c r="AU213" s="162" t="s">
        <v>80</v>
      </c>
      <c r="AY213" s="16" t="s">
        <v>146</v>
      </c>
      <c r="BE213" s="163">
        <f>IF(O213="základní",K213,0)</f>
        <v>0</v>
      </c>
      <c r="BF213" s="163">
        <f>IF(O213="snížená",K213,0)</f>
        <v>0</v>
      </c>
      <c r="BG213" s="163">
        <f>IF(O213="zákl. přenesená",K213,0)</f>
        <v>0</v>
      </c>
      <c r="BH213" s="163">
        <f>IF(O213="sníž. přenesená",K213,0)</f>
        <v>0</v>
      </c>
      <c r="BI213" s="163">
        <f>IF(O213="nulová",K213,0)</f>
        <v>0</v>
      </c>
      <c r="BJ213" s="16" t="s">
        <v>78</v>
      </c>
      <c r="BK213" s="163">
        <f>ROUND(P213*H213,2)</f>
        <v>0</v>
      </c>
      <c r="BL213" s="16" t="s">
        <v>182</v>
      </c>
      <c r="BM213" s="162" t="s">
        <v>376</v>
      </c>
    </row>
    <row r="214" spans="1:65" s="2" customFormat="1" ht="33" customHeight="1">
      <c r="A214" s="31"/>
      <c r="B214" s="150"/>
      <c r="C214" s="151" t="s">
        <v>377</v>
      </c>
      <c r="D214" s="151" t="s">
        <v>149</v>
      </c>
      <c r="E214" s="152" t="s">
        <v>378</v>
      </c>
      <c r="F214" s="153" t="s">
        <v>379</v>
      </c>
      <c r="G214" s="154" t="s">
        <v>291</v>
      </c>
      <c r="H214" s="155">
        <v>35</v>
      </c>
      <c r="I214" s="156">
        <v>0</v>
      </c>
      <c r="J214" s="156"/>
      <c r="K214" s="156">
        <f>ROUND(P214*H214,2)</f>
        <v>0</v>
      </c>
      <c r="L214" s="153" t="s">
        <v>164</v>
      </c>
      <c r="M214" s="32"/>
      <c r="N214" s="157" t="s">
        <v>1</v>
      </c>
      <c r="O214" s="158" t="s">
        <v>37</v>
      </c>
      <c r="P214" s="159">
        <f>I214+J214</f>
        <v>0</v>
      </c>
      <c r="Q214" s="159">
        <f>ROUND(I214*H214,2)</f>
        <v>0</v>
      </c>
      <c r="R214" s="159">
        <f>ROUND(J214*H214,2)</f>
        <v>0</v>
      </c>
      <c r="S214" s="160">
        <v>0.218</v>
      </c>
      <c r="T214" s="160">
        <f>S214*H214</f>
        <v>7.63</v>
      </c>
      <c r="U214" s="160">
        <v>0</v>
      </c>
      <c r="V214" s="160">
        <f>U214*H214</f>
        <v>0</v>
      </c>
      <c r="W214" s="160">
        <v>0</v>
      </c>
      <c r="X214" s="161">
        <f>W214*H214</f>
        <v>0</v>
      </c>
      <c r="Y214" s="31"/>
      <c r="Z214" s="31"/>
      <c r="AA214" s="31"/>
      <c r="AB214" s="31"/>
      <c r="AC214" s="31"/>
      <c r="AD214" s="31"/>
      <c r="AE214" s="31"/>
      <c r="AR214" s="162" t="s">
        <v>182</v>
      </c>
      <c r="AT214" s="162" t="s">
        <v>149</v>
      </c>
      <c r="AU214" s="162" t="s">
        <v>80</v>
      </c>
      <c r="AY214" s="16" t="s">
        <v>146</v>
      </c>
      <c r="BE214" s="163">
        <f>IF(O214="základní",K214,0)</f>
        <v>0</v>
      </c>
      <c r="BF214" s="163">
        <f>IF(O214="snížená",K214,0)</f>
        <v>0</v>
      </c>
      <c r="BG214" s="163">
        <f>IF(O214="zákl. přenesená",K214,0)</f>
        <v>0</v>
      </c>
      <c r="BH214" s="163">
        <f>IF(O214="sníž. přenesená",K214,0)</f>
        <v>0</v>
      </c>
      <c r="BI214" s="163">
        <f>IF(O214="nulová",K214,0)</f>
        <v>0</v>
      </c>
      <c r="BJ214" s="16" t="s">
        <v>78</v>
      </c>
      <c r="BK214" s="163">
        <f>ROUND(P214*H214,2)</f>
        <v>0</v>
      </c>
      <c r="BL214" s="16" t="s">
        <v>182</v>
      </c>
      <c r="BM214" s="162" t="s">
        <v>380</v>
      </c>
    </row>
    <row r="215" spans="1:65" s="2" customFormat="1" ht="24">
      <c r="A215" s="31"/>
      <c r="B215" s="150"/>
      <c r="C215" s="168" t="s">
        <v>381</v>
      </c>
      <c r="D215" s="168" t="s">
        <v>190</v>
      </c>
      <c r="E215" s="169" t="s">
        <v>382</v>
      </c>
      <c r="F215" s="170" t="s">
        <v>383</v>
      </c>
      <c r="G215" s="171" t="s">
        <v>291</v>
      </c>
      <c r="H215" s="172">
        <v>36.049999999999997</v>
      </c>
      <c r="I215" s="173"/>
      <c r="J215" s="174"/>
      <c r="K215" s="173">
        <f>ROUND(P215*H215,2)</f>
        <v>0</v>
      </c>
      <c r="L215" s="170" t="s">
        <v>164</v>
      </c>
      <c r="M215" s="175"/>
      <c r="N215" s="176" t="s">
        <v>1</v>
      </c>
      <c r="O215" s="158" t="s">
        <v>37</v>
      </c>
      <c r="P215" s="159">
        <f>I215+J215</f>
        <v>0</v>
      </c>
      <c r="Q215" s="159">
        <f>ROUND(I215*H215,2)</f>
        <v>0</v>
      </c>
      <c r="R215" s="159">
        <f>ROUND(J215*H215,2)</f>
        <v>0</v>
      </c>
      <c r="S215" s="160">
        <v>0</v>
      </c>
      <c r="T215" s="160">
        <f>S215*H215</f>
        <v>0</v>
      </c>
      <c r="U215" s="160">
        <v>6.9999999999999999E-4</v>
      </c>
      <c r="V215" s="160">
        <f>U215*H215</f>
        <v>2.5234999999999997E-2</v>
      </c>
      <c r="W215" s="160">
        <v>0</v>
      </c>
      <c r="X215" s="161">
        <f>W215*H215</f>
        <v>0</v>
      </c>
      <c r="Y215" s="31"/>
      <c r="Z215" s="31"/>
      <c r="AA215" s="31"/>
      <c r="AB215" s="31"/>
      <c r="AC215" s="31"/>
      <c r="AD215" s="31"/>
      <c r="AE215" s="31"/>
      <c r="AR215" s="162" t="s">
        <v>193</v>
      </c>
      <c r="AT215" s="162" t="s">
        <v>190</v>
      </c>
      <c r="AU215" s="162" t="s">
        <v>80</v>
      </c>
      <c r="AY215" s="16" t="s">
        <v>146</v>
      </c>
      <c r="BE215" s="163">
        <f>IF(O215="základní",K215,0)</f>
        <v>0</v>
      </c>
      <c r="BF215" s="163">
        <f>IF(O215="snížená",K215,0)</f>
        <v>0</v>
      </c>
      <c r="BG215" s="163">
        <f>IF(O215="zákl. přenesená",K215,0)</f>
        <v>0</v>
      </c>
      <c r="BH215" s="163">
        <f>IF(O215="sníž. přenesená",K215,0)</f>
        <v>0</v>
      </c>
      <c r="BI215" s="163">
        <f>IF(O215="nulová",K215,0)</f>
        <v>0</v>
      </c>
      <c r="BJ215" s="16" t="s">
        <v>78</v>
      </c>
      <c r="BK215" s="163">
        <f>ROUND(P215*H215,2)</f>
        <v>0</v>
      </c>
      <c r="BL215" s="16" t="s">
        <v>182</v>
      </c>
      <c r="BM215" s="162" t="s">
        <v>384</v>
      </c>
    </row>
    <row r="216" spans="1:65" s="13" customFormat="1">
      <c r="B216" s="177"/>
      <c r="D216" s="164" t="s">
        <v>298</v>
      </c>
      <c r="E216" s="178" t="s">
        <v>1</v>
      </c>
      <c r="F216" s="179" t="s">
        <v>385</v>
      </c>
      <c r="H216" s="180">
        <v>36.049999999999997</v>
      </c>
      <c r="M216" s="177"/>
      <c r="N216" s="181"/>
      <c r="O216" s="182"/>
      <c r="P216" s="182"/>
      <c r="Q216" s="182"/>
      <c r="R216" s="182"/>
      <c r="S216" s="182"/>
      <c r="T216" s="182"/>
      <c r="U216" s="182"/>
      <c r="V216" s="182"/>
      <c r="W216" s="182"/>
      <c r="X216" s="183"/>
      <c r="AT216" s="178" t="s">
        <v>298</v>
      </c>
      <c r="AU216" s="178" t="s">
        <v>80</v>
      </c>
      <c r="AV216" s="13" t="s">
        <v>80</v>
      </c>
      <c r="AW216" s="13" t="s">
        <v>4</v>
      </c>
      <c r="AX216" s="13" t="s">
        <v>70</v>
      </c>
      <c r="AY216" s="178" t="s">
        <v>146</v>
      </c>
    </row>
    <row r="217" spans="1:65" s="14" customFormat="1">
      <c r="B217" s="184"/>
      <c r="D217" s="164" t="s">
        <v>298</v>
      </c>
      <c r="E217" s="185" t="s">
        <v>1</v>
      </c>
      <c r="F217" s="186" t="s">
        <v>300</v>
      </c>
      <c r="H217" s="187">
        <v>36.049999999999997</v>
      </c>
      <c r="M217" s="184"/>
      <c r="N217" s="188"/>
      <c r="O217" s="189"/>
      <c r="P217" s="189"/>
      <c r="Q217" s="189"/>
      <c r="R217" s="189"/>
      <c r="S217" s="189"/>
      <c r="T217" s="189"/>
      <c r="U217" s="189"/>
      <c r="V217" s="189"/>
      <c r="W217" s="189"/>
      <c r="X217" s="190"/>
      <c r="AT217" s="185" t="s">
        <v>298</v>
      </c>
      <c r="AU217" s="185" t="s">
        <v>80</v>
      </c>
      <c r="AV217" s="14" t="s">
        <v>153</v>
      </c>
      <c r="AW217" s="14" t="s">
        <v>4</v>
      </c>
      <c r="AX217" s="14" t="s">
        <v>78</v>
      </c>
      <c r="AY217" s="185" t="s">
        <v>146</v>
      </c>
    </row>
    <row r="218" spans="1:65" s="12" customFormat="1" ht="22.9" customHeight="1">
      <c r="B218" s="137"/>
      <c r="D218" s="138" t="s">
        <v>69</v>
      </c>
      <c r="E218" s="148" t="s">
        <v>386</v>
      </c>
      <c r="F218" s="148" t="s">
        <v>387</v>
      </c>
      <c r="K218" s="149">
        <f>BK218</f>
        <v>0</v>
      </c>
      <c r="M218" s="137"/>
      <c r="N218" s="141"/>
      <c r="O218" s="142"/>
      <c r="P218" s="142"/>
      <c r="Q218" s="143">
        <f>SUM(Q219:Q220)</f>
        <v>0</v>
      </c>
      <c r="R218" s="143">
        <f>SUM(R219:R220)</f>
        <v>0</v>
      </c>
      <c r="S218" s="142"/>
      <c r="T218" s="144">
        <f>SUM(T219:T220)</f>
        <v>3.6230000000000002</v>
      </c>
      <c r="U218" s="142"/>
      <c r="V218" s="144">
        <f>SUM(V219:V220)</f>
        <v>0.10034999999999999</v>
      </c>
      <c r="W218" s="142"/>
      <c r="X218" s="145">
        <f>SUM(X219:X220)</f>
        <v>0</v>
      </c>
      <c r="AR218" s="138" t="s">
        <v>80</v>
      </c>
      <c r="AT218" s="146" t="s">
        <v>69</v>
      </c>
      <c r="AU218" s="146" t="s">
        <v>78</v>
      </c>
      <c r="AY218" s="138" t="s">
        <v>146</v>
      </c>
      <c r="BK218" s="147">
        <f>SUM(BK219:BK220)</f>
        <v>0</v>
      </c>
    </row>
    <row r="219" spans="1:65" s="2" customFormat="1" ht="33" customHeight="1">
      <c r="A219" s="31"/>
      <c r="B219" s="150"/>
      <c r="C219" s="151" t="s">
        <v>388</v>
      </c>
      <c r="D219" s="151" t="s">
        <v>149</v>
      </c>
      <c r="E219" s="152" t="s">
        <v>389</v>
      </c>
      <c r="F219" s="153" t="s">
        <v>390</v>
      </c>
      <c r="G219" s="154" t="s">
        <v>152</v>
      </c>
      <c r="H219" s="155">
        <v>1</v>
      </c>
      <c r="I219" s="156">
        <v>0</v>
      </c>
      <c r="J219" s="156"/>
      <c r="K219" s="156">
        <f>ROUND(P219*H219,2)</f>
        <v>0</v>
      </c>
      <c r="L219" s="153" t="s">
        <v>1</v>
      </c>
      <c r="M219" s="32"/>
      <c r="N219" s="157" t="s">
        <v>1</v>
      </c>
      <c r="O219" s="158" t="s">
        <v>37</v>
      </c>
      <c r="P219" s="159">
        <f>I219+J219</f>
        <v>0</v>
      </c>
      <c r="Q219" s="159">
        <f>ROUND(I219*H219,2)</f>
        <v>0</v>
      </c>
      <c r="R219" s="159">
        <f>ROUND(J219*H219,2)</f>
        <v>0</v>
      </c>
      <c r="S219" s="160">
        <v>3.6230000000000002</v>
      </c>
      <c r="T219" s="160">
        <f>S219*H219</f>
        <v>3.6230000000000002</v>
      </c>
      <c r="U219" s="160">
        <v>0.10034999999999999</v>
      </c>
      <c r="V219" s="160">
        <f>U219*H219</f>
        <v>0.10034999999999999</v>
      </c>
      <c r="W219" s="160">
        <v>0</v>
      </c>
      <c r="X219" s="161">
        <f>W219*H219</f>
        <v>0</v>
      </c>
      <c r="Y219" s="31"/>
      <c r="Z219" s="31"/>
      <c r="AA219" s="31"/>
      <c r="AB219" s="31"/>
      <c r="AC219" s="31"/>
      <c r="AD219" s="31"/>
      <c r="AE219" s="31"/>
      <c r="AR219" s="162" t="s">
        <v>182</v>
      </c>
      <c r="AT219" s="162" t="s">
        <v>149</v>
      </c>
      <c r="AU219" s="162" t="s">
        <v>80</v>
      </c>
      <c r="AY219" s="16" t="s">
        <v>146</v>
      </c>
      <c r="BE219" s="163">
        <f>IF(O219="základní",K219,0)</f>
        <v>0</v>
      </c>
      <c r="BF219" s="163">
        <f>IF(O219="snížená",K219,0)</f>
        <v>0</v>
      </c>
      <c r="BG219" s="163">
        <f>IF(O219="zákl. přenesená",K219,0)</f>
        <v>0</v>
      </c>
      <c r="BH219" s="163">
        <f>IF(O219="sníž. přenesená",K219,0)</f>
        <v>0</v>
      </c>
      <c r="BI219" s="163">
        <f>IF(O219="nulová",K219,0)</f>
        <v>0</v>
      </c>
      <c r="BJ219" s="16" t="s">
        <v>78</v>
      </c>
      <c r="BK219" s="163">
        <f>ROUND(P219*H219,2)</f>
        <v>0</v>
      </c>
      <c r="BL219" s="16" t="s">
        <v>182</v>
      </c>
      <c r="BM219" s="162" t="s">
        <v>391</v>
      </c>
    </row>
    <row r="220" spans="1:65" s="2" customFormat="1" ht="36">
      <c r="A220" s="31"/>
      <c r="B220" s="150"/>
      <c r="C220" s="168" t="s">
        <v>392</v>
      </c>
      <c r="D220" s="168" t="s">
        <v>190</v>
      </c>
      <c r="E220" s="169" t="s">
        <v>393</v>
      </c>
      <c r="F220" s="170" t="s">
        <v>394</v>
      </c>
      <c r="G220" s="171" t="s">
        <v>325</v>
      </c>
      <c r="H220" s="172">
        <v>1</v>
      </c>
      <c r="I220" s="173"/>
      <c r="J220" s="174"/>
      <c r="K220" s="173">
        <f>ROUND(P220*H220,2)</f>
        <v>0</v>
      </c>
      <c r="L220" s="170" t="s">
        <v>1</v>
      </c>
      <c r="M220" s="175"/>
      <c r="N220" s="176" t="s">
        <v>1</v>
      </c>
      <c r="O220" s="158" t="s">
        <v>37</v>
      </c>
      <c r="P220" s="159">
        <f>I220+J220</f>
        <v>0</v>
      </c>
      <c r="Q220" s="159">
        <f>ROUND(I220*H220,2)</f>
        <v>0</v>
      </c>
      <c r="R220" s="159">
        <f>ROUND(J220*H220,2)</f>
        <v>0</v>
      </c>
      <c r="S220" s="160">
        <v>0</v>
      </c>
      <c r="T220" s="160">
        <f>S220*H220</f>
        <v>0</v>
      </c>
      <c r="U220" s="160">
        <v>0</v>
      </c>
      <c r="V220" s="160">
        <f>U220*H220</f>
        <v>0</v>
      </c>
      <c r="W220" s="160">
        <v>0</v>
      </c>
      <c r="X220" s="161">
        <f>W220*H220</f>
        <v>0</v>
      </c>
      <c r="Y220" s="31"/>
      <c r="Z220" s="31"/>
      <c r="AA220" s="31"/>
      <c r="AB220" s="31"/>
      <c r="AC220" s="31"/>
      <c r="AD220" s="31"/>
      <c r="AE220" s="31"/>
      <c r="AR220" s="162" t="s">
        <v>193</v>
      </c>
      <c r="AT220" s="162" t="s">
        <v>190</v>
      </c>
      <c r="AU220" s="162" t="s">
        <v>80</v>
      </c>
      <c r="AY220" s="16" t="s">
        <v>146</v>
      </c>
      <c r="BE220" s="163">
        <f>IF(O220="základní",K220,0)</f>
        <v>0</v>
      </c>
      <c r="BF220" s="163">
        <f>IF(O220="snížená",K220,0)</f>
        <v>0</v>
      </c>
      <c r="BG220" s="163">
        <f>IF(O220="zákl. přenesená",K220,0)</f>
        <v>0</v>
      </c>
      <c r="BH220" s="163">
        <f>IF(O220="sníž. přenesená",K220,0)</f>
        <v>0</v>
      </c>
      <c r="BI220" s="163">
        <f>IF(O220="nulová",K220,0)</f>
        <v>0</v>
      </c>
      <c r="BJ220" s="16" t="s">
        <v>78</v>
      </c>
      <c r="BK220" s="163">
        <f>ROUND(P220*H220,2)</f>
        <v>0</v>
      </c>
      <c r="BL220" s="16" t="s">
        <v>182</v>
      </c>
      <c r="BM220" s="162" t="s">
        <v>395</v>
      </c>
    </row>
    <row r="221" spans="1:65" s="12" customFormat="1" ht="22.9" customHeight="1">
      <c r="B221" s="137"/>
      <c r="D221" s="138" t="s">
        <v>69</v>
      </c>
      <c r="E221" s="148" t="s">
        <v>396</v>
      </c>
      <c r="F221" s="148" t="s">
        <v>397</v>
      </c>
      <c r="K221" s="149">
        <f>BK221</f>
        <v>0</v>
      </c>
      <c r="M221" s="137"/>
      <c r="N221" s="141"/>
      <c r="O221" s="142"/>
      <c r="P221" s="142"/>
      <c r="Q221" s="143">
        <f>SUM(Q222:Q230)</f>
        <v>0</v>
      </c>
      <c r="R221" s="143">
        <f>SUM(R222:R230)</f>
        <v>0</v>
      </c>
      <c r="S221" s="142"/>
      <c r="T221" s="144">
        <f>SUM(T222:T230)</f>
        <v>8.9636399999999998</v>
      </c>
      <c r="U221" s="142"/>
      <c r="V221" s="144">
        <f>SUM(V222:V230)</f>
        <v>4.4836750000000002E-2</v>
      </c>
      <c r="W221" s="142"/>
      <c r="X221" s="145">
        <f>SUM(X222:X230)</f>
        <v>0.143175</v>
      </c>
      <c r="AR221" s="138" t="s">
        <v>80</v>
      </c>
      <c r="AT221" s="146" t="s">
        <v>69</v>
      </c>
      <c r="AU221" s="146" t="s">
        <v>78</v>
      </c>
      <c r="AY221" s="138" t="s">
        <v>146</v>
      </c>
      <c r="BK221" s="147">
        <f>SUM(BK222:BK230)</f>
        <v>0</v>
      </c>
    </row>
    <row r="222" spans="1:65" s="2" customFormat="1" ht="44.25" customHeight="1">
      <c r="A222" s="31"/>
      <c r="B222" s="150"/>
      <c r="C222" s="151" t="s">
        <v>398</v>
      </c>
      <c r="D222" s="151" t="s">
        <v>149</v>
      </c>
      <c r="E222" s="152" t="s">
        <v>399</v>
      </c>
      <c r="F222" s="153" t="s">
        <v>400</v>
      </c>
      <c r="G222" s="154" t="s">
        <v>291</v>
      </c>
      <c r="H222" s="155">
        <v>4</v>
      </c>
      <c r="I222" s="156">
        <v>0</v>
      </c>
      <c r="J222" s="156"/>
      <c r="K222" s="156">
        <f t="shared" ref="K222:K227" si="27">ROUND(P222*H222,2)</f>
        <v>0</v>
      </c>
      <c r="L222" s="153" t="s">
        <v>1</v>
      </c>
      <c r="M222" s="32"/>
      <c r="N222" s="157" t="s">
        <v>1</v>
      </c>
      <c r="O222" s="158" t="s">
        <v>37</v>
      </c>
      <c r="P222" s="159">
        <f t="shared" ref="P222:P227" si="28">I222+J222</f>
        <v>0</v>
      </c>
      <c r="Q222" s="159">
        <f t="shared" ref="Q222:Q227" si="29">ROUND(I222*H222,2)</f>
        <v>0</v>
      </c>
      <c r="R222" s="159">
        <f t="shared" ref="R222:R227" si="30">ROUND(J222*H222,2)</f>
        <v>0</v>
      </c>
      <c r="S222" s="160">
        <v>1</v>
      </c>
      <c r="T222" s="160">
        <f t="shared" ref="T222:T227" si="31">S222*H222</f>
        <v>4</v>
      </c>
      <c r="U222" s="160">
        <v>5.1900000000000002E-3</v>
      </c>
      <c r="V222" s="160">
        <f t="shared" ref="V222:V227" si="32">U222*H222</f>
        <v>2.0760000000000001E-2</v>
      </c>
      <c r="W222" s="160">
        <v>0</v>
      </c>
      <c r="X222" s="161">
        <f t="shared" ref="X222:X227" si="33">W222*H222</f>
        <v>0</v>
      </c>
      <c r="Y222" s="31"/>
      <c r="Z222" s="31"/>
      <c r="AA222" s="31"/>
      <c r="AB222" s="31"/>
      <c r="AC222" s="31"/>
      <c r="AD222" s="31"/>
      <c r="AE222" s="31"/>
      <c r="AR222" s="162" t="s">
        <v>182</v>
      </c>
      <c r="AT222" s="162" t="s">
        <v>149</v>
      </c>
      <c r="AU222" s="162" t="s">
        <v>80</v>
      </c>
      <c r="AY222" s="16" t="s">
        <v>146</v>
      </c>
      <c r="BE222" s="163">
        <f t="shared" ref="BE222:BE227" si="34">IF(O222="základní",K222,0)</f>
        <v>0</v>
      </c>
      <c r="BF222" s="163">
        <f t="shared" ref="BF222:BF227" si="35">IF(O222="snížená",K222,0)</f>
        <v>0</v>
      </c>
      <c r="BG222" s="163">
        <f t="shared" ref="BG222:BG227" si="36">IF(O222="zákl. přenesená",K222,0)</f>
        <v>0</v>
      </c>
      <c r="BH222" s="163">
        <f t="shared" ref="BH222:BH227" si="37">IF(O222="sníž. přenesená",K222,0)</f>
        <v>0</v>
      </c>
      <c r="BI222" s="163">
        <f t="shared" ref="BI222:BI227" si="38">IF(O222="nulová",K222,0)</f>
        <v>0</v>
      </c>
      <c r="BJ222" s="16" t="s">
        <v>78</v>
      </c>
      <c r="BK222" s="163">
        <f t="shared" ref="BK222:BK227" si="39">ROUND(P222*H222,2)</f>
        <v>0</v>
      </c>
      <c r="BL222" s="16" t="s">
        <v>182</v>
      </c>
      <c r="BM222" s="162" t="s">
        <v>401</v>
      </c>
    </row>
    <row r="223" spans="1:65" s="2" customFormat="1" ht="24">
      <c r="A223" s="31"/>
      <c r="B223" s="150"/>
      <c r="C223" s="151" t="s">
        <v>402</v>
      </c>
      <c r="D223" s="151" t="s">
        <v>149</v>
      </c>
      <c r="E223" s="152" t="s">
        <v>403</v>
      </c>
      <c r="F223" s="153" t="s">
        <v>404</v>
      </c>
      <c r="G223" s="154" t="s">
        <v>152</v>
      </c>
      <c r="H223" s="155">
        <v>3</v>
      </c>
      <c r="I223" s="156">
        <v>0</v>
      </c>
      <c r="J223" s="156"/>
      <c r="K223" s="156">
        <f t="shared" si="27"/>
        <v>0</v>
      </c>
      <c r="L223" s="153" t="s">
        <v>1</v>
      </c>
      <c r="M223" s="32"/>
      <c r="N223" s="157" t="s">
        <v>1</v>
      </c>
      <c r="O223" s="158" t="s">
        <v>37</v>
      </c>
      <c r="P223" s="159">
        <f t="shared" si="28"/>
        <v>0</v>
      </c>
      <c r="Q223" s="159">
        <f t="shared" si="29"/>
        <v>0</v>
      </c>
      <c r="R223" s="159">
        <f t="shared" si="30"/>
        <v>0</v>
      </c>
      <c r="S223" s="160">
        <v>0.19800000000000001</v>
      </c>
      <c r="T223" s="160">
        <f t="shared" si="31"/>
        <v>0.59400000000000008</v>
      </c>
      <c r="U223" s="160">
        <v>0</v>
      </c>
      <c r="V223" s="160">
        <f t="shared" si="32"/>
        <v>0</v>
      </c>
      <c r="W223" s="160">
        <v>3.175E-2</v>
      </c>
      <c r="X223" s="161">
        <f t="shared" si="33"/>
        <v>9.5250000000000001E-2</v>
      </c>
      <c r="Y223" s="31"/>
      <c r="Z223" s="31"/>
      <c r="AA223" s="31"/>
      <c r="AB223" s="31"/>
      <c r="AC223" s="31"/>
      <c r="AD223" s="31"/>
      <c r="AE223" s="31"/>
      <c r="AR223" s="162" t="s">
        <v>182</v>
      </c>
      <c r="AT223" s="162" t="s">
        <v>149</v>
      </c>
      <c r="AU223" s="162" t="s">
        <v>80</v>
      </c>
      <c r="AY223" s="16" t="s">
        <v>146</v>
      </c>
      <c r="BE223" s="163">
        <f t="shared" si="34"/>
        <v>0</v>
      </c>
      <c r="BF223" s="163">
        <f t="shared" si="35"/>
        <v>0</v>
      </c>
      <c r="BG223" s="163">
        <f t="shared" si="36"/>
        <v>0</v>
      </c>
      <c r="BH223" s="163">
        <f t="shared" si="37"/>
        <v>0</v>
      </c>
      <c r="BI223" s="163">
        <f t="shared" si="38"/>
        <v>0</v>
      </c>
      <c r="BJ223" s="16" t="s">
        <v>78</v>
      </c>
      <c r="BK223" s="163">
        <f t="shared" si="39"/>
        <v>0</v>
      </c>
      <c r="BL223" s="16" t="s">
        <v>182</v>
      </c>
      <c r="BM223" s="162" t="s">
        <v>405</v>
      </c>
    </row>
    <row r="224" spans="1:65" s="2" customFormat="1" ht="24">
      <c r="A224" s="31"/>
      <c r="B224" s="150"/>
      <c r="C224" s="151" t="s">
        <v>406</v>
      </c>
      <c r="D224" s="151" t="s">
        <v>149</v>
      </c>
      <c r="E224" s="152" t="s">
        <v>407</v>
      </c>
      <c r="F224" s="153" t="s">
        <v>408</v>
      </c>
      <c r="G224" s="154" t="s">
        <v>152</v>
      </c>
      <c r="H224" s="155">
        <v>4.5</v>
      </c>
      <c r="I224" s="156">
        <v>0</v>
      </c>
      <c r="J224" s="156"/>
      <c r="K224" s="156">
        <f t="shared" si="27"/>
        <v>0</v>
      </c>
      <c r="L224" s="153" t="s">
        <v>1</v>
      </c>
      <c r="M224" s="32"/>
      <c r="N224" s="157" t="s">
        <v>1</v>
      </c>
      <c r="O224" s="158" t="s">
        <v>37</v>
      </c>
      <c r="P224" s="159">
        <f t="shared" si="28"/>
        <v>0</v>
      </c>
      <c r="Q224" s="159">
        <f t="shared" si="29"/>
        <v>0</v>
      </c>
      <c r="R224" s="159">
        <f t="shared" si="30"/>
        <v>0</v>
      </c>
      <c r="S224" s="160">
        <v>0.28699999999999998</v>
      </c>
      <c r="T224" s="160">
        <f t="shared" si="31"/>
        <v>1.2914999999999999</v>
      </c>
      <c r="U224" s="160">
        <v>0</v>
      </c>
      <c r="V224" s="160">
        <f t="shared" si="32"/>
        <v>0</v>
      </c>
      <c r="W224" s="160">
        <v>1.065E-2</v>
      </c>
      <c r="X224" s="161">
        <f t="shared" si="33"/>
        <v>4.7924999999999995E-2</v>
      </c>
      <c r="Y224" s="31"/>
      <c r="Z224" s="31"/>
      <c r="AA224" s="31"/>
      <c r="AB224" s="31"/>
      <c r="AC224" s="31"/>
      <c r="AD224" s="31"/>
      <c r="AE224" s="31"/>
      <c r="AR224" s="162" t="s">
        <v>182</v>
      </c>
      <c r="AT224" s="162" t="s">
        <v>149</v>
      </c>
      <c r="AU224" s="162" t="s">
        <v>80</v>
      </c>
      <c r="AY224" s="16" t="s">
        <v>146</v>
      </c>
      <c r="BE224" s="163">
        <f t="shared" si="34"/>
        <v>0</v>
      </c>
      <c r="BF224" s="163">
        <f t="shared" si="35"/>
        <v>0</v>
      </c>
      <c r="BG224" s="163">
        <f t="shared" si="36"/>
        <v>0</v>
      </c>
      <c r="BH224" s="163">
        <f t="shared" si="37"/>
        <v>0</v>
      </c>
      <c r="BI224" s="163">
        <f t="shared" si="38"/>
        <v>0</v>
      </c>
      <c r="BJ224" s="16" t="s">
        <v>78</v>
      </c>
      <c r="BK224" s="163">
        <f t="shared" si="39"/>
        <v>0</v>
      </c>
      <c r="BL224" s="16" t="s">
        <v>182</v>
      </c>
      <c r="BM224" s="162" t="s">
        <v>409</v>
      </c>
    </row>
    <row r="225" spans="1:65" s="2" customFormat="1" ht="21.75" customHeight="1">
      <c r="A225" s="31"/>
      <c r="B225" s="150"/>
      <c r="C225" s="151" t="s">
        <v>410</v>
      </c>
      <c r="D225" s="151" t="s">
        <v>149</v>
      </c>
      <c r="E225" s="152" t="s">
        <v>411</v>
      </c>
      <c r="F225" s="153" t="s">
        <v>412</v>
      </c>
      <c r="G225" s="154" t="s">
        <v>291</v>
      </c>
      <c r="H225" s="155">
        <v>3.65</v>
      </c>
      <c r="I225" s="156">
        <v>0</v>
      </c>
      <c r="J225" s="156"/>
      <c r="K225" s="156">
        <f t="shared" si="27"/>
        <v>0</v>
      </c>
      <c r="L225" s="153" t="s">
        <v>1</v>
      </c>
      <c r="M225" s="32"/>
      <c r="N225" s="157" t="s">
        <v>1</v>
      </c>
      <c r="O225" s="158" t="s">
        <v>37</v>
      </c>
      <c r="P225" s="159">
        <f t="shared" si="28"/>
        <v>0</v>
      </c>
      <c r="Q225" s="159">
        <f t="shared" si="29"/>
        <v>0</v>
      </c>
      <c r="R225" s="159">
        <f t="shared" si="30"/>
        <v>0</v>
      </c>
      <c r="S225" s="160">
        <v>0.69399999999999995</v>
      </c>
      <c r="T225" s="160">
        <f t="shared" si="31"/>
        <v>2.5330999999999997</v>
      </c>
      <c r="U225" s="160">
        <v>5.0299999999999997E-3</v>
      </c>
      <c r="V225" s="160">
        <f t="shared" si="32"/>
        <v>1.8359499999999997E-2</v>
      </c>
      <c r="W225" s="160">
        <v>0</v>
      </c>
      <c r="X225" s="161">
        <f t="shared" si="33"/>
        <v>0</v>
      </c>
      <c r="Y225" s="31"/>
      <c r="Z225" s="31"/>
      <c r="AA225" s="31"/>
      <c r="AB225" s="31"/>
      <c r="AC225" s="31"/>
      <c r="AD225" s="31"/>
      <c r="AE225" s="31"/>
      <c r="AR225" s="162" t="s">
        <v>182</v>
      </c>
      <c r="AT225" s="162" t="s">
        <v>149</v>
      </c>
      <c r="AU225" s="162" t="s">
        <v>80</v>
      </c>
      <c r="AY225" s="16" t="s">
        <v>146</v>
      </c>
      <c r="BE225" s="163">
        <f t="shared" si="34"/>
        <v>0</v>
      </c>
      <c r="BF225" s="163">
        <f t="shared" si="35"/>
        <v>0</v>
      </c>
      <c r="BG225" s="163">
        <f t="shared" si="36"/>
        <v>0</v>
      </c>
      <c r="BH225" s="163">
        <f t="shared" si="37"/>
        <v>0</v>
      </c>
      <c r="BI225" s="163">
        <f t="shared" si="38"/>
        <v>0</v>
      </c>
      <c r="BJ225" s="16" t="s">
        <v>78</v>
      </c>
      <c r="BK225" s="163">
        <f t="shared" si="39"/>
        <v>0</v>
      </c>
      <c r="BL225" s="16" t="s">
        <v>182</v>
      </c>
      <c r="BM225" s="162" t="s">
        <v>413</v>
      </c>
    </row>
    <row r="226" spans="1:65" s="2" customFormat="1" ht="24">
      <c r="A226" s="31"/>
      <c r="B226" s="150"/>
      <c r="C226" s="151" t="s">
        <v>414</v>
      </c>
      <c r="D226" s="151" t="s">
        <v>149</v>
      </c>
      <c r="E226" s="152" t="s">
        <v>415</v>
      </c>
      <c r="F226" s="153" t="s">
        <v>416</v>
      </c>
      <c r="G226" s="154" t="s">
        <v>152</v>
      </c>
      <c r="H226" s="155">
        <v>4.5</v>
      </c>
      <c r="I226" s="156">
        <v>0</v>
      </c>
      <c r="J226" s="156"/>
      <c r="K226" s="156">
        <f t="shared" si="27"/>
        <v>0</v>
      </c>
      <c r="L226" s="153" t="s">
        <v>1</v>
      </c>
      <c r="M226" s="32"/>
      <c r="N226" s="157" t="s">
        <v>1</v>
      </c>
      <c r="O226" s="158" t="s">
        <v>37</v>
      </c>
      <c r="P226" s="159">
        <f t="shared" si="28"/>
        <v>0</v>
      </c>
      <c r="Q226" s="159">
        <f t="shared" si="29"/>
        <v>0</v>
      </c>
      <c r="R226" s="159">
        <f t="shared" si="30"/>
        <v>0</v>
      </c>
      <c r="S226" s="160">
        <v>0.108</v>
      </c>
      <c r="T226" s="160">
        <f t="shared" si="31"/>
        <v>0.48599999999999999</v>
      </c>
      <c r="U226" s="160">
        <v>0</v>
      </c>
      <c r="V226" s="160">
        <f t="shared" si="32"/>
        <v>0</v>
      </c>
      <c r="W226" s="160">
        <v>0</v>
      </c>
      <c r="X226" s="161">
        <f t="shared" si="33"/>
        <v>0</v>
      </c>
      <c r="Y226" s="31"/>
      <c r="Z226" s="31"/>
      <c r="AA226" s="31"/>
      <c r="AB226" s="31"/>
      <c r="AC226" s="31"/>
      <c r="AD226" s="31"/>
      <c r="AE226" s="31"/>
      <c r="AR226" s="162" t="s">
        <v>182</v>
      </c>
      <c r="AT226" s="162" t="s">
        <v>149</v>
      </c>
      <c r="AU226" s="162" t="s">
        <v>80</v>
      </c>
      <c r="AY226" s="16" t="s">
        <v>146</v>
      </c>
      <c r="BE226" s="163">
        <f t="shared" si="34"/>
        <v>0</v>
      </c>
      <c r="BF226" s="163">
        <f t="shared" si="35"/>
        <v>0</v>
      </c>
      <c r="BG226" s="163">
        <f t="shared" si="36"/>
        <v>0</v>
      </c>
      <c r="BH226" s="163">
        <f t="shared" si="37"/>
        <v>0</v>
      </c>
      <c r="BI226" s="163">
        <f t="shared" si="38"/>
        <v>0</v>
      </c>
      <c r="BJ226" s="16" t="s">
        <v>78</v>
      </c>
      <c r="BK226" s="163">
        <f t="shared" si="39"/>
        <v>0</v>
      </c>
      <c r="BL226" s="16" t="s">
        <v>182</v>
      </c>
      <c r="BM226" s="162" t="s">
        <v>417</v>
      </c>
    </row>
    <row r="227" spans="1:65" s="2" customFormat="1" ht="24">
      <c r="A227" s="31"/>
      <c r="B227" s="150"/>
      <c r="C227" s="168" t="s">
        <v>418</v>
      </c>
      <c r="D227" s="168" t="s">
        <v>190</v>
      </c>
      <c r="E227" s="169" t="s">
        <v>419</v>
      </c>
      <c r="F227" s="170" t="s">
        <v>420</v>
      </c>
      <c r="G227" s="171" t="s">
        <v>152</v>
      </c>
      <c r="H227" s="172">
        <v>4.7249999999999996</v>
      </c>
      <c r="I227" s="173"/>
      <c r="J227" s="174"/>
      <c r="K227" s="173">
        <f t="shared" si="27"/>
        <v>0</v>
      </c>
      <c r="L227" s="170" t="s">
        <v>1</v>
      </c>
      <c r="M227" s="175"/>
      <c r="N227" s="176" t="s">
        <v>1</v>
      </c>
      <c r="O227" s="158" t="s">
        <v>37</v>
      </c>
      <c r="P227" s="159">
        <f t="shared" si="28"/>
        <v>0</v>
      </c>
      <c r="Q227" s="159">
        <f t="shared" si="29"/>
        <v>0</v>
      </c>
      <c r="R227" s="159">
        <f t="shared" si="30"/>
        <v>0</v>
      </c>
      <c r="S227" s="160">
        <v>0</v>
      </c>
      <c r="T227" s="160">
        <f t="shared" si="31"/>
        <v>0</v>
      </c>
      <c r="U227" s="160">
        <v>1.2099999999999999E-3</v>
      </c>
      <c r="V227" s="160">
        <f t="shared" si="32"/>
        <v>5.7172499999999992E-3</v>
      </c>
      <c r="W227" s="160">
        <v>0</v>
      </c>
      <c r="X227" s="161">
        <f t="shared" si="33"/>
        <v>0</v>
      </c>
      <c r="Y227" s="31"/>
      <c r="Z227" s="31"/>
      <c r="AA227" s="31"/>
      <c r="AB227" s="31"/>
      <c r="AC227" s="31"/>
      <c r="AD227" s="31"/>
      <c r="AE227" s="31"/>
      <c r="AR227" s="162" t="s">
        <v>193</v>
      </c>
      <c r="AT227" s="162" t="s">
        <v>190</v>
      </c>
      <c r="AU227" s="162" t="s">
        <v>80</v>
      </c>
      <c r="AY227" s="16" t="s">
        <v>146</v>
      </c>
      <c r="BE227" s="163">
        <f t="shared" si="34"/>
        <v>0</v>
      </c>
      <c r="BF227" s="163">
        <f t="shared" si="35"/>
        <v>0</v>
      </c>
      <c r="BG227" s="163">
        <f t="shared" si="36"/>
        <v>0</v>
      </c>
      <c r="BH227" s="163">
        <f t="shared" si="37"/>
        <v>0</v>
      </c>
      <c r="BI227" s="163">
        <f t="shared" si="38"/>
        <v>0</v>
      </c>
      <c r="BJ227" s="16" t="s">
        <v>78</v>
      </c>
      <c r="BK227" s="163">
        <f t="shared" si="39"/>
        <v>0</v>
      </c>
      <c r="BL227" s="16" t="s">
        <v>182</v>
      </c>
      <c r="BM227" s="162" t="s">
        <v>421</v>
      </c>
    </row>
    <row r="228" spans="1:65" s="13" customFormat="1">
      <c r="B228" s="177"/>
      <c r="D228" s="164" t="s">
        <v>298</v>
      </c>
      <c r="E228" s="178" t="s">
        <v>1</v>
      </c>
      <c r="F228" s="179" t="s">
        <v>422</v>
      </c>
      <c r="H228" s="180">
        <v>4.7249999999999996</v>
      </c>
      <c r="M228" s="177"/>
      <c r="N228" s="181"/>
      <c r="O228" s="182"/>
      <c r="P228" s="182"/>
      <c r="Q228" s="182"/>
      <c r="R228" s="182"/>
      <c r="S228" s="182"/>
      <c r="T228" s="182"/>
      <c r="U228" s="182"/>
      <c r="V228" s="182"/>
      <c r="W228" s="182"/>
      <c r="X228" s="183"/>
      <c r="AT228" s="178" t="s">
        <v>298</v>
      </c>
      <c r="AU228" s="178" t="s">
        <v>80</v>
      </c>
      <c r="AV228" s="13" t="s">
        <v>80</v>
      </c>
      <c r="AW228" s="13" t="s">
        <v>4</v>
      </c>
      <c r="AX228" s="13" t="s">
        <v>70</v>
      </c>
      <c r="AY228" s="178" t="s">
        <v>146</v>
      </c>
    </row>
    <row r="229" spans="1:65" s="14" customFormat="1">
      <c r="B229" s="184"/>
      <c r="D229" s="164" t="s">
        <v>298</v>
      </c>
      <c r="E229" s="185" t="s">
        <v>1</v>
      </c>
      <c r="F229" s="186" t="s">
        <v>300</v>
      </c>
      <c r="H229" s="187">
        <v>4.7249999999999996</v>
      </c>
      <c r="M229" s="184"/>
      <c r="N229" s="188"/>
      <c r="O229" s="189"/>
      <c r="P229" s="189"/>
      <c r="Q229" s="189"/>
      <c r="R229" s="189"/>
      <c r="S229" s="189"/>
      <c r="T229" s="189"/>
      <c r="U229" s="189"/>
      <c r="V229" s="189"/>
      <c r="W229" s="189"/>
      <c r="X229" s="190"/>
      <c r="AT229" s="185" t="s">
        <v>298</v>
      </c>
      <c r="AU229" s="185" t="s">
        <v>80</v>
      </c>
      <c r="AV229" s="14" t="s">
        <v>153</v>
      </c>
      <c r="AW229" s="14" t="s">
        <v>4</v>
      </c>
      <c r="AX229" s="14" t="s">
        <v>78</v>
      </c>
      <c r="AY229" s="185" t="s">
        <v>146</v>
      </c>
    </row>
    <row r="230" spans="1:65" s="2" customFormat="1" ht="24">
      <c r="A230" s="31"/>
      <c r="B230" s="150"/>
      <c r="C230" s="151" t="s">
        <v>423</v>
      </c>
      <c r="D230" s="151" t="s">
        <v>149</v>
      </c>
      <c r="E230" s="152" t="s">
        <v>424</v>
      </c>
      <c r="F230" s="153" t="s">
        <v>425</v>
      </c>
      <c r="G230" s="154" t="s">
        <v>285</v>
      </c>
      <c r="H230" s="155">
        <v>2.4E-2</v>
      </c>
      <c r="I230" s="156">
        <v>0</v>
      </c>
      <c r="J230" s="156"/>
      <c r="K230" s="156">
        <f>ROUND(P230*H230,2)</f>
        <v>0</v>
      </c>
      <c r="L230" s="153" t="s">
        <v>1</v>
      </c>
      <c r="M230" s="32"/>
      <c r="N230" s="157" t="s">
        <v>1</v>
      </c>
      <c r="O230" s="158" t="s">
        <v>37</v>
      </c>
      <c r="P230" s="159">
        <f>I230+J230</f>
        <v>0</v>
      </c>
      <c r="Q230" s="159">
        <f>ROUND(I230*H230,2)</f>
        <v>0</v>
      </c>
      <c r="R230" s="159">
        <f>ROUND(J230*H230,2)</f>
        <v>0</v>
      </c>
      <c r="S230" s="160">
        <v>2.46</v>
      </c>
      <c r="T230" s="160">
        <f>S230*H230</f>
        <v>5.9040000000000002E-2</v>
      </c>
      <c r="U230" s="160">
        <v>0</v>
      </c>
      <c r="V230" s="160">
        <f>U230*H230</f>
        <v>0</v>
      </c>
      <c r="W230" s="160">
        <v>0</v>
      </c>
      <c r="X230" s="161">
        <f>W230*H230</f>
        <v>0</v>
      </c>
      <c r="Y230" s="31"/>
      <c r="Z230" s="31"/>
      <c r="AA230" s="31"/>
      <c r="AB230" s="31"/>
      <c r="AC230" s="31"/>
      <c r="AD230" s="31"/>
      <c r="AE230" s="31"/>
      <c r="AR230" s="162" t="s">
        <v>182</v>
      </c>
      <c r="AT230" s="162" t="s">
        <v>149</v>
      </c>
      <c r="AU230" s="162" t="s">
        <v>80</v>
      </c>
      <c r="AY230" s="16" t="s">
        <v>146</v>
      </c>
      <c r="BE230" s="163">
        <f>IF(O230="základní",K230,0)</f>
        <v>0</v>
      </c>
      <c r="BF230" s="163">
        <f>IF(O230="snížená",K230,0)</f>
        <v>0</v>
      </c>
      <c r="BG230" s="163">
        <f>IF(O230="zákl. přenesená",K230,0)</f>
        <v>0</v>
      </c>
      <c r="BH230" s="163">
        <f>IF(O230="sníž. přenesená",K230,0)</f>
        <v>0</v>
      </c>
      <c r="BI230" s="163">
        <f>IF(O230="nulová",K230,0)</f>
        <v>0</v>
      </c>
      <c r="BJ230" s="16" t="s">
        <v>78</v>
      </c>
      <c r="BK230" s="163">
        <f>ROUND(P230*H230,2)</f>
        <v>0</v>
      </c>
      <c r="BL230" s="16" t="s">
        <v>182</v>
      </c>
      <c r="BM230" s="162" t="s">
        <v>426</v>
      </c>
    </row>
    <row r="231" spans="1:65" s="12" customFormat="1" ht="22.9" customHeight="1">
      <c r="B231" s="137"/>
      <c r="D231" s="138" t="s">
        <v>69</v>
      </c>
      <c r="E231" s="148" t="s">
        <v>427</v>
      </c>
      <c r="F231" s="148" t="s">
        <v>428</v>
      </c>
      <c r="K231" s="149">
        <f>BK231</f>
        <v>0</v>
      </c>
      <c r="M231" s="137"/>
      <c r="N231" s="141"/>
      <c r="O231" s="142"/>
      <c r="P231" s="142"/>
      <c r="Q231" s="143">
        <f>SUM(Q232:Q238)</f>
        <v>0</v>
      </c>
      <c r="R231" s="143">
        <f>SUM(R232:R238)</f>
        <v>0</v>
      </c>
      <c r="S231" s="142"/>
      <c r="T231" s="144">
        <f>SUM(T232:T238)</f>
        <v>6.349456</v>
      </c>
      <c r="U231" s="142"/>
      <c r="V231" s="144">
        <f>SUM(V232:V238)</f>
        <v>4.8000000000000001E-2</v>
      </c>
      <c r="W231" s="142"/>
      <c r="X231" s="145">
        <f>SUM(X232:X238)</f>
        <v>0</v>
      </c>
      <c r="AR231" s="138" t="s">
        <v>80</v>
      </c>
      <c r="AT231" s="146" t="s">
        <v>69</v>
      </c>
      <c r="AU231" s="146" t="s">
        <v>78</v>
      </c>
      <c r="AY231" s="138" t="s">
        <v>146</v>
      </c>
      <c r="BK231" s="147">
        <f>SUM(BK232:BK238)</f>
        <v>0</v>
      </c>
    </row>
    <row r="232" spans="1:65" s="2" customFormat="1" ht="33" customHeight="1">
      <c r="A232" s="31"/>
      <c r="B232" s="150"/>
      <c r="C232" s="151" t="s">
        <v>429</v>
      </c>
      <c r="D232" s="151" t="s">
        <v>149</v>
      </c>
      <c r="E232" s="152" t="s">
        <v>430</v>
      </c>
      <c r="F232" s="153" t="s">
        <v>431</v>
      </c>
      <c r="G232" s="154" t="s">
        <v>187</v>
      </c>
      <c r="H232" s="155">
        <v>3</v>
      </c>
      <c r="I232" s="156">
        <v>0</v>
      </c>
      <c r="J232" s="156"/>
      <c r="K232" s="156">
        <f>ROUND(P232*H232,2)</f>
        <v>0</v>
      </c>
      <c r="L232" s="153" t="s">
        <v>1</v>
      </c>
      <c r="M232" s="32"/>
      <c r="N232" s="157" t="s">
        <v>1</v>
      </c>
      <c r="O232" s="158" t="s">
        <v>37</v>
      </c>
      <c r="P232" s="159">
        <f>I232+J232</f>
        <v>0</v>
      </c>
      <c r="Q232" s="159">
        <f>ROUND(I232*H232,2)</f>
        <v>0</v>
      </c>
      <c r="R232" s="159">
        <f>ROUND(J232*H232,2)</f>
        <v>0</v>
      </c>
      <c r="S232" s="160">
        <v>1.728</v>
      </c>
      <c r="T232" s="160">
        <f>S232*H232</f>
        <v>5.1840000000000002</v>
      </c>
      <c r="U232" s="160">
        <v>0</v>
      </c>
      <c r="V232" s="160">
        <f>U232*H232</f>
        <v>0</v>
      </c>
      <c r="W232" s="160">
        <v>0</v>
      </c>
      <c r="X232" s="161">
        <f>W232*H232</f>
        <v>0</v>
      </c>
      <c r="Y232" s="31"/>
      <c r="Z232" s="31"/>
      <c r="AA232" s="31"/>
      <c r="AB232" s="31"/>
      <c r="AC232" s="31"/>
      <c r="AD232" s="31"/>
      <c r="AE232" s="31"/>
      <c r="AR232" s="162" t="s">
        <v>182</v>
      </c>
      <c r="AT232" s="162" t="s">
        <v>149</v>
      </c>
      <c r="AU232" s="162" t="s">
        <v>80</v>
      </c>
      <c r="AY232" s="16" t="s">
        <v>146</v>
      </c>
      <c r="BE232" s="163">
        <f>IF(O232="základní",K232,0)</f>
        <v>0</v>
      </c>
      <c r="BF232" s="163">
        <f>IF(O232="snížená",K232,0)</f>
        <v>0</v>
      </c>
      <c r="BG232" s="163">
        <f>IF(O232="zákl. přenesená",K232,0)</f>
        <v>0</v>
      </c>
      <c r="BH232" s="163">
        <f>IF(O232="sníž. přenesená",K232,0)</f>
        <v>0</v>
      </c>
      <c r="BI232" s="163">
        <f>IF(O232="nulová",K232,0)</f>
        <v>0</v>
      </c>
      <c r="BJ232" s="16" t="s">
        <v>78</v>
      </c>
      <c r="BK232" s="163">
        <f>ROUND(P232*H232,2)</f>
        <v>0</v>
      </c>
      <c r="BL232" s="16" t="s">
        <v>182</v>
      </c>
      <c r="BM232" s="162" t="s">
        <v>432</v>
      </c>
    </row>
    <row r="233" spans="1:65" s="2" customFormat="1" ht="33" customHeight="1">
      <c r="A233" s="31"/>
      <c r="B233" s="150"/>
      <c r="C233" s="168" t="s">
        <v>433</v>
      </c>
      <c r="D233" s="168" t="s">
        <v>190</v>
      </c>
      <c r="E233" s="169" t="s">
        <v>434</v>
      </c>
      <c r="F233" s="170" t="s">
        <v>435</v>
      </c>
      <c r="G233" s="171" t="s">
        <v>187</v>
      </c>
      <c r="H233" s="172">
        <v>3</v>
      </c>
      <c r="I233" s="173"/>
      <c r="J233" s="174"/>
      <c r="K233" s="173">
        <f>ROUND(P233*H233,2)</f>
        <v>0</v>
      </c>
      <c r="L233" s="170" t="s">
        <v>1</v>
      </c>
      <c r="M233" s="175"/>
      <c r="N233" s="176" t="s">
        <v>1</v>
      </c>
      <c r="O233" s="158" t="s">
        <v>37</v>
      </c>
      <c r="P233" s="159">
        <f>I233+J233</f>
        <v>0</v>
      </c>
      <c r="Q233" s="159">
        <f>ROUND(I233*H233,2)</f>
        <v>0</v>
      </c>
      <c r="R233" s="159">
        <f>ROUND(J233*H233,2)</f>
        <v>0</v>
      </c>
      <c r="S233" s="160">
        <v>0</v>
      </c>
      <c r="T233" s="160">
        <f>S233*H233</f>
        <v>0</v>
      </c>
      <c r="U233" s="160">
        <v>1.6E-2</v>
      </c>
      <c r="V233" s="160">
        <f>U233*H233</f>
        <v>4.8000000000000001E-2</v>
      </c>
      <c r="W233" s="160">
        <v>0</v>
      </c>
      <c r="X233" s="161">
        <f>W233*H233</f>
        <v>0</v>
      </c>
      <c r="Y233" s="31"/>
      <c r="Z233" s="31"/>
      <c r="AA233" s="31"/>
      <c r="AB233" s="31"/>
      <c r="AC233" s="31"/>
      <c r="AD233" s="31"/>
      <c r="AE233" s="31"/>
      <c r="AR233" s="162" t="s">
        <v>193</v>
      </c>
      <c r="AT233" s="162" t="s">
        <v>190</v>
      </c>
      <c r="AU233" s="162" t="s">
        <v>80</v>
      </c>
      <c r="AY233" s="16" t="s">
        <v>146</v>
      </c>
      <c r="BE233" s="163">
        <f>IF(O233="základní",K233,0)</f>
        <v>0</v>
      </c>
      <c r="BF233" s="163">
        <f>IF(O233="snížená",K233,0)</f>
        <v>0</v>
      </c>
      <c r="BG233" s="163">
        <f>IF(O233="zákl. přenesená",K233,0)</f>
        <v>0</v>
      </c>
      <c r="BH233" s="163">
        <f>IF(O233="sníž. přenesená",K233,0)</f>
        <v>0</v>
      </c>
      <c r="BI233" s="163">
        <f>IF(O233="nulová",K233,0)</f>
        <v>0</v>
      </c>
      <c r="BJ233" s="16" t="s">
        <v>78</v>
      </c>
      <c r="BK233" s="163">
        <f>ROUND(P233*H233,2)</f>
        <v>0</v>
      </c>
      <c r="BL233" s="16" t="s">
        <v>182</v>
      </c>
      <c r="BM233" s="162" t="s">
        <v>436</v>
      </c>
    </row>
    <row r="234" spans="1:65" s="2" customFormat="1" ht="19.5">
      <c r="A234" s="31"/>
      <c r="B234" s="32"/>
      <c r="C234" s="31"/>
      <c r="D234" s="164" t="s">
        <v>155</v>
      </c>
      <c r="E234" s="31"/>
      <c r="F234" s="165" t="s">
        <v>437</v>
      </c>
      <c r="G234" s="31"/>
      <c r="H234" s="31"/>
      <c r="I234" s="31"/>
      <c r="J234" s="31"/>
      <c r="K234" s="31"/>
      <c r="L234" s="31"/>
      <c r="M234" s="32"/>
      <c r="N234" s="166"/>
      <c r="O234" s="167"/>
      <c r="P234" s="57"/>
      <c r="Q234" s="57"/>
      <c r="R234" s="57"/>
      <c r="S234" s="57"/>
      <c r="T234" s="57"/>
      <c r="U234" s="57"/>
      <c r="V234" s="57"/>
      <c r="W234" s="57"/>
      <c r="X234" s="58"/>
      <c r="Y234" s="31"/>
      <c r="Z234" s="31"/>
      <c r="AA234" s="31"/>
      <c r="AB234" s="31"/>
      <c r="AC234" s="31"/>
      <c r="AD234" s="31"/>
      <c r="AE234" s="31"/>
      <c r="AT234" s="16" t="s">
        <v>155</v>
      </c>
      <c r="AU234" s="16" t="s">
        <v>80</v>
      </c>
    </row>
    <row r="235" spans="1:65" s="2" customFormat="1" ht="24">
      <c r="A235" s="31"/>
      <c r="B235" s="150"/>
      <c r="C235" s="168" t="s">
        <v>438</v>
      </c>
      <c r="D235" s="168" t="s">
        <v>190</v>
      </c>
      <c r="E235" s="169" t="s">
        <v>439</v>
      </c>
      <c r="F235" s="170" t="s">
        <v>440</v>
      </c>
      <c r="G235" s="171" t="s">
        <v>187</v>
      </c>
      <c r="H235" s="172">
        <v>3</v>
      </c>
      <c r="I235" s="173"/>
      <c r="J235" s="174"/>
      <c r="K235" s="173">
        <f>ROUND(P235*H235,2)</f>
        <v>0</v>
      </c>
      <c r="L235" s="170" t="s">
        <v>1</v>
      </c>
      <c r="M235" s="175"/>
      <c r="N235" s="176" t="s">
        <v>1</v>
      </c>
      <c r="O235" s="158" t="s">
        <v>37</v>
      </c>
      <c r="P235" s="159">
        <f>I235+J235</f>
        <v>0</v>
      </c>
      <c r="Q235" s="159">
        <f>ROUND(I235*H235,2)</f>
        <v>0</v>
      </c>
      <c r="R235" s="159">
        <f>ROUND(J235*H235,2)</f>
        <v>0</v>
      </c>
      <c r="S235" s="160">
        <v>0</v>
      </c>
      <c r="T235" s="160">
        <f>S235*H235</f>
        <v>0</v>
      </c>
      <c r="U235" s="160">
        <v>0</v>
      </c>
      <c r="V235" s="160">
        <f>U235*H235</f>
        <v>0</v>
      </c>
      <c r="W235" s="160">
        <v>0</v>
      </c>
      <c r="X235" s="161">
        <f>W235*H235</f>
        <v>0</v>
      </c>
      <c r="Y235" s="31"/>
      <c r="Z235" s="31"/>
      <c r="AA235" s="31"/>
      <c r="AB235" s="31"/>
      <c r="AC235" s="31"/>
      <c r="AD235" s="31"/>
      <c r="AE235" s="31"/>
      <c r="AR235" s="162" t="s">
        <v>193</v>
      </c>
      <c r="AT235" s="162" t="s">
        <v>190</v>
      </c>
      <c r="AU235" s="162" t="s">
        <v>80</v>
      </c>
      <c r="AY235" s="16" t="s">
        <v>146</v>
      </c>
      <c r="BE235" s="163">
        <f>IF(O235="základní",K235,0)</f>
        <v>0</v>
      </c>
      <c r="BF235" s="163">
        <f>IF(O235="snížená",K235,0)</f>
        <v>0</v>
      </c>
      <c r="BG235" s="163">
        <f>IF(O235="zákl. přenesená",K235,0)</f>
        <v>0</v>
      </c>
      <c r="BH235" s="163">
        <f>IF(O235="sníž. přenesená",K235,0)</f>
        <v>0</v>
      </c>
      <c r="BI235" s="163">
        <f>IF(O235="nulová",K235,0)</f>
        <v>0</v>
      </c>
      <c r="BJ235" s="16" t="s">
        <v>78</v>
      </c>
      <c r="BK235" s="163">
        <f>ROUND(P235*H235,2)</f>
        <v>0</v>
      </c>
      <c r="BL235" s="16" t="s">
        <v>182</v>
      </c>
      <c r="BM235" s="162" t="s">
        <v>441</v>
      </c>
    </row>
    <row r="236" spans="1:65" s="2" customFormat="1" ht="24">
      <c r="A236" s="31"/>
      <c r="B236" s="150"/>
      <c r="C236" s="151" t="s">
        <v>442</v>
      </c>
      <c r="D236" s="151" t="s">
        <v>149</v>
      </c>
      <c r="E236" s="152" t="s">
        <v>443</v>
      </c>
      <c r="F236" s="153" t="s">
        <v>444</v>
      </c>
      <c r="G236" s="154" t="s">
        <v>187</v>
      </c>
      <c r="H236" s="155">
        <v>1</v>
      </c>
      <c r="I236" s="156">
        <v>0</v>
      </c>
      <c r="J236" s="156"/>
      <c r="K236" s="156">
        <f>ROUND(P236*H236,2)</f>
        <v>0</v>
      </c>
      <c r="L236" s="153" t="s">
        <v>1</v>
      </c>
      <c r="M236" s="32"/>
      <c r="N236" s="157" t="s">
        <v>1</v>
      </c>
      <c r="O236" s="158" t="s">
        <v>37</v>
      </c>
      <c r="P236" s="159">
        <f>I236+J236</f>
        <v>0</v>
      </c>
      <c r="Q236" s="159">
        <f>ROUND(I236*H236,2)</f>
        <v>0</v>
      </c>
      <c r="R236" s="159">
        <f>ROUND(J236*H236,2)</f>
        <v>0</v>
      </c>
      <c r="S236" s="160">
        <v>1.048</v>
      </c>
      <c r="T236" s="160">
        <f>S236*H236</f>
        <v>1.048</v>
      </c>
      <c r="U236" s="160">
        <v>0</v>
      </c>
      <c r="V236" s="160">
        <f>U236*H236</f>
        <v>0</v>
      </c>
      <c r="W236" s="160">
        <v>0</v>
      </c>
      <c r="X236" s="161">
        <f>W236*H236</f>
        <v>0</v>
      </c>
      <c r="Y236" s="31"/>
      <c r="Z236" s="31"/>
      <c r="AA236" s="31"/>
      <c r="AB236" s="31"/>
      <c r="AC236" s="31"/>
      <c r="AD236" s="31"/>
      <c r="AE236" s="31"/>
      <c r="AR236" s="162" t="s">
        <v>182</v>
      </c>
      <c r="AT236" s="162" t="s">
        <v>149</v>
      </c>
      <c r="AU236" s="162" t="s">
        <v>80</v>
      </c>
      <c r="AY236" s="16" t="s">
        <v>146</v>
      </c>
      <c r="BE236" s="163">
        <f>IF(O236="základní",K236,0)</f>
        <v>0</v>
      </c>
      <c r="BF236" s="163">
        <f>IF(O236="snížená",K236,0)</f>
        <v>0</v>
      </c>
      <c r="BG236" s="163">
        <f>IF(O236="zákl. přenesená",K236,0)</f>
        <v>0</v>
      </c>
      <c r="BH236" s="163">
        <f>IF(O236="sníž. přenesená",K236,0)</f>
        <v>0</v>
      </c>
      <c r="BI236" s="163">
        <f>IF(O236="nulová",K236,0)</f>
        <v>0</v>
      </c>
      <c r="BJ236" s="16" t="s">
        <v>78</v>
      </c>
      <c r="BK236" s="163">
        <f>ROUND(P236*H236,2)</f>
        <v>0</v>
      </c>
      <c r="BL236" s="16" t="s">
        <v>182</v>
      </c>
      <c r="BM236" s="162" t="s">
        <v>445</v>
      </c>
    </row>
    <row r="237" spans="1:65" s="2" customFormat="1" ht="24">
      <c r="A237" s="31"/>
      <c r="B237" s="150"/>
      <c r="C237" s="168" t="s">
        <v>446</v>
      </c>
      <c r="D237" s="168" t="s">
        <v>190</v>
      </c>
      <c r="E237" s="169" t="s">
        <v>447</v>
      </c>
      <c r="F237" s="170" t="s">
        <v>448</v>
      </c>
      <c r="G237" s="171" t="s">
        <v>325</v>
      </c>
      <c r="H237" s="172">
        <v>1</v>
      </c>
      <c r="I237" s="173"/>
      <c r="J237" s="174"/>
      <c r="K237" s="173">
        <f>ROUND(P237*H237,2)</f>
        <v>0</v>
      </c>
      <c r="L237" s="170" t="s">
        <v>1</v>
      </c>
      <c r="M237" s="175"/>
      <c r="N237" s="176" t="s">
        <v>1</v>
      </c>
      <c r="O237" s="158" t="s">
        <v>37</v>
      </c>
      <c r="P237" s="159">
        <f>I237+J237</f>
        <v>0</v>
      </c>
      <c r="Q237" s="159">
        <f>ROUND(I237*H237,2)</f>
        <v>0</v>
      </c>
      <c r="R237" s="159">
        <f>ROUND(J237*H237,2)</f>
        <v>0</v>
      </c>
      <c r="S237" s="160">
        <v>0</v>
      </c>
      <c r="T237" s="160">
        <f>S237*H237</f>
        <v>0</v>
      </c>
      <c r="U237" s="160">
        <v>0</v>
      </c>
      <c r="V237" s="160">
        <f>U237*H237</f>
        <v>0</v>
      </c>
      <c r="W237" s="160">
        <v>0</v>
      </c>
      <c r="X237" s="161">
        <f>W237*H237</f>
        <v>0</v>
      </c>
      <c r="Y237" s="31"/>
      <c r="Z237" s="31"/>
      <c r="AA237" s="31"/>
      <c r="AB237" s="31"/>
      <c r="AC237" s="31"/>
      <c r="AD237" s="31"/>
      <c r="AE237" s="31"/>
      <c r="AR237" s="162" t="s">
        <v>193</v>
      </c>
      <c r="AT237" s="162" t="s">
        <v>190</v>
      </c>
      <c r="AU237" s="162" t="s">
        <v>80</v>
      </c>
      <c r="AY237" s="16" t="s">
        <v>146</v>
      </c>
      <c r="BE237" s="163">
        <f>IF(O237="základní",K237,0)</f>
        <v>0</v>
      </c>
      <c r="BF237" s="163">
        <f>IF(O237="snížená",K237,0)</f>
        <v>0</v>
      </c>
      <c r="BG237" s="163">
        <f>IF(O237="zákl. přenesená",K237,0)</f>
        <v>0</v>
      </c>
      <c r="BH237" s="163">
        <f>IF(O237="sníž. přenesená",K237,0)</f>
        <v>0</v>
      </c>
      <c r="BI237" s="163">
        <f>IF(O237="nulová",K237,0)</f>
        <v>0</v>
      </c>
      <c r="BJ237" s="16" t="s">
        <v>78</v>
      </c>
      <c r="BK237" s="163">
        <f>ROUND(P237*H237,2)</f>
        <v>0</v>
      </c>
      <c r="BL237" s="16" t="s">
        <v>182</v>
      </c>
      <c r="BM237" s="162" t="s">
        <v>449</v>
      </c>
    </row>
    <row r="238" spans="1:65" s="2" customFormat="1" ht="24">
      <c r="A238" s="31"/>
      <c r="B238" s="150"/>
      <c r="C238" s="151" t="s">
        <v>450</v>
      </c>
      <c r="D238" s="151" t="s">
        <v>149</v>
      </c>
      <c r="E238" s="152" t="s">
        <v>451</v>
      </c>
      <c r="F238" s="153" t="s">
        <v>452</v>
      </c>
      <c r="G238" s="154" t="s">
        <v>285</v>
      </c>
      <c r="H238" s="155">
        <v>4.8000000000000001E-2</v>
      </c>
      <c r="I238" s="156">
        <v>0</v>
      </c>
      <c r="J238" s="156"/>
      <c r="K238" s="156">
        <f>ROUND(P238*H238,2)</f>
        <v>0</v>
      </c>
      <c r="L238" s="153" t="s">
        <v>1</v>
      </c>
      <c r="M238" s="32"/>
      <c r="N238" s="157" t="s">
        <v>1</v>
      </c>
      <c r="O238" s="158" t="s">
        <v>37</v>
      </c>
      <c r="P238" s="159">
        <f>I238+J238</f>
        <v>0</v>
      </c>
      <c r="Q238" s="159">
        <f>ROUND(I238*H238,2)</f>
        <v>0</v>
      </c>
      <c r="R238" s="159">
        <f>ROUND(J238*H238,2)</f>
        <v>0</v>
      </c>
      <c r="S238" s="160">
        <v>2.4470000000000001</v>
      </c>
      <c r="T238" s="160">
        <f>S238*H238</f>
        <v>0.117456</v>
      </c>
      <c r="U238" s="160">
        <v>0</v>
      </c>
      <c r="V238" s="160">
        <f>U238*H238</f>
        <v>0</v>
      </c>
      <c r="W238" s="160">
        <v>0</v>
      </c>
      <c r="X238" s="161">
        <f>W238*H238</f>
        <v>0</v>
      </c>
      <c r="Y238" s="31"/>
      <c r="Z238" s="31"/>
      <c r="AA238" s="31"/>
      <c r="AB238" s="31"/>
      <c r="AC238" s="31"/>
      <c r="AD238" s="31"/>
      <c r="AE238" s="31"/>
      <c r="AR238" s="162" t="s">
        <v>182</v>
      </c>
      <c r="AT238" s="162" t="s">
        <v>149</v>
      </c>
      <c r="AU238" s="162" t="s">
        <v>80</v>
      </c>
      <c r="AY238" s="16" t="s">
        <v>146</v>
      </c>
      <c r="BE238" s="163">
        <f>IF(O238="základní",K238,0)</f>
        <v>0</v>
      </c>
      <c r="BF238" s="163">
        <f>IF(O238="snížená",K238,0)</f>
        <v>0</v>
      </c>
      <c r="BG238" s="163">
        <f>IF(O238="zákl. přenesená",K238,0)</f>
        <v>0</v>
      </c>
      <c r="BH238" s="163">
        <f>IF(O238="sníž. přenesená",K238,0)</f>
        <v>0</v>
      </c>
      <c r="BI238" s="163">
        <f>IF(O238="nulová",K238,0)</f>
        <v>0</v>
      </c>
      <c r="BJ238" s="16" t="s">
        <v>78</v>
      </c>
      <c r="BK238" s="163">
        <f>ROUND(P238*H238,2)</f>
        <v>0</v>
      </c>
      <c r="BL238" s="16" t="s">
        <v>182</v>
      </c>
      <c r="BM238" s="162" t="s">
        <v>453</v>
      </c>
    </row>
    <row r="239" spans="1:65" s="12" customFormat="1" ht="22.9" customHeight="1">
      <c r="B239" s="137"/>
      <c r="D239" s="138" t="s">
        <v>69</v>
      </c>
      <c r="E239" s="148" t="s">
        <v>454</v>
      </c>
      <c r="F239" s="148" t="s">
        <v>455</v>
      </c>
      <c r="K239" s="149">
        <f>BK239</f>
        <v>0</v>
      </c>
      <c r="M239" s="137"/>
      <c r="N239" s="141"/>
      <c r="O239" s="142"/>
      <c r="P239" s="142"/>
      <c r="Q239" s="143">
        <f>SUM(Q240:Q245)</f>
        <v>0</v>
      </c>
      <c r="R239" s="143">
        <f>SUM(R240:R245)</f>
        <v>0</v>
      </c>
      <c r="S239" s="142"/>
      <c r="T239" s="144">
        <f>SUM(T240:T245)</f>
        <v>7.3383500000000002</v>
      </c>
      <c r="U239" s="142"/>
      <c r="V239" s="144">
        <f>SUM(V240:V245)</f>
        <v>0.28222220000000003</v>
      </c>
      <c r="W239" s="142"/>
      <c r="X239" s="145">
        <f>SUM(X240:X245)</f>
        <v>0.4108598</v>
      </c>
      <c r="AR239" s="138" t="s">
        <v>80</v>
      </c>
      <c r="AT239" s="146" t="s">
        <v>69</v>
      </c>
      <c r="AU239" s="146" t="s">
        <v>78</v>
      </c>
      <c r="AY239" s="138" t="s">
        <v>146</v>
      </c>
      <c r="BK239" s="147">
        <f>SUM(BK240:BK245)</f>
        <v>0</v>
      </c>
    </row>
    <row r="240" spans="1:65" s="2" customFormat="1" ht="24">
      <c r="A240" s="31"/>
      <c r="B240" s="150"/>
      <c r="C240" s="151" t="s">
        <v>456</v>
      </c>
      <c r="D240" s="151" t="s">
        <v>149</v>
      </c>
      <c r="E240" s="152" t="s">
        <v>457</v>
      </c>
      <c r="F240" s="153" t="s">
        <v>458</v>
      </c>
      <c r="G240" s="154" t="s">
        <v>152</v>
      </c>
      <c r="H240" s="155">
        <v>4.9400000000000004</v>
      </c>
      <c r="I240" s="156">
        <v>0</v>
      </c>
      <c r="J240" s="156"/>
      <c r="K240" s="156">
        <f>ROUND(P240*H240,2)</f>
        <v>0</v>
      </c>
      <c r="L240" s="153" t="s">
        <v>1</v>
      </c>
      <c r="M240" s="32"/>
      <c r="N240" s="157" t="s">
        <v>1</v>
      </c>
      <c r="O240" s="158" t="s">
        <v>37</v>
      </c>
      <c r="P240" s="159">
        <f>I240+J240</f>
        <v>0</v>
      </c>
      <c r="Q240" s="159">
        <f>ROUND(I240*H240,2)</f>
        <v>0</v>
      </c>
      <c r="R240" s="159">
        <f>ROUND(J240*H240,2)</f>
        <v>0</v>
      </c>
      <c r="S240" s="160">
        <v>1.0429999999999999</v>
      </c>
      <c r="T240" s="160">
        <f>S240*H240</f>
        <v>5.1524200000000002</v>
      </c>
      <c r="U240" s="160">
        <v>3.7659999999999999E-2</v>
      </c>
      <c r="V240" s="160">
        <f>U240*H240</f>
        <v>0.18604040000000002</v>
      </c>
      <c r="W240" s="160">
        <v>0</v>
      </c>
      <c r="X240" s="161">
        <f>W240*H240</f>
        <v>0</v>
      </c>
      <c r="Y240" s="31"/>
      <c r="Z240" s="31"/>
      <c r="AA240" s="31"/>
      <c r="AB240" s="31"/>
      <c r="AC240" s="31"/>
      <c r="AD240" s="31"/>
      <c r="AE240" s="31"/>
      <c r="AR240" s="162" t="s">
        <v>182</v>
      </c>
      <c r="AT240" s="162" t="s">
        <v>149</v>
      </c>
      <c r="AU240" s="162" t="s">
        <v>80</v>
      </c>
      <c r="AY240" s="16" t="s">
        <v>146</v>
      </c>
      <c r="BE240" s="163">
        <f>IF(O240="základní",K240,0)</f>
        <v>0</v>
      </c>
      <c r="BF240" s="163">
        <f>IF(O240="snížená",K240,0)</f>
        <v>0</v>
      </c>
      <c r="BG240" s="163">
        <f>IF(O240="zákl. přenesená",K240,0)</f>
        <v>0</v>
      </c>
      <c r="BH240" s="163">
        <f>IF(O240="sníž. přenesená",K240,0)</f>
        <v>0</v>
      </c>
      <c r="BI240" s="163">
        <f>IF(O240="nulová",K240,0)</f>
        <v>0</v>
      </c>
      <c r="BJ240" s="16" t="s">
        <v>78</v>
      </c>
      <c r="BK240" s="163">
        <f>ROUND(P240*H240,2)</f>
        <v>0</v>
      </c>
      <c r="BL240" s="16" t="s">
        <v>182</v>
      </c>
      <c r="BM240" s="162" t="s">
        <v>459</v>
      </c>
    </row>
    <row r="241" spans="1:65" s="2" customFormat="1" ht="24">
      <c r="A241" s="31"/>
      <c r="B241" s="150"/>
      <c r="C241" s="168" t="s">
        <v>460</v>
      </c>
      <c r="D241" s="168" t="s">
        <v>190</v>
      </c>
      <c r="E241" s="169" t="s">
        <v>461</v>
      </c>
      <c r="F241" s="170" t="s">
        <v>462</v>
      </c>
      <c r="G241" s="171" t="s">
        <v>152</v>
      </c>
      <c r="H241" s="172">
        <v>5.4340000000000002</v>
      </c>
      <c r="I241" s="173"/>
      <c r="J241" s="174"/>
      <c r="K241" s="173">
        <f>ROUND(P241*H241,2)</f>
        <v>0</v>
      </c>
      <c r="L241" s="170" t="s">
        <v>1</v>
      </c>
      <c r="M241" s="175"/>
      <c r="N241" s="176" t="s">
        <v>1</v>
      </c>
      <c r="O241" s="158" t="s">
        <v>37</v>
      </c>
      <c r="P241" s="159">
        <f>I241+J241</f>
        <v>0</v>
      </c>
      <c r="Q241" s="159">
        <f>ROUND(I241*H241,2)</f>
        <v>0</v>
      </c>
      <c r="R241" s="159">
        <f>ROUND(J241*H241,2)</f>
        <v>0</v>
      </c>
      <c r="S241" s="160">
        <v>0</v>
      </c>
      <c r="T241" s="160">
        <f>S241*H241</f>
        <v>0</v>
      </c>
      <c r="U241" s="160">
        <v>1.77E-2</v>
      </c>
      <c r="V241" s="160">
        <f>U241*H241</f>
        <v>9.6181800000000012E-2</v>
      </c>
      <c r="W241" s="160">
        <v>0</v>
      </c>
      <c r="X241" s="161">
        <f>W241*H241</f>
        <v>0</v>
      </c>
      <c r="Y241" s="31"/>
      <c r="Z241" s="31"/>
      <c r="AA241" s="31"/>
      <c r="AB241" s="31"/>
      <c r="AC241" s="31"/>
      <c r="AD241" s="31"/>
      <c r="AE241" s="31"/>
      <c r="AR241" s="162" t="s">
        <v>193</v>
      </c>
      <c r="AT241" s="162" t="s">
        <v>190</v>
      </c>
      <c r="AU241" s="162" t="s">
        <v>80</v>
      </c>
      <c r="AY241" s="16" t="s">
        <v>146</v>
      </c>
      <c r="BE241" s="163">
        <f>IF(O241="základní",K241,0)</f>
        <v>0</v>
      </c>
      <c r="BF241" s="163">
        <f>IF(O241="snížená",K241,0)</f>
        <v>0</v>
      </c>
      <c r="BG241" s="163">
        <f>IF(O241="zákl. přenesená",K241,0)</f>
        <v>0</v>
      </c>
      <c r="BH241" s="163">
        <f>IF(O241="sníž. přenesená",K241,0)</f>
        <v>0</v>
      </c>
      <c r="BI241" s="163">
        <f>IF(O241="nulová",K241,0)</f>
        <v>0</v>
      </c>
      <c r="BJ241" s="16" t="s">
        <v>78</v>
      </c>
      <c r="BK241" s="163">
        <f>ROUND(P241*H241,2)</f>
        <v>0</v>
      </c>
      <c r="BL241" s="16" t="s">
        <v>182</v>
      </c>
      <c r="BM241" s="162" t="s">
        <v>463</v>
      </c>
    </row>
    <row r="242" spans="1:65" s="13" customFormat="1">
      <c r="B242" s="177"/>
      <c r="D242" s="164" t="s">
        <v>298</v>
      </c>
      <c r="E242" s="178" t="s">
        <v>1</v>
      </c>
      <c r="F242" s="179" t="s">
        <v>464</v>
      </c>
      <c r="H242" s="180">
        <v>5.4340000000000002</v>
      </c>
      <c r="M242" s="177"/>
      <c r="N242" s="181"/>
      <c r="O242" s="182"/>
      <c r="P242" s="182"/>
      <c r="Q242" s="182"/>
      <c r="R242" s="182"/>
      <c r="S242" s="182"/>
      <c r="T242" s="182"/>
      <c r="U242" s="182"/>
      <c r="V242" s="182"/>
      <c r="W242" s="182"/>
      <c r="X242" s="183"/>
      <c r="AT242" s="178" t="s">
        <v>298</v>
      </c>
      <c r="AU242" s="178" t="s">
        <v>80</v>
      </c>
      <c r="AV242" s="13" t="s">
        <v>80</v>
      </c>
      <c r="AW242" s="13" t="s">
        <v>4</v>
      </c>
      <c r="AX242" s="13" t="s">
        <v>70</v>
      </c>
      <c r="AY242" s="178" t="s">
        <v>146</v>
      </c>
    </row>
    <row r="243" spans="1:65" s="14" customFormat="1">
      <c r="B243" s="184"/>
      <c r="D243" s="164" t="s">
        <v>298</v>
      </c>
      <c r="E243" s="185" t="s">
        <v>1</v>
      </c>
      <c r="F243" s="186" t="s">
        <v>300</v>
      </c>
      <c r="H243" s="187">
        <v>5.4340000000000002</v>
      </c>
      <c r="M243" s="184"/>
      <c r="N243" s="188"/>
      <c r="O243" s="189"/>
      <c r="P243" s="189"/>
      <c r="Q243" s="189"/>
      <c r="R243" s="189"/>
      <c r="S243" s="189"/>
      <c r="T243" s="189"/>
      <c r="U243" s="189"/>
      <c r="V243" s="189"/>
      <c r="W243" s="189"/>
      <c r="X243" s="190"/>
      <c r="AT243" s="185" t="s">
        <v>298</v>
      </c>
      <c r="AU243" s="185" t="s">
        <v>80</v>
      </c>
      <c r="AV243" s="14" t="s">
        <v>153</v>
      </c>
      <c r="AW243" s="14" t="s">
        <v>4</v>
      </c>
      <c r="AX243" s="14" t="s">
        <v>78</v>
      </c>
      <c r="AY243" s="185" t="s">
        <v>146</v>
      </c>
    </row>
    <row r="244" spans="1:65" s="2" customFormat="1" ht="24">
      <c r="A244" s="31"/>
      <c r="B244" s="150"/>
      <c r="C244" s="151" t="s">
        <v>465</v>
      </c>
      <c r="D244" s="151" t="s">
        <v>149</v>
      </c>
      <c r="E244" s="152" t="s">
        <v>466</v>
      </c>
      <c r="F244" s="153" t="s">
        <v>467</v>
      </c>
      <c r="G244" s="154" t="s">
        <v>152</v>
      </c>
      <c r="H244" s="155">
        <v>4.9400000000000004</v>
      </c>
      <c r="I244" s="156">
        <v>0</v>
      </c>
      <c r="J244" s="156"/>
      <c r="K244" s="156">
        <f>ROUND(P244*H244,2)</f>
        <v>0</v>
      </c>
      <c r="L244" s="153" t="s">
        <v>1</v>
      </c>
      <c r="M244" s="32"/>
      <c r="N244" s="157" t="s">
        <v>1</v>
      </c>
      <c r="O244" s="158" t="s">
        <v>37</v>
      </c>
      <c r="P244" s="159">
        <f>I244+J244</f>
        <v>0</v>
      </c>
      <c r="Q244" s="159">
        <f>ROUND(I244*H244,2)</f>
        <v>0</v>
      </c>
      <c r="R244" s="159">
        <f>ROUND(J244*H244,2)</f>
        <v>0</v>
      </c>
      <c r="S244" s="160">
        <v>0.36799999999999999</v>
      </c>
      <c r="T244" s="160">
        <f>S244*H244</f>
        <v>1.8179200000000002</v>
      </c>
      <c r="U244" s="160">
        <v>0</v>
      </c>
      <c r="V244" s="160">
        <f>U244*H244</f>
        <v>0</v>
      </c>
      <c r="W244" s="160">
        <v>8.3169999999999994E-2</v>
      </c>
      <c r="X244" s="161">
        <f>W244*H244</f>
        <v>0.4108598</v>
      </c>
      <c r="Y244" s="31"/>
      <c r="Z244" s="31"/>
      <c r="AA244" s="31"/>
      <c r="AB244" s="31"/>
      <c r="AC244" s="31"/>
      <c r="AD244" s="31"/>
      <c r="AE244" s="31"/>
      <c r="AR244" s="162" t="s">
        <v>182</v>
      </c>
      <c r="AT244" s="162" t="s">
        <v>149</v>
      </c>
      <c r="AU244" s="162" t="s">
        <v>80</v>
      </c>
      <c r="AY244" s="16" t="s">
        <v>146</v>
      </c>
      <c r="BE244" s="163">
        <f>IF(O244="základní",K244,0)</f>
        <v>0</v>
      </c>
      <c r="BF244" s="163">
        <f>IF(O244="snížená",K244,0)</f>
        <v>0</v>
      </c>
      <c r="BG244" s="163">
        <f>IF(O244="zákl. přenesená",K244,0)</f>
        <v>0</v>
      </c>
      <c r="BH244" s="163">
        <f>IF(O244="sníž. přenesená",K244,0)</f>
        <v>0</v>
      </c>
      <c r="BI244" s="163">
        <f>IF(O244="nulová",K244,0)</f>
        <v>0</v>
      </c>
      <c r="BJ244" s="16" t="s">
        <v>78</v>
      </c>
      <c r="BK244" s="163">
        <f>ROUND(P244*H244,2)</f>
        <v>0</v>
      </c>
      <c r="BL244" s="16" t="s">
        <v>182</v>
      </c>
      <c r="BM244" s="162" t="s">
        <v>468</v>
      </c>
    </row>
    <row r="245" spans="1:65" s="2" customFormat="1" ht="24">
      <c r="A245" s="31"/>
      <c r="B245" s="150"/>
      <c r="C245" s="151" t="s">
        <v>469</v>
      </c>
      <c r="D245" s="151" t="s">
        <v>149</v>
      </c>
      <c r="E245" s="152" t="s">
        <v>470</v>
      </c>
      <c r="F245" s="153" t="s">
        <v>471</v>
      </c>
      <c r="G245" s="154" t="s">
        <v>285</v>
      </c>
      <c r="H245" s="155">
        <v>0.28199999999999997</v>
      </c>
      <c r="I245" s="156">
        <v>0</v>
      </c>
      <c r="J245" s="156"/>
      <c r="K245" s="156">
        <f>ROUND(P245*H245,2)</f>
        <v>0</v>
      </c>
      <c r="L245" s="153" t="s">
        <v>1</v>
      </c>
      <c r="M245" s="32"/>
      <c r="N245" s="157" t="s">
        <v>1</v>
      </c>
      <c r="O245" s="158" t="s">
        <v>37</v>
      </c>
      <c r="P245" s="159">
        <f>I245+J245</f>
        <v>0</v>
      </c>
      <c r="Q245" s="159">
        <f>ROUND(I245*H245,2)</f>
        <v>0</v>
      </c>
      <c r="R245" s="159">
        <f>ROUND(J245*H245,2)</f>
        <v>0</v>
      </c>
      <c r="S245" s="160">
        <v>1.3049999999999999</v>
      </c>
      <c r="T245" s="160">
        <f>S245*H245</f>
        <v>0.36800999999999995</v>
      </c>
      <c r="U245" s="160">
        <v>0</v>
      </c>
      <c r="V245" s="160">
        <f>U245*H245</f>
        <v>0</v>
      </c>
      <c r="W245" s="160">
        <v>0</v>
      </c>
      <c r="X245" s="161">
        <f>W245*H245</f>
        <v>0</v>
      </c>
      <c r="Y245" s="31"/>
      <c r="Z245" s="31"/>
      <c r="AA245" s="31"/>
      <c r="AB245" s="31"/>
      <c r="AC245" s="31"/>
      <c r="AD245" s="31"/>
      <c r="AE245" s="31"/>
      <c r="AR245" s="162" t="s">
        <v>182</v>
      </c>
      <c r="AT245" s="162" t="s">
        <v>149</v>
      </c>
      <c r="AU245" s="162" t="s">
        <v>80</v>
      </c>
      <c r="AY245" s="16" t="s">
        <v>146</v>
      </c>
      <c r="BE245" s="163">
        <f>IF(O245="základní",K245,0)</f>
        <v>0</v>
      </c>
      <c r="BF245" s="163">
        <f>IF(O245="snížená",K245,0)</f>
        <v>0</v>
      </c>
      <c r="BG245" s="163">
        <f>IF(O245="zákl. přenesená",K245,0)</f>
        <v>0</v>
      </c>
      <c r="BH245" s="163">
        <f>IF(O245="sníž. přenesená",K245,0)</f>
        <v>0</v>
      </c>
      <c r="BI245" s="163">
        <f>IF(O245="nulová",K245,0)</f>
        <v>0</v>
      </c>
      <c r="BJ245" s="16" t="s">
        <v>78</v>
      </c>
      <c r="BK245" s="163">
        <f>ROUND(P245*H245,2)</f>
        <v>0</v>
      </c>
      <c r="BL245" s="16" t="s">
        <v>182</v>
      </c>
      <c r="BM245" s="162" t="s">
        <v>472</v>
      </c>
    </row>
    <row r="246" spans="1:65" s="12" customFormat="1" ht="22.9" customHeight="1">
      <c r="B246" s="137"/>
      <c r="D246" s="138" t="s">
        <v>69</v>
      </c>
      <c r="E246" s="148" t="s">
        <v>473</v>
      </c>
      <c r="F246" s="148" t="s">
        <v>474</v>
      </c>
      <c r="K246" s="149">
        <f>BK246</f>
        <v>0</v>
      </c>
      <c r="M246" s="137"/>
      <c r="N246" s="141"/>
      <c r="O246" s="142"/>
      <c r="P246" s="142"/>
      <c r="Q246" s="143">
        <f>SUM(Q247:Q250)</f>
        <v>0</v>
      </c>
      <c r="R246" s="143">
        <f>SUM(R247:R250)</f>
        <v>0</v>
      </c>
      <c r="S246" s="142"/>
      <c r="T246" s="144">
        <f>SUM(T247:T250)</f>
        <v>1.811436</v>
      </c>
      <c r="U246" s="142"/>
      <c r="V246" s="144">
        <f>SUM(V247:V250)</f>
        <v>7.4099999999999999E-2</v>
      </c>
      <c r="W246" s="142"/>
      <c r="X246" s="145">
        <f>SUM(X247:X250)</f>
        <v>0</v>
      </c>
      <c r="AR246" s="138" t="s">
        <v>80</v>
      </c>
      <c r="AT246" s="146" t="s">
        <v>69</v>
      </c>
      <c r="AU246" s="146" t="s">
        <v>78</v>
      </c>
      <c r="AY246" s="138" t="s">
        <v>146</v>
      </c>
      <c r="BK246" s="147">
        <f>SUM(BK247:BK250)</f>
        <v>0</v>
      </c>
    </row>
    <row r="247" spans="1:65" s="2" customFormat="1" ht="24">
      <c r="A247" s="31"/>
      <c r="B247" s="150"/>
      <c r="C247" s="151" t="s">
        <v>475</v>
      </c>
      <c r="D247" s="151" t="s">
        <v>149</v>
      </c>
      <c r="E247" s="152" t="s">
        <v>476</v>
      </c>
      <c r="F247" s="153" t="s">
        <v>477</v>
      </c>
      <c r="G247" s="154" t="s">
        <v>152</v>
      </c>
      <c r="H247" s="155">
        <v>4.9400000000000004</v>
      </c>
      <c r="I247" s="156">
        <v>0</v>
      </c>
      <c r="J247" s="156"/>
      <c r="K247" s="156">
        <f>ROUND(P247*H247,2)</f>
        <v>0</v>
      </c>
      <c r="L247" s="153" t="s">
        <v>1</v>
      </c>
      <c r="M247" s="32"/>
      <c r="N247" s="157" t="s">
        <v>1</v>
      </c>
      <c r="O247" s="158" t="s">
        <v>37</v>
      </c>
      <c r="P247" s="159">
        <f>I247+J247</f>
        <v>0</v>
      </c>
      <c r="Q247" s="159">
        <f>ROUND(I247*H247,2)</f>
        <v>0</v>
      </c>
      <c r="R247" s="159">
        <f>ROUND(J247*H247,2)</f>
        <v>0</v>
      </c>
      <c r="S247" s="160">
        <v>0.35</v>
      </c>
      <c r="T247" s="160">
        <f>S247*H247</f>
        <v>1.7290000000000001</v>
      </c>
      <c r="U247" s="160">
        <v>1.4999999999999999E-2</v>
      </c>
      <c r="V247" s="160">
        <f>U247*H247</f>
        <v>7.4099999999999999E-2</v>
      </c>
      <c r="W247" s="160">
        <v>0</v>
      </c>
      <c r="X247" s="161">
        <f>W247*H247</f>
        <v>0</v>
      </c>
      <c r="Y247" s="31"/>
      <c r="Z247" s="31"/>
      <c r="AA247" s="31"/>
      <c r="AB247" s="31"/>
      <c r="AC247" s="31"/>
      <c r="AD247" s="31"/>
      <c r="AE247" s="31"/>
      <c r="AR247" s="162" t="s">
        <v>182</v>
      </c>
      <c r="AT247" s="162" t="s">
        <v>149</v>
      </c>
      <c r="AU247" s="162" t="s">
        <v>80</v>
      </c>
      <c r="AY247" s="16" t="s">
        <v>146</v>
      </c>
      <c r="BE247" s="163">
        <f>IF(O247="základní",K247,0)</f>
        <v>0</v>
      </c>
      <c r="BF247" s="163">
        <f>IF(O247="snížená",K247,0)</f>
        <v>0</v>
      </c>
      <c r="BG247" s="163">
        <f>IF(O247="zákl. přenesená",K247,0)</f>
        <v>0</v>
      </c>
      <c r="BH247" s="163">
        <f>IF(O247="sníž. přenesená",K247,0)</f>
        <v>0</v>
      </c>
      <c r="BI247" s="163">
        <f>IF(O247="nulová",K247,0)</f>
        <v>0</v>
      </c>
      <c r="BJ247" s="16" t="s">
        <v>78</v>
      </c>
      <c r="BK247" s="163">
        <f>ROUND(P247*H247,2)</f>
        <v>0</v>
      </c>
      <c r="BL247" s="16" t="s">
        <v>182</v>
      </c>
      <c r="BM247" s="162" t="s">
        <v>478</v>
      </c>
    </row>
    <row r="248" spans="1:65" s="13" customFormat="1" ht="22.5">
      <c r="B248" s="177"/>
      <c r="D248" s="164" t="s">
        <v>298</v>
      </c>
      <c r="E248" s="178" t="s">
        <v>1</v>
      </c>
      <c r="F248" s="179" t="s">
        <v>479</v>
      </c>
      <c r="H248" s="180">
        <v>4.9400000000000004</v>
      </c>
      <c r="M248" s="177"/>
      <c r="N248" s="181"/>
      <c r="O248" s="182"/>
      <c r="P248" s="182"/>
      <c r="Q248" s="182"/>
      <c r="R248" s="182"/>
      <c r="S248" s="182"/>
      <c r="T248" s="182"/>
      <c r="U248" s="182"/>
      <c r="V248" s="182"/>
      <c r="W248" s="182"/>
      <c r="X248" s="183"/>
      <c r="AT248" s="178" t="s">
        <v>298</v>
      </c>
      <c r="AU248" s="178" t="s">
        <v>80</v>
      </c>
      <c r="AV248" s="13" t="s">
        <v>80</v>
      </c>
      <c r="AW248" s="13" t="s">
        <v>4</v>
      </c>
      <c r="AX248" s="13" t="s">
        <v>70</v>
      </c>
      <c r="AY248" s="178" t="s">
        <v>146</v>
      </c>
    </row>
    <row r="249" spans="1:65" s="14" customFormat="1">
      <c r="B249" s="184"/>
      <c r="D249" s="164" t="s">
        <v>298</v>
      </c>
      <c r="E249" s="185" t="s">
        <v>1</v>
      </c>
      <c r="F249" s="186" t="s">
        <v>300</v>
      </c>
      <c r="H249" s="187">
        <v>4.9400000000000004</v>
      </c>
      <c r="M249" s="184"/>
      <c r="N249" s="188"/>
      <c r="O249" s="189"/>
      <c r="P249" s="189"/>
      <c r="Q249" s="189"/>
      <c r="R249" s="189"/>
      <c r="S249" s="189"/>
      <c r="T249" s="189"/>
      <c r="U249" s="189"/>
      <c r="V249" s="189"/>
      <c r="W249" s="189"/>
      <c r="X249" s="190"/>
      <c r="AT249" s="185" t="s">
        <v>298</v>
      </c>
      <c r="AU249" s="185" t="s">
        <v>80</v>
      </c>
      <c r="AV249" s="14" t="s">
        <v>153</v>
      </c>
      <c r="AW249" s="14" t="s">
        <v>4</v>
      </c>
      <c r="AX249" s="14" t="s">
        <v>78</v>
      </c>
      <c r="AY249" s="185" t="s">
        <v>146</v>
      </c>
    </row>
    <row r="250" spans="1:65" s="2" customFormat="1" ht="24">
      <c r="A250" s="31"/>
      <c r="B250" s="150"/>
      <c r="C250" s="151" t="s">
        <v>480</v>
      </c>
      <c r="D250" s="151" t="s">
        <v>149</v>
      </c>
      <c r="E250" s="152" t="s">
        <v>481</v>
      </c>
      <c r="F250" s="153" t="s">
        <v>482</v>
      </c>
      <c r="G250" s="154" t="s">
        <v>285</v>
      </c>
      <c r="H250" s="155">
        <v>7.3999999999999996E-2</v>
      </c>
      <c r="I250" s="156">
        <v>0</v>
      </c>
      <c r="J250" s="156"/>
      <c r="K250" s="156">
        <f>ROUND(P250*H250,2)</f>
        <v>0</v>
      </c>
      <c r="L250" s="153" t="s">
        <v>1</v>
      </c>
      <c r="M250" s="32"/>
      <c r="N250" s="157" t="s">
        <v>1</v>
      </c>
      <c r="O250" s="158" t="s">
        <v>37</v>
      </c>
      <c r="P250" s="159">
        <f>I250+J250</f>
        <v>0</v>
      </c>
      <c r="Q250" s="159">
        <f>ROUND(I250*H250,2)</f>
        <v>0</v>
      </c>
      <c r="R250" s="159">
        <f>ROUND(J250*H250,2)</f>
        <v>0</v>
      </c>
      <c r="S250" s="160">
        <v>1.1140000000000001</v>
      </c>
      <c r="T250" s="160">
        <f>S250*H250</f>
        <v>8.2436000000000009E-2</v>
      </c>
      <c r="U250" s="160">
        <v>0</v>
      </c>
      <c r="V250" s="160">
        <f>U250*H250</f>
        <v>0</v>
      </c>
      <c r="W250" s="160">
        <v>0</v>
      </c>
      <c r="X250" s="161">
        <f>W250*H250</f>
        <v>0</v>
      </c>
      <c r="Y250" s="31"/>
      <c r="Z250" s="31"/>
      <c r="AA250" s="31"/>
      <c r="AB250" s="31"/>
      <c r="AC250" s="31"/>
      <c r="AD250" s="31"/>
      <c r="AE250" s="31"/>
      <c r="AR250" s="162" t="s">
        <v>182</v>
      </c>
      <c r="AT250" s="162" t="s">
        <v>149</v>
      </c>
      <c r="AU250" s="162" t="s">
        <v>80</v>
      </c>
      <c r="AY250" s="16" t="s">
        <v>146</v>
      </c>
      <c r="BE250" s="163">
        <f>IF(O250="základní",K250,0)</f>
        <v>0</v>
      </c>
      <c r="BF250" s="163">
        <f>IF(O250="snížená",K250,0)</f>
        <v>0</v>
      </c>
      <c r="BG250" s="163">
        <f>IF(O250="zákl. přenesená",K250,0)</f>
        <v>0</v>
      </c>
      <c r="BH250" s="163">
        <f>IF(O250="sníž. přenesená",K250,0)</f>
        <v>0</v>
      </c>
      <c r="BI250" s="163">
        <f>IF(O250="nulová",K250,0)</f>
        <v>0</v>
      </c>
      <c r="BJ250" s="16" t="s">
        <v>78</v>
      </c>
      <c r="BK250" s="163">
        <f>ROUND(P250*H250,2)</f>
        <v>0</v>
      </c>
      <c r="BL250" s="16" t="s">
        <v>182</v>
      </c>
      <c r="BM250" s="162" t="s">
        <v>483</v>
      </c>
    </row>
    <row r="251" spans="1:65" s="12" customFormat="1" ht="22.9" customHeight="1">
      <c r="B251" s="137"/>
      <c r="D251" s="138" t="s">
        <v>69</v>
      </c>
      <c r="E251" s="148" t="s">
        <v>484</v>
      </c>
      <c r="F251" s="148" t="s">
        <v>485</v>
      </c>
      <c r="K251" s="149">
        <f>BK251</f>
        <v>0</v>
      </c>
      <c r="M251" s="137"/>
      <c r="N251" s="141"/>
      <c r="O251" s="142"/>
      <c r="P251" s="142"/>
      <c r="Q251" s="143">
        <f>SUM(Q252:Q253)</f>
        <v>0</v>
      </c>
      <c r="R251" s="143">
        <f>SUM(R252:R253)</f>
        <v>0</v>
      </c>
      <c r="S251" s="142"/>
      <c r="T251" s="144">
        <f>SUM(T252:T253)</f>
        <v>0</v>
      </c>
      <c r="U251" s="142"/>
      <c r="V251" s="144">
        <f>SUM(V252:V253)</f>
        <v>0</v>
      </c>
      <c r="W251" s="142"/>
      <c r="X251" s="145">
        <f>SUM(X252:X253)</f>
        <v>0</v>
      </c>
      <c r="AR251" s="138" t="s">
        <v>80</v>
      </c>
      <c r="AT251" s="146" t="s">
        <v>69</v>
      </c>
      <c r="AU251" s="146" t="s">
        <v>78</v>
      </c>
      <c r="AY251" s="138" t="s">
        <v>146</v>
      </c>
      <c r="BK251" s="147">
        <f>SUM(BK252:BK253)</f>
        <v>0</v>
      </c>
    </row>
    <row r="252" spans="1:65" s="2" customFormat="1" ht="24">
      <c r="A252" s="31"/>
      <c r="B252" s="150"/>
      <c r="C252" s="168" t="s">
        <v>486</v>
      </c>
      <c r="D252" s="168" t="s">
        <v>190</v>
      </c>
      <c r="E252" s="169" t="s">
        <v>487</v>
      </c>
      <c r="F252" s="170" t="s">
        <v>488</v>
      </c>
      <c r="G252" s="171" t="s">
        <v>325</v>
      </c>
      <c r="H252" s="172">
        <v>1</v>
      </c>
      <c r="I252" s="173"/>
      <c r="J252" s="174"/>
      <c r="K252" s="173">
        <f>ROUND(P252*H252,2)</f>
        <v>0</v>
      </c>
      <c r="L252" s="170" t="s">
        <v>1</v>
      </c>
      <c r="M252" s="175"/>
      <c r="N252" s="176" t="s">
        <v>1</v>
      </c>
      <c r="O252" s="158" t="s">
        <v>37</v>
      </c>
      <c r="P252" s="159">
        <f>I252+J252</f>
        <v>0</v>
      </c>
      <c r="Q252" s="159">
        <f>ROUND(I252*H252,2)</f>
        <v>0</v>
      </c>
      <c r="R252" s="159">
        <f>ROUND(J252*H252,2)</f>
        <v>0</v>
      </c>
      <c r="S252" s="160">
        <v>0</v>
      </c>
      <c r="T252" s="160">
        <f>S252*H252</f>
        <v>0</v>
      </c>
      <c r="U252" s="160">
        <v>0</v>
      </c>
      <c r="V252" s="160">
        <f>U252*H252</f>
        <v>0</v>
      </c>
      <c r="W252" s="160">
        <v>0</v>
      </c>
      <c r="X252" s="161">
        <f>W252*H252</f>
        <v>0</v>
      </c>
      <c r="Y252" s="31"/>
      <c r="Z252" s="31"/>
      <c r="AA252" s="31"/>
      <c r="AB252" s="31"/>
      <c r="AC252" s="31"/>
      <c r="AD252" s="31"/>
      <c r="AE252" s="31"/>
      <c r="AR252" s="162" t="s">
        <v>193</v>
      </c>
      <c r="AT252" s="162" t="s">
        <v>190</v>
      </c>
      <c r="AU252" s="162" t="s">
        <v>80</v>
      </c>
      <c r="AY252" s="16" t="s">
        <v>146</v>
      </c>
      <c r="BE252" s="163">
        <f>IF(O252="základní",K252,0)</f>
        <v>0</v>
      </c>
      <c r="BF252" s="163">
        <f>IF(O252="snížená",K252,0)</f>
        <v>0</v>
      </c>
      <c r="BG252" s="163">
        <f>IF(O252="zákl. přenesená",K252,0)</f>
        <v>0</v>
      </c>
      <c r="BH252" s="163">
        <f>IF(O252="sníž. přenesená",K252,0)</f>
        <v>0</v>
      </c>
      <c r="BI252" s="163">
        <f>IF(O252="nulová",K252,0)</f>
        <v>0</v>
      </c>
      <c r="BJ252" s="16" t="s">
        <v>78</v>
      </c>
      <c r="BK252" s="163">
        <f>ROUND(P252*H252,2)</f>
        <v>0</v>
      </c>
      <c r="BL252" s="16" t="s">
        <v>182</v>
      </c>
      <c r="BM252" s="162" t="s">
        <v>489</v>
      </c>
    </row>
    <row r="253" spans="1:65" s="2" customFormat="1" ht="21.75" customHeight="1">
      <c r="A253" s="31"/>
      <c r="B253" s="150"/>
      <c r="C253" s="168" t="s">
        <v>490</v>
      </c>
      <c r="D253" s="168" t="s">
        <v>190</v>
      </c>
      <c r="E253" s="169" t="s">
        <v>491</v>
      </c>
      <c r="F253" s="170" t="s">
        <v>492</v>
      </c>
      <c r="G253" s="171" t="s">
        <v>325</v>
      </c>
      <c r="H253" s="172">
        <v>1</v>
      </c>
      <c r="I253" s="173"/>
      <c r="J253" s="174"/>
      <c r="K253" s="173">
        <f>ROUND(P253*H253,2)</f>
        <v>0</v>
      </c>
      <c r="L253" s="170" t="s">
        <v>1</v>
      </c>
      <c r="M253" s="175"/>
      <c r="N253" s="176" t="s">
        <v>1</v>
      </c>
      <c r="O253" s="158" t="s">
        <v>37</v>
      </c>
      <c r="P253" s="159">
        <f>I253+J253</f>
        <v>0</v>
      </c>
      <c r="Q253" s="159">
        <f>ROUND(I253*H253,2)</f>
        <v>0</v>
      </c>
      <c r="R253" s="159">
        <f>ROUND(J253*H253,2)</f>
        <v>0</v>
      </c>
      <c r="S253" s="160">
        <v>0</v>
      </c>
      <c r="T253" s="160">
        <f>S253*H253</f>
        <v>0</v>
      </c>
      <c r="U253" s="160">
        <v>0</v>
      </c>
      <c r="V253" s="160">
        <f>U253*H253</f>
        <v>0</v>
      </c>
      <c r="W253" s="160">
        <v>0</v>
      </c>
      <c r="X253" s="161">
        <f>W253*H253</f>
        <v>0</v>
      </c>
      <c r="Y253" s="31"/>
      <c r="Z253" s="31"/>
      <c r="AA253" s="31"/>
      <c r="AB253" s="31"/>
      <c r="AC253" s="31"/>
      <c r="AD253" s="31"/>
      <c r="AE253" s="31"/>
      <c r="AR253" s="162" t="s">
        <v>193</v>
      </c>
      <c r="AT253" s="162" t="s">
        <v>190</v>
      </c>
      <c r="AU253" s="162" t="s">
        <v>80</v>
      </c>
      <c r="AY253" s="16" t="s">
        <v>146</v>
      </c>
      <c r="BE253" s="163">
        <f>IF(O253="základní",K253,0)</f>
        <v>0</v>
      </c>
      <c r="BF253" s="163">
        <f>IF(O253="snížená",K253,0)</f>
        <v>0</v>
      </c>
      <c r="BG253" s="163">
        <f>IF(O253="zákl. přenesená",K253,0)</f>
        <v>0</v>
      </c>
      <c r="BH253" s="163">
        <f>IF(O253="sníž. přenesená",K253,0)</f>
        <v>0</v>
      </c>
      <c r="BI253" s="163">
        <f>IF(O253="nulová",K253,0)</f>
        <v>0</v>
      </c>
      <c r="BJ253" s="16" t="s">
        <v>78</v>
      </c>
      <c r="BK253" s="163">
        <f>ROUND(P253*H253,2)</f>
        <v>0</v>
      </c>
      <c r="BL253" s="16" t="s">
        <v>182</v>
      </c>
      <c r="BM253" s="162" t="s">
        <v>493</v>
      </c>
    </row>
    <row r="254" spans="1:65" s="12" customFormat="1" ht="22.9" customHeight="1">
      <c r="B254" s="137"/>
      <c r="D254" s="138" t="s">
        <v>69</v>
      </c>
      <c r="E254" s="148" t="s">
        <v>494</v>
      </c>
      <c r="F254" s="148" t="s">
        <v>495</v>
      </c>
      <c r="K254" s="149">
        <f>BK254</f>
        <v>0</v>
      </c>
      <c r="M254" s="137"/>
      <c r="N254" s="141"/>
      <c r="O254" s="142"/>
      <c r="P254" s="142"/>
      <c r="Q254" s="143">
        <f>SUM(Q255:Q272)</f>
        <v>0</v>
      </c>
      <c r="R254" s="143">
        <f>SUM(R255:R272)</f>
        <v>0</v>
      </c>
      <c r="S254" s="142"/>
      <c r="T254" s="144">
        <f>SUM(T255:T272)</f>
        <v>37.337405000000011</v>
      </c>
      <c r="U254" s="142"/>
      <c r="V254" s="144">
        <f>SUM(V255:V272)</f>
        <v>1.0348303000000003</v>
      </c>
      <c r="W254" s="142"/>
      <c r="X254" s="145">
        <f>SUM(X255:X272)</f>
        <v>1.8508650000000002</v>
      </c>
      <c r="AR254" s="138" t="s">
        <v>80</v>
      </c>
      <c r="AT254" s="146" t="s">
        <v>69</v>
      </c>
      <c r="AU254" s="146" t="s">
        <v>78</v>
      </c>
      <c r="AY254" s="138" t="s">
        <v>146</v>
      </c>
      <c r="BK254" s="147">
        <f>SUM(BK255:BK272)</f>
        <v>0</v>
      </c>
    </row>
    <row r="255" spans="1:65" s="2" customFormat="1" ht="21.75" customHeight="1">
      <c r="A255" s="31"/>
      <c r="B255" s="150"/>
      <c r="C255" s="151" t="s">
        <v>496</v>
      </c>
      <c r="D255" s="151" t="s">
        <v>149</v>
      </c>
      <c r="E255" s="152" t="s">
        <v>497</v>
      </c>
      <c r="F255" s="153" t="s">
        <v>498</v>
      </c>
      <c r="G255" s="154" t="s">
        <v>291</v>
      </c>
      <c r="H255" s="155">
        <v>4.5999999999999996</v>
      </c>
      <c r="I255" s="156">
        <v>0</v>
      </c>
      <c r="J255" s="156"/>
      <c r="K255" s="156">
        <f>ROUND(P255*H255,2)</f>
        <v>0</v>
      </c>
      <c r="L255" s="153" t="s">
        <v>1</v>
      </c>
      <c r="M255" s="32"/>
      <c r="N255" s="157" t="s">
        <v>1</v>
      </c>
      <c r="O255" s="158" t="s">
        <v>37</v>
      </c>
      <c r="P255" s="159">
        <f>I255+J255</f>
        <v>0</v>
      </c>
      <c r="Q255" s="159">
        <f>ROUND(I255*H255,2)</f>
        <v>0</v>
      </c>
      <c r="R255" s="159">
        <f>ROUND(J255*H255,2)</f>
        <v>0</v>
      </c>
      <c r="S255" s="160">
        <v>7.0000000000000007E-2</v>
      </c>
      <c r="T255" s="160">
        <f>S255*H255</f>
        <v>0.32200000000000001</v>
      </c>
      <c r="U255" s="160">
        <v>2.0000000000000001E-4</v>
      </c>
      <c r="V255" s="160">
        <f>U255*H255</f>
        <v>9.1999999999999992E-4</v>
      </c>
      <c r="W255" s="160">
        <v>0</v>
      </c>
      <c r="X255" s="161">
        <f>W255*H255</f>
        <v>0</v>
      </c>
      <c r="Y255" s="31"/>
      <c r="Z255" s="31"/>
      <c r="AA255" s="31"/>
      <c r="AB255" s="31"/>
      <c r="AC255" s="31"/>
      <c r="AD255" s="31"/>
      <c r="AE255" s="31"/>
      <c r="AR255" s="162" t="s">
        <v>182</v>
      </c>
      <c r="AT255" s="162" t="s">
        <v>149</v>
      </c>
      <c r="AU255" s="162" t="s">
        <v>80</v>
      </c>
      <c r="AY255" s="16" t="s">
        <v>146</v>
      </c>
      <c r="BE255" s="163">
        <f>IF(O255="základní",K255,0)</f>
        <v>0</v>
      </c>
      <c r="BF255" s="163">
        <f>IF(O255="snížená",K255,0)</f>
        <v>0</v>
      </c>
      <c r="BG255" s="163">
        <f>IF(O255="zákl. přenesená",K255,0)</f>
        <v>0</v>
      </c>
      <c r="BH255" s="163">
        <f>IF(O255="sníž. přenesená",K255,0)</f>
        <v>0</v>
      </c>
      <c r="BI255" s="163">
        <f>IF(O255="nulová",K255,0)</f>
        <v>0</v>
      </c>
      <c r="BJ255" s="16" t="s">
        <v>78</v>
      </c>
      <c r="BK255" s="163">
        <f>ROUND(P255*H255,2)</f>
        <v>0</v>
      </c>
      <c r="BL255" s="16" t="s">
        <v>182</v>
      </c>
      <c r="BM255" s="162" t="s">
        <v>499</v>
      </c>
    </row>
    <row r="256" spans="1:65" s="2" customFormat="1" ht="24">
      <c r="A256" s="31"/>
      <c r="B256" s="150"/>
      <c r="C256" s="168" t="s">
        <v>500</v>
      </c>
      <c r="D256" s="168" t="s">
        <v>190</v>
      </c>
      <c r="E256" s="169" t="s">
        <v>501</v>
      </c>
      <c r="F256" s="170" t="s">
        <v>502</v>
      </c>
      <c r="G256" s="171" t="s">
        <v>291</v>
      </c>
      <c r="H256" s="172">
        <v>5.0599999999999996</v>
      </c>
      <c r="I256" s="173"/>
      <c r="J256" s="174"/>
      <c r="K256" s="173">
        <f>ROUND(P256*H256,2)</f>
        <v>0</v>
      </c>
      <c r="L256" s="170" t="s">
        <v>1</v>
      </c>
      <c r="M256" s="175"/>
      <c r="N256" s="176" t="s">
        <v>1</v>
      </c>
      <c r="O256" s="158" t="s">
        <v>37</v>
      </c>
      <c r="P256" s="159">
        <f>I256+J256</f>
        <v>0</v>
      </c>
      <c r="Q256" s="159">
        <f>ROUND(I256*H256,2)</f>
        <v>0</v>
      </c>
      <c r="R256" s="159">
        <f>ROUND(J256*H256,2)</f>
        <v>0</v>
      </c>
      <c r="S256" s="160">
        <v>0</v>
      </c>
      <c r="T256" s="160">
        <f>S256*H256</f>
        <v>0</v>
      </c>
      <c r="U256" s="160">
        <v>1E-4</v>
      </c>
      <c r="V256" s="160">
        <f>U256*H256</f>
        <v>5.0599999999999994E-4</v>
      </c>
      <c r="W256" s="160">
        <v>0</v>
      </c>
      <c r="X256" s="161">
        <f>W256*H256</f>
        <v>0</v>
      </c>
      <c r="Y256" s="31"/>
      <c r="Z256" s="31"/>
      <c r="AA256" s="31"/>
      <c r="AB256" s="31"/>
      <c r="AC256" s="31"/>
      <c r="AD256" s="31"/>
      <c r="AE256" s="31"/>
      <c r="AR256" s="162" t="s">
        <v>193</v>
      </c>
      <c r="AT256" s="162" t="s">
        <v>190</v>
      </c>
      <c r="AU256" s="162" t="s">
        <v>80</v>
      </c>
      <c r="AY256" s="16" t="s">
        <v>146</v>
      </c>
      <c r="BE256" s="163">
        <f>IF(O256="základní",K256,0)</f>
        <v>0</v>
      </c>
      <c r="BF256" s="163">
        <f>IF(O256="snížená",K256,0)</f>
        <v>0</v>
      </c>
      <c r="BG256" s="163">
        <f>IF(O256="zákl. přenesená",K256,0)</f>
        <v>0</v>
      </c>
      <c r="BH256" s="163">
        <f>IF(O256="sníž. přenesená",K256,0)</f>
        <v>0</v>
      </c>
      <c r="BI256" s="163">
        <f>IF(O256="nulová",K256,0)</f>
        <v>0</v>
      </c>
      <c r="BJ256" s="16" t="s">
        <v>78</v>
      </c>
      <c r="BK256" s="163">
        <f>ROUND(P256*H256,2)</f>
        <v>0</v>
      </c>
      <c r="BL256" s="16" t="s">
        <v>182</v>
      </c>
      <c r="BM256" s="162" t="s">
        <v>503</v>
      </c>
    </row>
    <row r="257" spans="1:65" s="13" customFormat="1">
      <c r="B257" s="177"/>
      <c r="D257" s="164" t="s">
        <v>298</v>
      </c>
      <c r="E257" s="178" t="s">
        <v>1</v>
      </c>
      <c r="F257" s="179" t="s">
        <v>504</v>
      </c>
      <c r="H257" s="180">
        <v>5.0599999999999996</v>
      </c>
      <c r="M257" s="177"/>
      <c r="N257" s="181"/>
      <c r="O257" s="182"/>
      <c r="P257" s="182"/>
      <c r="Q257" s="182"/>
      <c r="R257" s="182"/>
      <c r="S257" s="182"/>
      <c r="T257" s="182"/>
      <c r="U257" s="182"/>
      <c r="V257" s="182"/>
      <c r="W257" s="182"/>
      <c r="X257" s="183"/>
      <c r="AT257" s="178" t="s">
        <v>298</v>
      </c>
      <c r="AU257" s="178" t="s">
        <v>80</v>
      </c>
      <c r="AV257" s="13" t="s">
        <v>80</v>
      </c>
      <c r="AW257" s="13" t="s">
        <v>4</v>
      </c>
      <c r="AX257" s="13" t="s">
        <v>70</v>
      </c>
      <c r="AY257" s="178" t="s">
        <v>146</v>
      </c>
    </row>
    <row r="258" spans="1:65" s="14" customFormat="1">
      <c r="B258" s="184"/>
      <c r="D258" s="164" t="s">
        <v>298</v>
      </c>
      <c r="E258" s="185" t="s">
        <v>1</v>
      </c>
      <c r="F258" s="186" t="s">
        <v>300</v>
      </c>
      <c r="H258" s="187">
        <v>5.0599999999999996</v>
      </c>
      <c r="M258" s="184"/>
      <c r="N258" s="188"/>
      <c r="O258" s="189"/>
      <c r="P258" s="189"/>
      <c r="Q258" s="189"/>
      <c r="R258" s="189"/>
      <c r="S258" s="189"/>
      <c r="T258" s="189"/>
      <c r="U258" s="189"/>
      <c r="V258" s="189"/>
      <c r="W258" s="189"/>
      <c r="X258" s="190"/>
      <c r="AT258" s="185" t="s">
        <v>298</v>
      </c>
      <c r="AU258" s="185" t="s">
        <v>80</v>
      </c>
      <c r="AV258" s="14" t="s">
        <v>153</v>
      </c>
      <c r="AW258" s="14" t="s">
        <v>4</v>
      </c>
      <c r="AX258" s="14" t="s">
        <v>78</v>
      </c>
      <c r="AY258" s="185" t="s">
        <v>146</v>
      </c>
    </row>
    <row r="259" spans="1:65" s="2" customFormat="1" ht="24">
      <c r="A259" s="31"/>
      <c r="B259" s="150"/>
      <c r="C259" s="151" t="s">
        <v>505</v>
      </c>
      <c r="D259" s="151" t="s">
        <v>149</v>
      </c>
      <c r="E259" s="152" t="s">
        <v>506</v>
      </c>
      <c r="F259" s="153" t="s">
        <v>507</v>
      </c>
      <c r="G259" s="154" t="s">
        <v>152</v>
      </c>
      <c r="H259" s="155">
        <v>22.71</v>
      </c>
      <c r="I259" s="156">
        <v>0</v>
      </c>
      <c r="J259" s="156"/>
      <c r="K259" s="156">
        <f>ROUND(P259*H259,2)</f>
        <v>0</v>
      </c>
      <c r="L259" s="153" t="s">
        <v>1</v>
      </c>
      <c r="M259" s="32"/>
      <c r="N259" s="157" t="s">
        <v>1</v>
      </c>
      <c r="O259" s="158" t="s">
        <v>37</v>
      </c>
      <c r="P259" s="159">
        <f>I259+J259</f>
        <v>0</v>
      </c>
      <c r="Q259" s="159">
        <f>ROUND(I259*H259,2)</f>
        <v>0</v>
      </c>
      <c r="R259" s="159">
        <f>ROUND(J259*H259,2)</f>
        <v>0</v>
      </c>
      <c r="S259" s="160">
        <v>1.1180000000000001</v>
      </c>
      <c r="T259" s="160">
        <f>S259*H259</f>
        <v>25.389780000000002</v>
      </c>
      <c r="U259" s="160">
        <v>3.2250000000000001E-2</v>
      </c>
      <c r="V259" s="160">
        <f>U259*H259</f>
        <v>0.73239750000000003</v>
      </c>
      <c r="W259" s="160">
        <v>0</v>
      </c>
      <c r="X259" s="161">
        <f>W259*H259</f>
        <v>0</v>
      </c>
      <c r="Y259" s="31"/>
      <c r="Z259" s="31"/>
      <c r="AA259" s="31"/>
      <c r="AB259" s="31"/>
      <c r="AC259" s="31"/>
      <c r="AD259" s="31"/>
      <c r="AE259" s="31"/>
      <c r="AR259" s="162" t="s">
        <v>182</v>
      </c>
      <c r="AT259" s="162" t="s">
        <v>149</v>
      </c>
      <c r="AU259" s="162" t="s">
        <v>80</v>
      </c>
      <c r="AY259" s="16" t="s">
        <v>146</v>
      </c>
      <c r="BE259" s="163">
        <f>IF(O259="základní",K259,0)</f>
        <v>0</v>
      </c>
      <c r="BF259" s="163">
        <f>IF(O259="snížená",K259,0)</f>
        <v>0</v>
      </c>
      <c r="BG259" s="163">
        <f>IF(O259="zákl. přenesená",K259,0)</f>
        <v>0</v>
      </c>
      <c r="BH259" s="163">
        <f>IF(O259="sníž. přenesená",K259,0)</f>
        <v>0</v>
      </c>
      <c r="BI259" s="163">
        <f>IF(O259="nulová",K259,0)</f>
        <v>0</v>
      </c>
      <c r="BJ259" s="16" t="s">
        <v>78</v>
      </c>
      <c r="BK259" s="163">
        <f>ROUND(P259*H259,2)</f>
        <v>0</v>
      </c>
      <c r="BL259" s="16" t="s">
        <v>182</v>
      </c>
      <c r="BM259" s="162" t="s">
        <v>508</v>
      </c>
    </row>
    <row r="260" spans="1:65" s="2" customFormat="1" ht="16.5" customHeight="1">
      <c r="A260" s="31"/>
      <c r="B260" s="150"/>
      <c r="C260" s="168" t="s">
        <v>509</v>
      </c>
      <c r="D260" s="168" t="s">
        <v>190</v>
      </c>
      <c r="E260" s="169" t="s">
        <v>510</v>
      </c>
      <c r="F260" s="170" t="s">
        <v>511</v>
      </c>
      <c r="G260" s="171" t="s">
        <v>152</v>
      </c>
      <c r="H260" s="172">
        <v>24.981000000000002</v>
      </c>
      <c r="I260" s="173"/>
      <c r="J260" s="174"/>
      <c r="K260" s="173">
        <f>ROUND(P260*H260,2)</f>
        <v>0</v>
      </c>
      <c r="L260" s="170" t="s">
        <v>1</v>
      </c>
      <c r="M260" s="175"/>
      <c r="N260" s="176" t="s">
        <v>1</v>
      </c>
      <c r="O260" s="158" t="s">
        <v>37</v>
      </c>
      <c r="P260" s="159">
        <f>I260+J260</f>
        <v>0</v>
      </c>
      <c r="Q260" s="159">
        <f>ROUND(I260*H260,2)</f>
        <v>0</v>
      </c>
      <c r="R260" s="159">
        <f>ROUND(J260*H260,2)</f>
        <v>0</v>
      </c>
      <c r="S260" s="160">
        <v>0</v>
      </c>
      <c r="T260" s="160">
        <f>S260*H260</f>
        <v>0</v>
      </c>
      <c r="U260" s="160">
        <v>1.18E-2</v>
      </c>
      <c r="V260" s="160">
        <f>U260*H260</f>
        <v>0.29477580000000003</v>
      </c>
      <c r="W260" s="160">
        <v>0</v>
      </c>
      <c r="X260" s="161">
        <f>W260*H260</f>
        <v>0</v>
      </c>
      <c r="Y260" s="31"/>
      <c r="Z260" s="31"/>
      <c r="AA260" s="31"/>
      <c r="AB260" s="31"/>
      <c r="AC260" s="31"/>
      <c r="AD260" s="31"/>
      <c r="AE260" s="31"/>
      <c r="AR260" s="162" t="s">
        <v>193</v>
      </c>
      <c r="AT260" s="162" t="s">
        <v>190</v>
      </c>
      <c r="AU260" s="162" t="s">
        <v>80</v>
      </c>
      <c r="AY260" s="16" t="s">
        <v>146</v>
      </c>
      <c r="BE260" s="163">
        <f>IF(O260="základní",K260,0)</f>
        <v>0</v>
      </c>
      <c r="BF260" s="163">
        <f>IF(O260="snížená",K260,0)</f>
        <v>0</v>
      </c>
      <c r="BG260" s="163">
        <f>IF(O260="zákl. přenesená",K260,0)</f>
        <v>0</v>
      </c>
      <c r="BH260" s="163">
        <f>IF(O260="sníž. přenesená",K260,0)</f>
        <v>0</v>
      </c>
      <c r="BI260" s="163">
        <f>IF(O260="nulová",K260,0)</f>
        <v>0</v>
      </c>
      <c r="BJ260" s="16" t="s">
        <v>78</v>
      </c>
      <c r="BK260" s="163">
        <f>ROUND(P260*H260,2)</f>
        <v>0</v>
      </c>
      <c r="BL260" s="16" t="s">
        <v>182</v>
      </c>
      <c r="BM260" s="162" t="s">
        <v>512</v>
      </c>
    </row>
    <row r="261" spans="1:65" s="2" customFormat="1" ht="19.5">
      <c r="A261" s="31"/>
      <c r="B261" s="32"/>
      <c r="C261" s="31"/>
      <c r="D261" s="164" t="s">
        <v>155</v>
      </c>
      <c r="E261" s="31"/>
      <c r="F261" s="165" t="s">
        <v>513</v>
      </c>
      <c r="G261" s="31"/>
      <c r="H261" s="31"/>
      <c r="I261" s="31"/>
      <c r="J261" s="31"/>
      <c r="K261" s="31"/>
      <c r="L261" s="31"/>
      <c r="M261" s="32"/>
      <c r="N261" s="166"/>
      <c r="O261" s="167"/>
      <c r="P261" s="57"/>
      <c r="Q261" s="57"/>
      <c r="R261" s="57"/>
      <c r="S261" s="57"/>
      <c r="T261" s="57"/>
      <c r="U261" s="57"/>
      <c r="V261" s="57"/>
      <c r="W261" s="57"/>
      <c r="X261" s="58"/>
      <c r="Y261" s="31"/>
      <c r="Z261" s="31"/>
      <c r="AA261" s="31"/>
      <c r="AB261" s="31"/>
      <c r="AC261" s="31"/>
      <c r="AD261" s="31"/>
      <c r="AE261" s="31"/>
      <c r="AT261" s="16" t="s">
        <v>155</v>
      </c>
      <c r="AU261" s="16" t="s">
        <v>80</v>
      </c>
    </row>
    <row r="262" spans="1:65" s="13" customFormat="1">
      <c r="B262" s="177"/>
      <c r="D262" s="164" t="s">
        <v>298</v>
      </c>
      <c r="E262" s="178" t="s">
        <v>1</v>
      </c>
      <c r="F262" s="179" t="s">
        <v>514</v>
      </c>
      <c r="H262" s="180">
        <v>24.981000000000002</v>
      </c>
      <c r="M262" s="177"/>
      <c r="N262" s="181"/>
      <c r="O262" s="182"/>
      <c r="P262" s="182"/>
      <c r="Q262" s="182"/>
      <c r="R262" s="182"/>
      <c r="S262" s="182"/>
      <c r="T262" s="182"/>
      <c r="U262" s="182"/>
      <c r="V262" s="182"/>
      <c r="W262" s="182"/>
      <c r="X262" s="183"/>
      <c r="AT262" s="178" t="s">
        <v>298</v>
      </c>
      <c r="AU262" s="178" t="s">
        <v>80</v>
      </c>
      <c r="AV262" s="13" t="s">
        <v>80</v>
      </c>
      <c r="AW262" s="13" t="s">
        <v>4</v>
      </c>
      <c r="AX262" s="13" t="s">
        <v>70</v>
      </c>
      <c r="AY262" s="178" t="s">
        <v>146</v>
      </c>
    </row>
    <row r="263" spans="1:65" s="14" customFormat="1">
      <c r="B263" s="184"/>
      <c r="D263" s="164" t="s">
        <v>298</v>
      </c>
      <c r="E263" s="185" t="s">
        <v>1</v>
      </c>
      <c r="F263" s="186" t="s">
        <v>300</v>
      </c>
      <c r="H263" s="187">
        <v>24.981000000000002</v>
      </c>
      <c r="M263" s="184"/>
      <c r="N263" s="188"/>
      <c r="O263" s="189"/>
      <c r="P263" s="189"/>
      <c r="Q263" s="189"/>
      <c r="R263" s="189"/>
      <c r="S263" s="189"/>
      <c r="T263" s="189"/>
      <c r="U263" s="189"/>
      <c r="V263" s="189"/>
      <c r="W263" s="189"/>
      <c r="X263" s="190"/>
      <c r="AT263" s="185" t="s">
        <v>298</v>
      </c>
      <c r="AU263" s="185" t="s">
        <v>80</v>
      </c>
      <c r="AV263" s="14" t="s">
        <v>153</v>
      </c>
      <c r="AW263" s="14" t="s">
        <v>4</v>
      </c>
      <c r="AX263" s="14" t="s">
        <v>78</v>
      </c>
      <c r="AY263" s="185" t="s">
        <v>146</v>
      </c>
    </row>
    <row r="264" spans="1:65" s="2" customFormat="1" ht="24">
      <c r="A264" s="31"/>
      <c r="B264" s="150"/>
      <c r="C264" s="151" t="s">
        <v>515</v>
      </c>
      <c r="D264" s="151" t="s">
        <v>149</v>
      </c>
      <c r="E264" s="152" t="s">
        <v>516</v>
      </c>
      <c r="F264" s="153" t="s">
        <v>517</v>
      </c>
      <c r="G264" s="154" t="s">
        <v>152</v>
      </c>
      <c r="H264" s="155">
        <v>22.71</v>
      </c>
      <c r="I264" s="156">
        <v>0</v>
      </c>
      <c r="J264" s="156"/>
      <c r="K264" s="156">
        <f>ROUND(P264*H264,2)</f>
        <v>0</v>
      </c>
      <c r="L264" s="153" t="s">
        <v>1</v>
      </c>
      <c r="M264" s="32"/>
      <c r="N264" s="157" t="s">
        <v>1</v>
      </c>
      <c r="O264" s="158" t="s">
        <v>37</v>
      </c>
      <c r="P264" s="159">
        <f>I264+J264</f>
        <v>0</v>
      </c>
      <c r="Q264" s="159">
        <f>ROUND(I264*H264,2)</f>
        <v>0</v>
      </c>
      <c r="R264" s="159">
        <f>ROUND(J264*H264,2)</f>
        <v>0</v>
      </c>
      <c r="S264" s="160">
        <v>0.29499999999999998</v>
      </c>
      <c r="T264" s="160">
        <f>S264*H264</f>
        <v>6.6994499999999997</v>
      </c>
      <c r="U264" s="160">
        <v>0</v>
      </c>
      <c r="V264" s="160">
        <f>U264*H264</f>
        <v>0</v>
      </c>
      <c r="W264" s="160">
        <v>8.1500000000000003E-2</v>
      </c>
      <c r="X264" s="161">
        <f>W264*H264</f>
        <v>1.8508650000000002</v>
      </c>
      <c r="Y264" s="31"/>
      <c r="Z264" s="31"/>
      <c r="AA264" s="31"/>
      <c r="AB264" s="31"/>
      <c r="AC264" s="31"/>
      <c r="AD264" s="31"/>
      <c r="AE264" s="31"/>
      <c r="AR264" s="162" t="s">
        <v>182</v>
      </c>
      <c r="AT264" s="162" t="s">
        <v>149</v>
      </c>
      <c r="AU264" s="162" t="s">
        <v>80</v>
      </c>
      <c r="AY264" s="16" t="s">
        <v>146</v>
      </c>
      <c r="BE264" s="163">
        <f>IF(O264="základní",K264,0)</f>
        <v>0</v>
      </c>
      <c r="BF264" s="163">
        <f>IF(O264="snížená",K264,0)</f>
        <v>0</v>
      </c>
      <c r="BG264" s="163">
        <f>IF(O264="zákl. přenesená",K264,0)</f>
        <v>0</v>
      </c>
      <c r="BH264" s="163">
        <f>IF(O264="sníž. přenesená",K264,0)</f>
        <v>0</v>
      </c>
      <c r="BI264" s="163">
        <f>IF(O264="nulová",K264,0)</f>
        <v>0</v>
      </c>
      <c r="BJ264" s="16" t="s">
        <v>78</v>
      </c>
      <c r="BK264" s="163">
        <f>ROUND(P264*H264,2)</f>
        <v>0</v>
      </c>
      <c r="BL264" s="16" t="s">
        <v>182</v>
      </c>
      <c r="BM264" s="162" t="s">
        <v>518</v>
      </c>
    </row>
    <row r="265" spans="1:65" s="2" customFormat="1" ht="24">
      <c r="A265" s="31"/>
      <c r="B265" s="150"/>
      <c r="C265" s="151" t="s">
        <v>519</v>
      </c>
      <c r="D265" s="151" t="s">
        <v>149</v>
      </c>
      <c r="E265" s="152" t="s">
        <v>520</v>
      </c>
      <c r="F265" s="153" t="s">
        <v>521</v>
      </c>
      <c r="G265" s="154" t="s">
        <v>152</v>
      </c>
      <c r="H265" s="155">
        <v>0.5</v>
      </c>
      <c r="I265" s="156">
        <v>0</v>
      </c>
      <c r="J265" s="156"/>
      <c r="K265" s="156">
        <f>ROUND(P265*H265,2)</f>
        <v>0</v>
      </c>
      <c r="L265" s="153" t="s">
        <v>1</v>
      </c>
      <c r="M265" s="32"/>
      <c r="N265" s="157" t="s">
        <v>1</v>
      </c>
      <c r="O265" s="158" t="s">
        <v>37</v>
      </c>
      <c r="P265" s="159">
        <f>I265+J265</f>
        <v>0</v>
      </c>
      <c r="Q265" s="159">
        <f>ROUND(I265*H265,2)</f>
        <v>0</v>
      </c>
      <c r="R265" s="159">
        <f>ROUND(J265*H265,2)</f>
        <v>0</v>
      </c>
      <c r="S265" s="160">
        <v>0.58399999999999996</v>
      </c>
      <c r="T265" s="160">
        <f>S265*H265</f>
        <v>0.29199999999999998</v>
      </c>
      <c r="U265" s="160">
        <v>6.3000000000000003E-4</v>
      </c>
      <c r="V265" s="160">
        <f>U265*H265</f>
        <v>3.1500000000000001E-4</v>
      </c>
      <c r="W265" s="160">
        <v>0</v>
      </c>
      <c r="X265" s="161">
        <f>W265*H265</f>
        <v>0</v>
      </c>
      <c r="Y265" s="31"/>
      <c r="Z265" s="31"/>
      <c r="AA265" s="31"/>
      <c r="AB265" s="31"/>
      <c r="AC265" s="31"/>
      <c r="AD265" s="31"/>
      <c r="AE265" s="31"/>
      <c r="AR265" s="162" t="s">
        <v>182</v>
      </c>
      <c r="AT265" s="162" t="s">
        <v>149</v>
      </c>
      <c r="AU265" s="162" t="s">
        <v>80</v>
      </c>
      <c r="AY265" s="16" t="s">
        <v>146</v>
      </c>
      <c r="BE265" s="163">
        <f>IF(O265="základní",K265,0)</f>
        <v>0</v>
      </c>
      <c r="BF265" s="163">
        <f>IF(O265="snížená",K265,0)</f>
        <v>0</v>
      </c>
      <c r="BG265" s="163">
        <f>IF(O265="zákl. přenesená",K265,0)</f>
        <v>0</v>
      </c>
      <c r="BH265" s="163">
        <f>IF(O265="sníž. přenesená",K265,0)</f>
        <v>0</v>
      </c>
      <c r="BI265" s="163">
        <f>IF(O265="nulová",K265,0)</f>
        <v>0</v>
      </c>
      <c r="BJ265" s="16" t="s">
        <v>78</v>
      </c>
      <c r="BK265" s="163">
        <f>ROUND(P265*H265,2)</f>
        <v>0</v>
      </c>
      <c r="BL265" s="16" t="s">
        <v>182</v>
      </c>
      <c r="BM265" s="162" t="s">
        <v>522</v>
      </c>
    </row>
    <row r="266" spans="1:65" s="13" customFormat="1">
      <c r="B266" s="177"/>
      <c r="D266" s="164" t="s">
        <v>298</v>
      </c>
      <c r="E266" s="178" t="s">
        <v>1</v>
      </c>
      <c r="F266" s="179" t="s">
        <v>523</v>
      </c>
      <c r="H266" s="180">
        <v>0.5</v>
      </c>
      <c r="M266" s="177"/>
      <c r="N266" s="181"/>
      <c r="O266" s="182"/>
      <c r="P266" s="182"/>
      <c r="Q266" s="182"/>
      <c r="R266" s="182"/>
      <c r="S266" s="182"/>
      <c r="T266" s="182"/>
      <c r="U266" s="182"/>
      <c r="V266" s="182"/>
      <c r="W266" s="182"/>
      <c r="X266" s="183"/>
      <c r="AT266" s="178" t="s">
        <v>298</v>
      </c>
      <c r="AU266" s="178" t="s">
        <v>80</v>
      </c>
      <c r="AV266" s="13" t="s">
        <v>80</v>
      </c>
      <c r="AW266" s="13" t="s">
        <v>4</v>
      </c>
      <c r="AX266" s="13" t="s">
        <v>70</v>
      </c>
      <c r="AY266" s="178" t="s">
        <v>146</v>
      </c>
    </row>
    <row r="267" spans="1:65" s="14" customFormat="1">
      <c r="B267" s="184"/>
      <c r="D267" s="164" t="s">
        <v>298</v>
      </c>
      <c r="E267" s="185" t="s">
        <v>1</v>
      </c>
      <c r="F267" s="186" t="s">
        <v>300</v>
      </c>
      <c r="H267" s="187">
        <v>0.5</v>
      </c>
      <c r="M267" s="184"/>
      <c r="N267" s="188"/>
      <c r="O267" s="189"/>
      <c r="P267" s="189"/>
      <c r="Q267" s="189"/>
      <c r="R267" s="189"/>
      <c r="S267" s="189"/>
      <c r="T267" s="189"/>
      <c r="U267" s="189"/>
      <c r="V267" s="189"/>
      <c r="W267" s="189"/>
      <c r="X267" s="190"/>
      <c r="AT267" s="185" t="s">
        <v>298</v>
      </c>
      <c r="AU267" s="185" t="s">
        <v>80</v>
      </c>
      <c r="AV267" s="14" t="s">
        <v>153</v>
      </c>
      <c r="AW267" s="14" t="s">
        <v>4</v>
      </c>
      <c r="AX267" s="14" t="s">
        <v>78</v>
      </c>
      <c r="AY267" s="185" t="s">
        <v>146</v>
      </c>
    </row>
    <row r="268" spans="1:65" s="2" customFormat="1" ht="24">
      <c r="A268" s="31"/>
      <c r="B268" s="150"/>
      <c r="C268" s="168" t="s">
        <v>524</v>
      </c>
      <c r="D268" s="168" t="s">
        <v>190</v>
      </c>
      <c r="E268" s="169" t="s">
        <v>525</v>
      </c>
      <c r="F268" s="170" t="s">
        <v>526</v>
      </c>
      <c r="G268" s="171" t="s">
        <v>152</v>
      </c>
      <c r="H268" s="172">
        <v>0.55000000000000004</v>
      </c>
      <c r="I268" s="173"/>
      <c r="J268" s="174"/>
      <c r="K268" s="173">
        <f>ROUND(P268*H268,2)</f>
        <v>0</v>
      </c>
      <c r="L268" s="170" t="s">
        <v>1</v>
      </c>
      <c r="M268" s="175"/>
      <c r="N268" s="176" t="s">
        <v>1</v>
      </c>
      <c r="O268" s="158" t="s">
        <v>37</v>
      </c>
      <c r="P268" s="159">
        <f>I268+J268</f>
        <v>0</v>
      </c>
      <c r="Q268" s="159">
        <f>ROUND(I268*H268,2)</f>
        <v>0</v>
      </c>
      <c r="R268" s="159">
        <f>ROUND(J268*H268,2)</f>
        <v>0</v>
      </c>
      <c r="S268" s="160">
        <v>0</v>
      </c>
      <c r="T268" s="160">
        <f>S268*H268</f>
        <v>0</v>
      </c>
      <c r="U268" s="160">
        <v>7.4999999999999997E-3</v>
      </c>
      <c r="V268" s="160">
        <f>U268*H268</f>
        <v>4.1250000000000002E-3</v>
      </c>
      <c r="W268" s="160">
        <v>0</v>
      </c>
      <c r="X268" s="161">
        <f>W268*H268</f>
        <v>0</v>
      </c>
      <c r="Y268" s="31"/>
      <c r="Z268" s="31"/>
      <c r="AA268" s="31"/>
      <c r="AB268" s="31"/>
      <c r="AC268" s="31"/>
      <c r="AD268" s="31"/>
      <c r="AE268" s="31"/>
      <c r="AR268" s="162" t="s">
        <v>193</v>
      </c>
      <c r="AT268" s="162" t="s">
        <v>190</v>
      </c>
      <c r="AU268" s="162" t="s">
        <v>80</v>
      </c>
      <c r="AY268" s="16" t="s">
        <v>146</v>
      </c>
      <c r="BE268" s="163">
        <f>IF(O268="základní",K268,0)</f>
        <v>0</v>
      </c>
      <c r="BF268" s="163">
        <f>IF(O268="snížená",K268,0)</f>
        <v>0</v>
      </c>
      <c r="BG268" s="163">
        <f>IF(O268="zákl. přenesená",K268,0)</f>
        <v>0</v>
      </c>
      <c r="BH268" s="163">
        <f>IF(O268="sníž. přenesená",K268,0)</f>
        <v>0</v>
      </c>
      <c r="BI268" s="163">
        <f>IF(O268="nulová",K268,0)</f>
        <v>0</v>
      </c>
      <c r="BJ268" s="16" t="s">
        <v>78</v>
      </c>
      <c r="BK268" s="163">
        <f>ROUND(P268*H268,2)</f>
        <v>0</v>
      </c>
      <c r="BL268" s="16" t="s">
        <v>182</v>
      </c>
      <c r="BM268" s="162" t="s">
        <v>527</v>
      </c>
    </row>
    <row r="269" spans="1:65" s="13" customFormat="1">
      <c r="B269" s="177"/>
      <c r="D269" s="164" t="s">
        <v>298</v>
      </c>
      <c r="E269" s="178" t="s">
        <v>1</v>
      </c>
      <c r="F269" s="179" t="s">
        <v>528</v>
      </c>
      <c r="H269" s="180">
        <v>0.55000000000000004</v>
      </c>
      <c r="M269" s="177"/>
      <c r="N269" s="181"/>
      <c r="O269" s="182"/>
      <c r="P269" s="182"/>
      <c r="Q269" s="182"/>
      <c r="R269" s="182"/>
      <c r="S269" s="182"/>
      <c r="T269" s="182"/>
      <c r="U269" s="182"/>
      <c r="V269" s="182"/>
      <c r="W269" s="182"/>
      <c r="X269" s="183"/>
      <c r="AT269" s="178" t="s">
        <v>298</v>
      </c>
      <c r="AU269" s="178" t="s">
        <v>80</v>
      </c>
      <c r="AV269" s="13" t="s">
        <v>80</v>
      </c>
      <c r="AW269" s="13" t="s">
        <v>4</v>
      </c>
      <c r="AX269" s="13" t="s">
        <v>70</v>
      </c>
      <c r="AY269" s="178" t="s">
        <v>146</v>
      </c>
    </row>
    <row r="270" spans="1:65" s="14" customFormat="1">
      <c r="B270" s="184"/>
      <c r="D270" s="164" t="s">
        <v>298</v>
      </c>
      <c r="E270" s="185" t="s">
        <v>1</v>
      </c>
      <c r="F270" s="186" t="s">
        <v>300</v>
      </c>
      <c r="H270" s="187">
        <v>0.55000000000000004</v>
      </c>
      <c r="M270" s="184"/>
      <c r="N270" s="188"/>
      <c r="O270" s="189"/>
      <c r="P270" s="189"/>
      <c r="Q270" s="189"/>
      <c r="R270" s="189"/>
      <c r="S270" s="189"/>
      <c r="T270" s="189"/>
      <c r="U270" s="189"/>
      <c r="V270" s="189"/>
      <c r="W270" s="189"/>
      <c r="X270" s="190"/>
      <c r="AT270" s="185" t="s">
        <v>298</v>
      </c>
      <c r="AU270" s="185" t="s">
        <v>80</v>
      </c>
      <c r="AV270" s="14" t="s">
        <v>153</v>
      </c>
      <c r="AW270" s="14" t="s">
        <v>4</v>
      </c>
      <c r="AX270" s="14" t="s">
        <v>78</v>
      </c>
      <c r="AY270" s="185" t="s">
        <v>146</v>
      </c>
    </row>
    <row r="271" spans="1:65" s="2" customFormat="1" ht="16.5" customHeight="1">
      <c r="A271" s="31"/>
      <c r="B271" s="150"/>
      <c r="C271" s="151" t="s">
        <v>529</v>
      </c>
      <c r="D271" s="151" t="s">
        <v>149</v>
      </c>
      <c r="E271" s="152" t="s">
        <v>530</v>
      </c>
      <c r="F271" s="153" t="s">
        <v>531</v>
      </c>
      <c r="G271" s="154" t="s">
        <v>291</v>
      </c>
      <c r="H271" s="155">
        <v>59.7</v>
      </c>
      <c r="I271" s="156">
        <v>0</v>
      </c>
      <c r="J271" s="156"/>
      <c r="K271" s="156">
        <f>ROUND(P271*H271,2)</f>
        <v>0</v>
      </c>
      <c r="L271" s="153" t="s">
        <v>1</v>
      </c>
      <c r="M271" s="32"/>
      <c r="N271" s="157" t="s">
        <v>1</v>
      </c>
      <c r="O271" s="158" t="s">
        <v>37</v>
      </c>
      <c r="P271" s="159">
        <f>I271+J271</f>
        <v>0</v>
      </c>
      <c r="Q271" s="159">
        <f>ROUND(I271*H271,2)</f>
        <v>0</v>
      </c>
      <c r="R271" s="159">
        <f>ROUND(J271*H271,2)</f>
        <v>0</v>
      </c>
      <c r="S271" s="160">
        <v>5.5E-2</v>
      </c>
      <c r="T271" s="160">
        <f>S271*H271</f>
        <v>3.2835000000000001</v>
      </c>
      <c r="U271" s="160">
        <v>3.0000000000000001E-5</v>
      </c>
      <c r="V271" s="160">
        <f>U271*H271</f>
        <v>1.7910000000000001E-3</v>
      </c>
      <c r="W271" s="160">
        <v>0</v>
      </c>
      <c r="X271" s="161">
        <f>W271*H271</f>
        <v>0</v>
      </c>
      <c r="Y271" s="31"/>
      <c r="Z271" s="31"/>
      <c r="AA271" s="31"/>
      <c r="AB271" s="31"/>
      <c r="AC271" s="31"/>
      <c r="AD271" s="31"/>
      <c r="AE271" s="31"/>
      <c r="AR271" s="162" t="s">
        <v>182</v>
      </c>
      <c r="AT271" s="162" t="s">
        <v>149</v>
      </c>
      <c r="AU271" s="162" t="s">
        <v>80</v>
      </c>
      <c r="AY271" s="16" t="s">
        <v>146</v>
      </c>
      <c r="BE271" s="163">
        <f>IF(O271="základní",K271,0)</f>
        <v>0</v>
      </c>
      <c r="BF271" s="163">
        <f>IF(O271="snížená",K271,0)</f>
        <v>0</v>
      </c>
      <c r="BG271" s="163">
        <f>IF(O271="zákl. přenesená",K271,0)</f>
        <v>0</v>
      </c>
      <c r="BH271" s="163">
        <f>IF(O271="sníž. přenesená",K271,0)</f>
        <v>0</v>
      </c>
      <c r="BI271" s="163">
        <f>IF(O271="nulová",K271,0)</f>
        <v>0</v>
      </c>
      <c r="BJ271" s="16" t="s">
        <v>78</v>
      </c>
      <c r="BK271" s="163">
        <f>ROUND(P271*H271,2)</f>
        <v>0</v>
      </c>
      <c r="BL271" s="16" t="s">
        <v>182</v>
      </c>
      <c r="BM271" s="162" t="s">
        <v>532</v>
      </c>
    </row>
    <row r="272" spans="1:65" s="2" customFormat="1" ht="24">
      <c r="A272" s="31"/>
      <c r="B272" s="150"/>
      <c r="C272" s="151" t="s">
        <v>533</v>
      </c>
      <c r="D272" s="151" t="s">
        <v>149</v>
      </c>
      <c r="E272" s="152" t="s">
        <v>534</v>
      </c>
      <c r="F272" s="153" t="s">
        <v>535</v>
      </c>
      <c r="G272" s="154" t="s">
        <v>285</v>
      </c>
      <c r="H272" s="155">
        <v>1.0349999999999999</v>
      </c>
      <c r="I272" s="156">
        <v>0</v>
      </c>
      <c r="J272" s="156"/>
      <c r="K272" s="156">
        <f>ROUND(P272*H272,2)</f>
        <v>0</v>
      </c>
      <c r="L272" s="153" t="s">
        <v>1</v>
      </c>
      <c r="M272" s="32"/>
      <c r="N272" s="157" t="s">
        <v>1</v>
      </c>
      <c r="O272" s="158" t="s">
        <v>37</v>
      </c>
      <c r="P272" s="159">
        <f>I272+J272</f>
        <v>0</v>
      </c>
      <c r="Q272" s="159">
        <f>ROUND(I272*H272,2)</f>
        <v>0</v>
      </c>
      <c r="R272" s="159">
        <f>ROUND(J272*H272,2)</f>
        <v>0</v>
      </c>
      <c r="S272" s="160">
        <v>1.3049999999999999</v>
      </c>
      <c r="T272" s="160">
        <f>S272*H272</f>
        <v>1.3506749999999998</v>
      </c>
      <c r="U272" s="160">
        <v>0</v>
      </c>
      <c r="V272" s="160">
        <f>U272*H272</f>
        <v>0</v>
      </c>
      <c r="W272" s="160">
        <v>0</v>
      </c>
      <c r="X272" s="161">
        <f>W272*H272</f>
        <v>0</v>
      </c>
      <c r="Y272" s="31"/>
      <c r="Z272" s="31"/>
      <c r="AA272" s="31"/>
      <c r="AB272" s="31"/>
      <c r="AC272" s="31"/>
      <c r="AD272" s="31"/>
      <c r="AE272" s="31"/>
      <c r="AR272" s="162" t="s">
        <v>182</v>
      </c>
      <c r="AT272" s="162" t="s">
        <v>149</v>
      </c>
      <c r="AU272" s="162" t="s">
        <v>80</v>
      </c>
      <c r="AY272" s="16" t="s">
        <v>146</v>
      </c>
      <c r="BE272" s="163">
        <f>IF(O272="základní",K272,0)</f>
        <v>0</v>
      </c>
      <c r="BF272" s="163">
        <f>IF(O272="snížená",K272,0)</f>
        <v>0</v>
      </c>
      <c r="BG272" s="163">
        <f>IF(O272="zákl. přenesená",K272,0)</f>
        <v>0</v>
      </c>
      <c r="BH272" s="163">
        <f>IF(O272="sníž. přenesená",K272,0)</f>
        <v>0</v>
      </c>
      <c r="BI272" s="163">
        <f>IF(O272="nulová",K272,0)</f>
        <v>0</v>
      </c>
      <c r="BJ272" s="16" t="s">
        <v>78</v>
      </c>
      <c r="BK272" s="163">
        <f>ROUND(P272*H272,2)</f>
        <v>0</v>
      </c>
      <c r="BL272" s="16" t="s">
        <v>182</v>
      </c>
      <c r="BM272" s="162" t="s">
        <v>536</v>
      </c>
    </row>
    <row r="273" spans="1:65" s="12" customFormat="1" ht="22.9" customHeight="1">
      <c r="B273" s="137"/>
      <c r="D273" s="138" t="s">
        <v>69</v>
      </c>
      <c r="E273" s="148" t="s">
        <v>537</v>
      </c>
      <c r="F273" s="148" t="s">
        <v>538</v>
      </c>
      <c r="K273" s="149">
        <f>BK273</f>
        <v>0</v>
      </c>
      <c r="M273" s="137"/>
      <c r="N273" s="141"/>
      <c r="O273" s="142"/>
      <c r="P273" s="142"/>
      <c r="Q273" s="143">
        <f>SUM(Q274:Q276)</f>
        <v>0</v>
      </c>
      <c r="R273" s="143">
        <f>SUM(R274:R276)</f>
        <v>0</v>
      </c>
      <c r="S273" s="142"/>
      <c r="T273" s="144">
        <f>SUM(T274:T276)</f>
        <v>0.52299999999999991</v>
      </c>
      <c r="U273" s="142"/>
      <c r="V273" s="144">
        <f>SUM(V274:V276)</f>
        <v>3.1999999999999997E-4</v>
      </c>
      <c r="W273" s="142"/>
      <c r="X273" s="145">
        <f>SUM(X274:X276)</f>
        <v>0</v>
      </c>
      <c r="AR273" s="138" t="s">
        <v>80</v>
      </c>
      <c r="AT273" s="146" t="s">
        <v>69</v>
      </c>
      <c r="AU273" s="146" t="s">
        <v>78</v>
      </c>
      <c r="AY273" s="138" t="s">
        <v>146</v>
      </c>
      <c r="BK273" s="147">
        <f>SUM(BK274:BK276)</f>
        <v>0</v>
      </c>
    </row>
    <row r="274" spans="1:65" s="2" customFormat="1" ht="24">
      <c r="A274" s="31"/>
      <c r="B274" s="150"/>
      <c r="C274" s="151" t="s">
        <v>539</v>
      </c>
      <c r="D274" s="151" t="s">
        <v>149</v>
      </c>
      <c r="E274" s="152" t="s">
        <v>540</v>
      </c>
      <c r="F274" s="153" t="s">
        <v>541</v>
      </c>
      <c r="G274" s="154" t="s">
        <v>542</v>
      </c>
      <c r="H274" s="155">
        <v>1</v>
      </c>
      <c r="I274" s="156">
        <v>0</v>
      </c>
      <c r="J274" s="156"/>
      <c r="K274" s="156">
        <f>ROUND(P274*H274,2)</f>
        <v>0</v>
      </c>
      <c r="L274" s="153" t="s">
        <v>1</v>
      </c>
      <c r="M274" s="32"/>
      <c r="N274" s="157" t="s">
        <v>1</v>
      </c>
      <c r="O274" s="158" t="s">
        <v>37</v>
      </c>
      <c r="P274" s="159">
        <f>I274+J274</f>
        <v>0</v>
      </c>
      <c r="Q274" s="159">
        <f>ROUND(I274*H274,2)</f>
        <v>0</v>
      </c>
      <c r="R274" s="159">
        <f>ROUND(J274*H274,2)</f>
        <v>0</v>
      </c>
      <c r="S274" s="160">
        <v>0.16700000000000001</v>
      </c>
      <c r="T274" s="160">
        <f>S274*H274</f>
        <v>0.16700000000000001</v>
      </c>
      <c r="U274" s="160">
        <v>6.0000000000000002E-5</v>
      </c>
      <c r="V274" s="160">
        <f>U274*H274</f>
        <v>6.0000000000000002E-5</v>
      </c>
      <c r="W274" s="160">
        <v>0</v>
      </c>
      <c r="X274" s="161">
        <f>W274*H274</f>
        <v>0</v>
      </c>
      <c r="Y274" s="31"/>
      <c r="Z274" s="31"/>
      <c r="AA274" s="31"/>
      <c r="AB274" s="31"/>
      <c r="AC274" s="31"/>
      <c r="AD274" s="31"/>
      <c r="AE274" s="31"/>
      <c r="AR274" s="162" t="s">
        <v>182</v>
      </c>
      <c r="AT274" s="162" t="s">
        <v>149</v>
      </c>
      <c r="AU274" s="162" t="s">
        <v>80</v>
      </c>
      <c r="AY274" s="16" t="s">
        <v>146</v>
      </c>
      <c r="BE274" s="163">
        <f>IF(O274="základní",K274,0)</f>
        <v>0</v>
      </c>
      <c r="BF274" s="163">
        <f>IF(O274="snížená",K274,0)</f>
        <v>0</v>
      </c>
      <c r="BG274" s="163">
        <f>IF(O274="zákl. přenesená",K274,0)</f>
        <v>0</v>
      </c>
      <c r="BH274" s="163">
        <f>IF(O274="sníž. přenesená",K274,0)</f>
        <v>0</v>
      </c>
      <c r="BI274" s="163">
        <f>IF(O274="nulová",K274,0)</f>
        <v>0</v>
      </c>
      <c r="BJ274" s="16" t="s">
        <v>78</v>
      </c>
      <c r="BK274" s="163">
        <f>ROUND(P274*H274,2)</f>
        <v>0</v>
      </c>
      <c r="BL274" s="16" t="s">
        <v>182</v>
      </c>
      <c r="BM274" s="162" t="s">
        <v>543</v>
      </c>
    </row>
    <row r="275" spans="1:65" s="2" customFormat="1" ht="24">
      <c r="A275" s="31"/>
      <c r="B275" s="150"/>
      <c r="C275" s="151" t="s">
        <v>544</v>
      </c>
      <c r="D275" s="151" t="s">
        <v>149</v>
      </c>
      <c r="E275" s="152" t="s">
        <v>545</v>
      </c>
      <c r="F275" s="153" t="s">
        <v>546</v>
      </c>
      <c r="G275" s="154" t="s">
        <v>542</v>
      </c>
      <c r="H275" s="155">
        <v>1</v>
      </c>
      <c r="I275" s="156">
        <v>0</v>
      </c>
      <c r="J275" s="156"/>
      <c r="K275" s="156">
        <f>ROUND(P275*H275,2)</f>
        <v>0</v>
      </c>
      <c r="L275" s="153" t="s">
        <v>1</v>
      </c>
      <c r="M275" s="32"/>
      <c r="N275" s="157" t="s">
        <v>1</v>
      </c>
      <c r="O275" s="158" t="s">
        <v>37</v>
      </c>
      <c r="P275" s="159">
        <f>I275+J275</f>
        <v>0</v>
      </c>
      <c r="Q275" s="159">
        <f>ROUND(I275*H275,2)</f>
        <v>0</v>
      </c>
      <c r="R275" s="159">
        <f>ROUND(J275*H275,2)</f>
        <v>0</v>
      </c>
      <c r="S275" s="160">
        <v>0.184</v>
      </c>
      <c r="T275" s="160">
        <f>S275*H275</f>
        <v>0.184</v>
      </c>
      <c r="U275" s="160">
        <v>1.3999999999999999E-4</v>
      </c>
      <c r="V275" s="160">
        <f>U275*H275</f>
        <v>1.3999999999999999E-4</v>
      </c>
      <c r="W275" s="160">
        <v>0</v>
      </c>
      <c r="X275" s="161">
        <f>W275*H275</f>
        <v>0</v>
      </c>
      <c r="Y275" s="31"/>
      <c r="Z275" s="31"/>
      <c r="AA275" s="31"/>
      <c r="AB275" s="31"/>
      <c r="AC275" s="31"/>
      <c r="AD275" s="31"/>
      <c r="AE275" s="31"/>
      <c r="AR275" s="162" t="s">
        <v>182</v>
      </c>
      <c r="AT275" s="162" t="s">
        <v>149</v>
      </c>
      <c r="AU275" s="162" t="s">
        <v>80</v>
      </c>
      <c r="AY275" s="16" t="s">
        <v>146</v>
      </c>
      <c r="BE275" s="163">
        <f>IF(O275="základní",K275,0)</f>
        <v>0</v>
      </c>
      <c r="BF275" s="163">
        <f>IF(O275="snížená",K275,0)</f>
        <v>0</v>
      </c>
      <c r="BG275" s="163">
        <f>IF(O275="zákl. přenesená",K275,0)</f>
        <v>0</v>
      </c>
      <c r="BH275" s="163">
        <f>IF(O275="sníž. přenesená",K275,0)</f>
        <v>0</v>
      </c>
      <c r="BI275" s="163">
        <f>IF(O275="nulová",K275,0)</f>
        <v>0</v>
      </c>
      <c r="BJ275" s="16" t="s">
        <v>78</v>
      </c>
      <c r="BK275" s="163">
        <f>ROUND(P275*H275,2)</f>
        <v>0</v>
      </c>
      <c r="BL275" s="16" t="s">
        <v>182</v>
      </c>
      <c r="BM275" s="162" t="s">
        <v>547</v>
      </c>
    </row>
    <row r="276" spans="1:65" s="2" customFormat="1" ht="24">
      <c r="A276" s="31"/>
      <c r="B276" s="150"/>
      <c r="C276" s="151" t="s">
        <v>548</v>
      </c>
      <c r="D276" s="151" t="s">
        <v>149</v>
      </c>
      <c r="E276" s="152" t="s">
        <v>549</v>
      </c>
      <c r="F276" s="153" t="s">
        <v>550</v>
      </c>
      <c r="G276" s="154" t="s">
        <v>542</v>
      </c>
      <c r="H276" s="155">
        <v>1</v>
      </c>
      <c r="I276" s="156">
        <v>0</v>
      </c>
      <c r="J276" s="156"/>
      <c r="K276" s="156">
        <f>ROUND(P276*H276,2)</f>
        <v>0</v>
      </c>
      <c r="L276" s="153" t="s">
        <v>1</v>
      </c>
      <c r="M276" s="32"/>
      <c r="N276" s="157" t="s">
        <v>1</v>
      </c>
      <c r="O276" s="158" t="s">
        <v>37</v>
      </c>
      <c r="P276" s="159">
        <f>I276+J276</f>
        <v>0</v>
      </c>
      <c r="Q276" s="159">
        <f>ROUND(I276*H276,2)</f>
        <v>0</v>
      </c>
      <c r="R276" s="159">
        <f>ROUND(J276*H276,2)</f>
        <v>0</v>
      </c>
      <c r="S276" s="160">
        <v>0.17199999999999999</v>
      </c>
      <c r="T276" s="160">
        <f>S276*H276</f>
        <v>0.17199999999999999</v>
      </c>
      <c r="U276" s="160">
        <v>1.2E-4</v>
      </c>
      <c r="V276" s="160">
        <f>U276*H276</f>
        <v>1.2E-4</v>
      </c>
      <c r="W276" s="160">
        <v>0</v>
      </c>
      <c r="X276" s="161">
        <f>W276*H276</f>
        <v>0</v>
      </c>
      <c r="Y276" s="31"/>
      <c r="Z276" s="31"/>
      <c r="AA276" s="31"/>
      <c r="AB276" s="31"/>
      <c r="AC276" s="31"/>
      <c r="AD276" s="31"/>
      <c r="AE276" s="31"/>
      <c r="AR276" s="162" t="s">
        <v>182</v>
      </c>
      <c r="AT276" s="162" t="s">
        <v>149</v>
      </c>
      <c r="AU276" s="162" t="s">
        <v>80</v>
      </c>
      <c r="AY276" s="16" t="s">
        <v>146</v>
      </c>
      <c r="BE276" s="163">
        <f>IF(O276="základní",K276,0)</f>
        <v>0</v>
      </c>
      <c r="BF276" s="163">
        <f>IF(O276="snížená",K276,0)</f>
        <v>0</v>
      </c>
      <c r="BG276" s="163">
        <f>IF(O276="zákl. přenesená",K276,0)</f>
        <v>0</v>
      </c>
      <c r="BH276" s="163">
        <f>IF(O276="sníž. přenesená",K276,0)</f>
        <v>0</v>
      </c>
      <c r="BI276" s="163">
        <f>IF(O276="nulová",K276,0)</f>
        <v>0</v>
      </c>
      <c r="BJ276" s="16" t="s">
        <v>78</v>
      </c>
      <c r="BK276" s="163">
        <f>ROUND(P276*H276,2)</f>
        <v>0</v>
      </c>
      <c r="BL276" s="16" t="s">
        <v>182</v>
      </c>
      <c r="BM276" s="162" t="s">
        <v>551</v>
      </c>
    </row>
    <row r="277" spans="1:65" s="12" customFormat="1" ht="22.9" customHeight="1">
      <c r="B277" s="137"/>
      <c r="D277" s="138" t="s">
        <v>69</v>
      </c>
      <c r="E277" s="148" t="s">
        <v>552</v>
      </c>
      <c r="F277" s="148" t="s">
        <v>553</v>
      </c>
      <c r="K277" s="149">
        <f>BK277</f>
        <v>0</v>
      </c>
      <c r="M277" s="137"/>
      <c r="N277" s="141"/>
      <c r="O277" s="142"/>
      <c r="P277" s="142"/>
      <c r="Q277" s="143">
        <f>SUM(Q278:Q286)</f>
        <v>0</v>
      </c>
      <c r="R277" s="143">
        <f>SUM(R278:R286)</f>
        <v>0</v>
      </c>
      <c r="S277" s="142"/>
      <c r="T277" s="144">
        <f>SUM(T278:T286)</f>
        <v>31.512899999999998</v>
      </c>
      <c r="U277" s="142"/>
      <c r="V277" s="144">
        <f>SUM(V278:V286)</f>
        <v>7.9150999999999985E-2</v>
      </c>
      <c r="W277" s="142"/>
      <c r="X277" s="145">
        <f>SUM(X278:X286)</f>
        <v>0</v>
      </c>
      <c r="AR277" s="138" t="s">
        <v>80</v>
      </c>
      <c r="AT277" s="146" t="s">
        <v>69</v>
      </c>
      <c r="AU277" s="146" t="s">
        <v>78</v>
      </c>
      <c r="AY277" s="138" t="s">
        <v>146</v>
      </c>
      <c r="BK277" s="147">
        <f>SUM(BK278:BK286)</f>
        <v>0</v>
      </c>
    </row>
    <row r="278" spans="1:65" s="2" customFormat="1" ht="33" customHeight="1">
      <c r="A278" s="31"/>
      <c r="B278" s="150"/>
      <c r="C278" s="151" t="s">
        <v>554</v>
      </c>
      <c r="D278" s="151" t="s">
        <v>149</v>
      </c>
      <c r="E278" s="152" t="s">
        <v>555</v>
      </c>
      <c r="F278" s="153" t="s">
        <v>556</v>
      </c>
      <c r="G278" s="154" t="s">
        <v>152</v>
      </c>
      <c r="H278" s="155">
        <v>283.89999999999998</v>
      </c>
      <c r="I278" s="156">
        <v>0</v>
      </c>
      <c r="J278" s="156"/>
      <c r="K278" s="156">
        <f>ROUND(P278*H278,2)</f>
        <v>0</v>
      </c>
      <c r="L278" s="153" t="s">
        <v>1</v>
      </c>
      <c r="M278" s="32"/>
      <c r="N278" s="157" t="s">
        <v>1</v>
      </c>
      <c r="O278" s="158" t="s">
        <v>37</v>
      </c>
      <c r="P278" s="159">
        <f>I278+J278</f>
        <v>0</v>
      </c>
      <c r="Q278" s="159">
        <f>ROUND(I278*H278,2)</f>
        <v>0</v>
      </c>
      <c r="R278" s="159">
        <f>ROUND(J278*H278,2)</f>
        <v>0</v>
      </c>
      <c r="S278" s="160">
        <v>0.111</v>
      </c>
      <c r="T278" s="160">
        <f>S278*H278</f>
        <v>31.512899999999998</v>
      </c>
      <c r="U278" s="160">
        <v>2.5999999999999998E-4</v>
      </c>
      <c r="V278" s="160">
        <f>U278*H278</f>
        <v>7.3813999999999991E-2</v>
      </c>
      <c r="W278" s="160">
        <v>0</v>
      </c>
      <c r="X278" s="161">
        <f>W278*H278</f>
        <v>0</v>
      </c>
      <c r="Y278" s="31"/>
      <c r="Z278" s="31"/>
      <c r="AA278" s="31"/>
      <c r="AB278" s="31"/>
      <c r="AC278" s="31"/>
      <c r="AD278" s="31"/>
      <c r="AE278" s="31"/>
      <c r="AR278" s="162" t="s">
        <v>182</v>
      </c>
      <c r="AT278" s="162" t="s">
        <v>149</v>
      </c>
      <c r="AU278" s="162" t="s">
        <v>80</v>
      </c>
      <c r="AY278" s="16" t="s">
        <v>146</v>
      </c>
      <c r="BE278" s="163">
        <f>IF(O278="základní",K278,0)</f>
        <v>0</v>
      </c>
      <c r="BF278" s="163">
        <f>IF(O278="snížená",K278,0)</f>
        <v>0</v>
      </c>
      <c r="BG278" s="163">
        <f>IF(O278="zákl. přenesená",K278,0)</f>
        <v>0</v>
      </c>
      <c r="BH278" s="163">
        <f>IF(O278="sníž. přenesená",K278,0)</f>
        <v>0</v>
      </c>
      <c r="BI278" s="163">
        <f>IF(O278="nulová",K278,0)</f>
        <v>0</v>
      </c>
      <c r="BJ278" s="16" t="s">
        <v>78</v>
      </c>
      <c r="BK278" s="163">
        <f>ROUND(P278*H278,2)</f>
        <v>0</v>
      </c>
      <c r="BL278" s="16" t="s">
        <v>182</v>
      </c>
      <c r="BM278" s="162" t="s">
        <v>557</v>
      </c>
    </row>
    <row r="279" spans="1:65" s="13" customFormat="1">
      <c r="B279" s="177"/>
      <c r="D279" s="164" t="s">
        <v>298</v>
      </c>
      <c r="E279" s="178" t="s">
        <v>1</v>
      </c>
      <c r="F279" s="179" t="s">
        <v>558</v>
      </c>
      <c r="H279" s="180">
        <v>106</v>
      </c>
      <c r="M279" s="177"/>
      <c r="N279" s="181"/>
      <c r="O279" s="182"/>
      <c r="P279" s="182"/>
      <c r="Q279" s="182"/>
      <c r="R279" s="182"/>
      <c r="S279" s="182"/>
      <c r="T279" s="182"/>
      <c r="U279" s="182"/>
      <c r="V279" s="182"/>
      <c r="W279" s="182"/>
      <c r="X279" s="183"/>
      <c r="AT279" s="178" t="s">
        <v>298</v>
      </c>
      <c r="AU279" s="178" t="s">
        <v>80</v>
      </c>
      <c r="AV279" s="13" t="s">
        <v>80</v>
      </c>
      <c r="AW279" s="13" t="s">
        <v>4</v>
      </c>
      <c r="AX279" s="13" t="s">
        <v>70</v>
      </c>
      <c r="AY279" s="178" t="s">
        <v>146</v>
      </c>
    </row>
    <row r="280" spans="1:65" s="13" customFormat="1">
      <c r="B280" s="177"/>
      <c r="D280" s="164" t="s">
        <v>298</v>
      </c>
      <c r="E280" s="178" t="s">
        <v>1</v>
      </c>
      <c r="F280" s="179" t="s">
        <v>559</v>
      </c>
      <c r="H280" s="180">
        <v>19.7</v>
      </c>
      <c r="M280" s="177"/>
      <c r="N280" s="181"/>
      <c r="O280" s="182"/>
      <c r="P280" s="182"/>
      <c r="Q280" s="182"/>
      <c r="R280" s="182"/>
      <c r="S280" s="182"/>
      <c r="T280" s="182"/>
      <c r="U280" s="182"/>
      <c r="V280" s="182"/>
      <c r="W280" s="182"/>
      <c r="X280" s="183"/>
      <c r="AT280" s="178" t="s">
        <v>298</v>
      </c>
      <c r="AU280" s="178" t="s">
        <v>80</v>
      </c>
      <c r="AV280" s="13" t="s">
        <v>80</v>
      </c>
      <c r="AW280" s="13" t="s">
        <v>4</v>
      </c>
      <c r="AX280" s="13" t="s">
        <v>70</v>
      </c>
      <c r="AY280" s="178" t="s">
        <v>146</v>
      </c>
    </row>
    <row r="281" spans="1:65" s="13" customFormat="1">
      <c r="B281" s="177"/>
      <c r="D281" s="164" t="s">
        <v>298</v>
      </c>
      <c r="E281" s="178" t="s">
        <v>1</v>
      </c>
      <c r="F281" s="179" t="s">
        <v>560</v>
      </c>
      <c r="H281" s="180">
        <v>158.19999999999999</v>
      </c>
      <c r="M281" s="177"/>
      <c r="N281" s="181"/>
      <c r="O281" s="182"/>
      <c r="P281" s="182"/>
      <c r="Q281" s="182"/>
      <c r="R281" s="182"/>
      <c r="S281" s="182"/>
      <c r="T281" s="182"/>
      <c r="U281" s="182"/>
      <c r="V281" s="182"/>
      <c r="W281" s="182"/>
      <c r="X281" s="183"/>
      <c r="AT281" s="178" t="s">
        <v>298</v>
      </c>
      <c r="AU281" s="178" t="s">
        <v>80</v>
      </c>
      <c r="AV281" s="13" t="s">
        <v>80</v>
      </c>
      <c r="AW281" s="13" t="s">
        <v>4</v>
      </c>
      <c r="AX281" s="13" t="s">
        <v>70</v>
      </c>
      <c r="AY281" s="178" t="s">
        <v>146</v>
      </c>
    </row>
    <row r="282" spans="1:65" s="14" customFormat="1">
      <c r="B282" s="184"/>
      <c r="D282" s="164" t="s">
        <v>298</v>
      </c>
      <c r="E282" s="185" t="s">
        <v>1</v>
      </c>
      <c r="F282" s="186" t="s">
        <v>300</v>
      </c>
      <c r="H282" s="187">
        <v>283.89999999999998</v>
      </c>
      <c r="M282" s="184"/>
      <c r="N282" s="188"/>
      <c r="O282" s="189"/>
      <c r="P282" s="189"/>
      <c r="Q282" s="189"/>
      <c r="R282" s="189"/>
      <c r="S282" s="189"/>
      <c r="T282" s="189"/>
      <c r="U282" s="189"/>
      <c r="V282" s="189"/>
      <c r="W282" s="189"/>
      <c r="X282" s="190"/>
      <c r="AT282" s="185" t="s">
        <v>298</v>
      </c>
      <c r="AU282" s="185" t="s">
        <v>80</v>
      </c>
      <c r="AV282" s="14" t="s">
        <v>153</v>
      </c>
      <c r="AW282" s="14" t="s">
        <v>4</v>
      </c>
      <c r="AX282" s="14" t="s">
        <v>78</v>
      </c>
      <c r="AY282" s="185" t="s">
        <v>146</v>
      </c>
    </row>
    <row r="283" spans="1:65" s="2" customFormat="1" ht="33" customHeight="1">
      <c r="A283" s="31"/>
      <c r="B283" s="150"/>
      <c r="C283" s="151" t="s">
        <v>561</v>
      </c>
      <c r="D283" s="151" t="s">
        <v>149</v>
      </c>
      <c r="E283" s="152" t="s">
        <v>562</v>
      </c>
      <c r="F283" s="153" t="s">
        <v>563</v>
      </c>
      <c r="G283" s="154" t="s">
        <v>152</v>
      </c>
      <c r="H283" s="155">
        <v>177.9</v>
      </c>
      <c r="I283" s="156">
        <v>0</v>
      </c>
      <c r="J283" s="156"/>
      <c r="K283" s="156">
        <f>ROUND(P283*H283,2)</f>
        <v>0</v>
      </c>
      <c r="L283" s="153" t="s">
        <v>1</v>
      </c>
      <c r="M283" s="32"/>
      <c r="N283" s="157" t="s">
        <v>1</v>
      </c>
      <c r="O283" s="158" t="s">
        <v>37</v>
      </c>
      <c r="P283" s="159">
        <f>I283+J283</f>
        <v>0</v>
      </c>
      <c r="Q283" s="159">
        <f>ROUND(I283*H283,2)</f>
        <v>0</v>
      </c>
      <c r="R283" s="159">
        <f>ROUND(J283*H283,2)</f>
        <v>0</v>
      </c>
      <c r="S283" s="160">
        <v>0</v>
      </c>
      <c r="T283" s="160">
        <f>S283*H283</f>
        <v>0</v>
      </c>
      <c r="U283" s="160">
        <v>3.0000000000000001E-5</v>
      </c>
      <c r="V283" s="160">
        <f>U283*H283</f>
        <v>5.3370000000000006E-3</v>
      </c>
      <c r="W283" s="160">
        <v>0</v>
      </c>
      <c r="X283" s="161">
        <f>W283*H283</f>
        <v>0</v>
      </c>
      <c r="Y283" s="31"/>
      <c r="Z283" s="31"/>
      <c r="AA283" s="31"/>
      <c r="AB283" s="31"/>
      <c r="AC283" s="31"/>
      <c r="AD283" s="31"/>
      <c r="AE283" s="31"/>
      <c r="AR283" s="162" t="s">
        <v>182</v>
      </c>
      <c r="AT283" s="162" t="s">
        <v>149</v>
      </c>
      <c r="AU283" s="162" t="s">
        <v>80</v>
      </c>
      <c r="AY283" s="16" t="s">
        <v>146</v>
      </c>
      <c r="BE283" s="163">
        <f>IF(O283="základní",K283,0)</f>
        <v>0</v>
      </c>
      <c r="BF283" s="163">
        <f>IF(O283="snížená",K283,0)</f>
        <v>0</v>
      </c>
      <c r="BG283" s="163">
        <f>IF(O283="zákl. přenesená",K283,0)</f>
        <v>0</v>
      </c>
      <c r="BH283" s="163">
        <f>IF(O283="sníž. přenesená",K283,0)</f>
        <v>0</v>
      </c>
      <c r="BI283" s="163">
        <f>IF(O283="nulová",K283,0)</f>
        <v>0</v>
      </c>
      <c r="BJ283" s="16" t="s">
        <v>78</v>
      </c>
      <c r="BK283" s="163">
        <f>ROUND(P283*H283,2)</f>
        <v>0</v>
      </c>
      <c r="BL283" s="16" t="s">
        <v>182</v>
      </c>
      <c r="BM283" s="162" t="s">
        <v>564</v>
      </c>
    </row>
    <row r="284" spans="1:65" s="13" customFormat="1">
      <c r="B284" s="177"/>
      <c r="D284" s="164" t="s">
        <v>298</v>
      </c>
      <c r="E284" s="178" t="s">
        <v>1</v>
      </c>
      <c r="F284" s="179" t="s">
        <v>565</v>
      </c>
      <c r="H284" s="180">
        <v>19.7</v>
      </c>
      <c r="M284" s="177"/>
      <c r="N284" s="181"/>
      <c r="O284" s="182"/>
      <c r="P284" s="182"/>
      <c r="Q284" s="182"/>
      <c r="R284" s="182"/>
      <c r="S284" s="182"/>
      <c r="T284" s="182"/>
      <c r="U284" s="182"/>
      <c r="V284" s="182"/>
      <c r="W284" s="182"/>
      <c r="X284" s="183"/>
      <c r="AT284" s="178" t="s">
        <v>298</v>
      </c>
      <c r="AU284" s="178" t="s">
        <v>80</v>
      </c>
      <c r="AV284" s="13" t="s">
        <v>80</v>
      </c>
      <c r="AW284" s="13" t="s">
        <v>4</v>
      </c>
      <c r="AX284" s="13" t="s">
        <v>70</v>
      </c>
      <c r="AY284" s="178" t="s">
        <v>146</v>
      </c>
    </row>
    <row r="285" spans="1:65" s="13" customFormat="1">
      <c r="B285" s="177"/>
      <c r="D285" s="164" t="s">
        <v>298</v>
      </c>
      <c r="E285" s="178" t="s">
        <v>1</v>
      </c>
      <c r="F285" s="179" t="s">
        <v>566</v>
      </c>
      <c r="H285" s="180">
        <v>158.19999999999999</v>
      </c>
      <c r="M285" s="177"/>
      <c r="N285" s="181"/>
      <c r="O285" s="182"/>
      <c r="P285" s="182"/>
      <c r="Q285" s="182"/>
      <c r="R285" s="182"/>
      <c r="S285" s="182"/>
      <c r="T285" s="182"/>
      <c r="U285" s="182"/>
      <c r="V285" s="182"/>
      <c r="W285" s="182"/>
      <c r="X285" s="183"/>
      <c r="AT285" s="178" t="s">
        <v>298</v>
      </c>
      <c r="AU285" s="178" t="s">
        <v>80</v>
      </c>
      <c r="AV285" s="13" t="s">
        <v>80</v>
      </c>
      <c r="AW285" s="13" t="s">
        <v>4</v>
      </c>
      <c r="AX285" s="13" t="s">
        <v>70</v>
      </c>
      <c r="AY285" s="178" t="s">
        <v>146</v>
      </c>
    </row>
    <row r="286" spans="1:65" s="14" customFormat="1">
      <c r="B286" s="184"/>
      <c r="D286" s="164" t="s">
        <v>298</v>
      </c>
      <c r="E286" s="185" t="s">
        <v>1</v>
      </c>
      <c r="F286" s="186" t="s">
        <v>300</v>
      </c>
      <c r="H286" s="187">
        <v>177.9</v>
      </c>
      <c r="M286" s="184"/>
      <c r="N286" s="188"/>
      <c r="O286" s="189"/>
      <c r="P286" s="189"/>
      <c r="Q286" s="189"/>
      <c r="R286" s="189"/>
      <c r="S286" s="189"/>
      <c r="T286" s="189"/>
      <c r="U286" s="189"/>
      <c r="V286" s="189"/>
      <c r="W286" s="189"/>
      <c r="X286" s="190"/>
      <c r="AT286" s="185" t="s">
        <v>298</v>
      </c>
      <c r="AU286" s="185" t="s">
        <v>80</v>
      </c>
      <c r="AV286" s="14" t="s">
        <v>153</v>
      </c>
      <c r="AW286" s="14" t="s">
        <v>4</v>
      </c>
      <c r="AX286" s="14" t="s">
        <v>78</v>
      </c>
      <c r="AY286" s="185" t="s">
        <v>146</v>
      </c>
    </row>
    <row r="287" spans="1:65" s="12" customFormat="1" ht="22.9" customHeight="1">
      <c r="B287" s="137"/>
      <c r="D287" s="138" t="s">
        <v>69</v>
      </c>
      <c r="E287" s="148" t="s">
        <v>567</v>
      </c>
      <c r="F287" s="148" t="s">
        <v>568</v>
      </c>
      <c r="K287" s="149">
        <f>BK287</f>
        <v>0</v>
      </c>
      <c r="M287" s="137"/>
      <c r="N287" s="141"/>
      <c r="O287" s="142"/>
      <c r="P287" s="142"/>
      <c r="Q287" s="143">
        <f>SUM(Q288:Q289)</f>
        <v>0</v>
      </c>
      <c r="R287" s="143">
        <f>SUM(R288:R289)</f>
        <v>0</v>
      </c>
      <c r="S287" s="142"/>
      <c r="T287" s="144">
        <f>SUM(T288:T289)</f>
        <v>5.0759999999999996</v>
      </c>
      <c r="U287" s="142"/>
      <c r="V287" s="144">
        <f>SUM(V288:V289)</f>
        <v>0</v>
      </c>
      <c r="W287" s="142"/>
      <c r="X287" s="145">
        <f>SUM(X288:X289)</f>
        <v>0</v>
      </c>
      <c r="AR287" s="138" t="s">
        <v>80</v>
      </c>
      <c r="AT287" s="146" t="s">
        <v>69</v>
      </c>
      <c r="AU287" s="146" t="s">
        <v>78</v>
      </c>
      <c r="AY287" s="138" t="s">
        <v>146</v>
      </c>
      <c r="BK287" s="147">
        <f>SUM(BK288:BK289)</f>
        <v>0</v>
      </c>
    </row>
    <row r="288" spans="1:65" s="2" customFormat="1" ht="24">
      <c r="A288" s="31"/>
      <c r="B288" s="150"/>
      <c r="C288" s="151" t="s">
        <v>569</v>
      </c>
      <c r="D288" s="151" t="s">
        <v>149</v>
      </c>
      <c r="E288" s="152" t="s">
        <v>570</v>
      </c>
      <c r="F288" s="153" t="s">
        <v>571</v>
      </c>
      <c r="G288" s="154" t="s">
        <v>152</v>
      </c>
      <c r="H288" s="155">
        <v>12</v>
      </c>
      <c r="I288" s="156">
        <v>0</v>
      </c>
      <c r="J288" s="156"/>
      <c r="K288" s="156">
        <f>ROUND(P288*H288,2)</f>
        <v>0</v>
      </c>
      <c r="L288" s="153" t="s">
        <v>1</v>
      </c>
      <c r="M288" s="32"/>
      <c r="N288" s="157" t="s">
        <v>1</v>
      </c>
      <c r="O288" s="158" t="s">
        <v>37</v>
      </c>
      <c r="P288" s="159">
        <f>I288+J288</f>
        <v>0</v>
      </c>
      <c r="Q288" s="159">
        <f>ROUND(I288*H288,2)</f>
        <v>0</v>
      </c>
      <c r="R288" s="159">
        <f>ROUND(J288*H288,2)</f>
        <v>0</v>
      </c>
      <c r="S288" s="160">
        <v>0.42299999999999999</v>
      </c>
      <c r="T288" s="160">
        <f>S288*H288</f>
        <v>5.0759999999999996</v>
      </c>
      <c r="U288" s="160">
        <v>0</v>
      </c>
      <c r="V288" s="160">
        <f>U288*H288</f>
        <v>0</v>
      </c>
      <c r="W288" s="160">
        <v>0</v>
      </c>
      <c r="X288" s="161">
        <f>W288*H288</f>
        <v>0</v>
      </c>
      <c r="Y288" s="31"/>
      <c r="Z288" s="31"/>
      <c r="AA288" s="31"/>
      <c r="AB288" s="31"/>
      <c r="AC288" s="31"/>
      <c r="AD288" s="31"/>
      <c r="AE288" s="31"/>
      <c r="AR288" s="162" t="s">
        <v>182</v>
      </c>
      <c r="AT288" s="162" t="s">
        <v>149</v>
      </c>
      <c r="AU288" s="162" t="s">
        <v>80</v>
      </c>
      <c r="AY288" s="16" t="s">
        <v>146</v>
      </c>
      <c r="BE288" s="163">
        <f>IF(O288="základní",K288,0)</f>
        <v>0</v>
      </c>
      <c r="BF288" s="163">
        <f>IF(O288="snížená",K288,0)</f>
        <v>0</v>
      </c>
      <c r="BG288" s="163">
        <f>IF(O288="zákl. přenesená",K288,0)</f>
        <v>0</v>
      </c>
      <c r="BH288" s="163">
        <f>IF(O288="sníž. přenesená",K288,0)</f>
        <v>0</v>
      </c>
      <c r="BI288" s="163">
        <f>IF(O288="nulová",K288,0)</f>
        <v>0</v>
      </c>
      <c r="BJ288" s="16" t="s">
        <v>78</v>
      </c>
      <c r="BK288" s="163">
        <f>ROUND(P288*H288,2)</f>
        <v>0</v>
      </c>
      <c r="BL288" s="16" t="s">
        <v>182</v>
      </c>
      <c r="BM288" s="162" t="s">
        <v>572</v>
      </c>
    </row>
    <row r="289" spans="1:65" s="2" customFormat="1" ht="36">
      <c r="A289" s="31"/>
      <c r="B289" s="150"/>
      <c r="C289" s="168" t="s">
        <v>573</v>
      </c>
      <c r="D289" s="168" t="s">
        <v>190</v>
      </c>
      <c r="E289" s="169" t="s">
        <v>574</v>
      </c>
      <c r="F289" s="170" t="s">
        <v>575</v>
      </c>
      <c r="G289" s="171" t="s">
        <v>325</v>
      </c>
      <c r="H289" s="172">
        <v>2</v>
      </c>
      <c r="I289" s="173"/>
      <c r="J289" s="174"/>
      <c r="K289" s="173">
        <f>ROUND(P289*H289,2)</f>
        <v>0</v>
      </c>
      <c r="L289" s="170" t="s">
        <v>1</v>
      </c>
      <c r="M289" s="175"/>
      <c r="N289" s="191" t="s">
        <v>1</v>
      </c>
      <c r="O289" s="192" t="s">
        <v>37</v>
      </c>
      <c r="P289" s="193">
        <f>I289+J289</f>
        <v>0</v>
      </c>
      <c r="Q289" s="193">
        <f>ROUND(I289*H289,2)</f>
        <v>0</v>
      </c>
      <c r="R289" s="193">
        <f>ROUND(J289*H289,2)</f>
        <v>0</v>
      </c>
      <c r="S289" s="194">
        <v>0</v>
      </c>
      <c r="T289" s="194">
        <f>S289*H289</f>
        <v>0</v>
      </c>
      <c r="U289" s="194">
        <v>0</v>
      </c>
      <c r="V289" s="194">
        <f>U289*H289</f>
        <v>0</v>
      </c>
      <c r="W289" s="194">
        <v>0</v>
      </c>
      <c r="X289" s="195">
        <f>W289*H289</f>
        <v>0</v>
      </c>
      <c r="Y289" s="31"/>
      <c r="Z289" s="31"/>
      <c r="AA289" s="31"/>
      <c r="AB289" s="31"/>
      <c r="AC289" s="31"/>
      <c r="AD289" s="31"/>
      <c r="AE289" s="31"/>
      <c r="AR289" s="162" t="s">
        <v>193</v>
      </c>
      <c r="AT289" s="162" t="s">
        <v>190</v>
      </c>
      <c r="AU289" s="162" t="s">
        <v>80</v>
      </c>
      <c r="AY289" s="16" t="s">
        <v>146</v>
      </c>
      <c r="BE289" s="163">
        <f>IF(O289="základní",K289,0)</f>
        <v>0</v>
      </c>
      <c r="BF289" s="163">
        <f>IF(O289="snížená",K289,0)</f>
        <v>0</v>
      </c>
      <c r="BG289" s="163">
        <f>IF(O289="zákl. přenesená",K289,0)</f>
        <v>0</v>
      </c>
      <c r="BH289" s="163">
        <f>IF(O289="sníž. přenesená",K289,0)</f>
        <v>0</v>
      </c>
      <c r="BI289" s="163">
        <f>IF(O289="nulová",K289,0)</f>
        <v>0</v>
      </c>
      <c r="BJ289" s="16" t="s">
        <v>78</v>
      </c>
      <c r="BK289" s="163">
        <f>ROUND(P289*H289,2)</f>
        <v>0</v>
      </c>
      <c r="BL289" s="16" t="s">
        <v>182</v>
      </c>
      <c r="BM289" s="162" t="s">
        <v>576</v>
      </c>
    </row>
    <row r="290" spans="1:65" s="2" customFormat="1" ht="6.95" customHeight="1">
      <c r="A290" s="31"/>
      <c r="B290" s="46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32"/>
      <c r="N290" s="31"/>
      <c r="P290" s="31"/>
      <c r="Q290" s="31"/>
      <c r="R290" s="31"/>
      <c r="S290" s="31"/>
      <c r="T290" s="31"/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</row>
  </sheetData>
  <autoFilter ref="C139:L289"/>
  <mergeCells count="9">
    <mergeCell ref="E87:H87"/>
    <mergeCell ref="E130:H130"/>
    <mergeCell ref="E132:H132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6"/>
  <sheetViews>
    <sheetView showGridLines="0" topLeftCell="A129" workbookViewId="0">
      <selection activeCell="J135" sqref="J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1.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7"/>
    </row>
    <row r="2" spans="1:46" s="1" customFormat="1" ht="36.950000000000003" customHeight="1">
      <c r="M2" s="202" t="s">
        <v>6</v>
      </c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T2" s="16" t="s">
        <v>83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80</v>
      </c>
    </row>
    <row r="4" spans="1:46" s="1" customFormat="1" ht="24.95" customHeight="1">
      <c r="B4" s="19"/>
      <c r="D4" s="20" t="s">
        <v>94</v>
      </c>
      <c r="M4" s="19"/>
      <c r="N4" s="98" t="s">
        <v>11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5" t="s">
        <v>14</v>
      </c>
      <c r="M6" s="19"/>
    </row>
    <row r="7" spans="1:46" s="1" customFormat="1" ht="16.5" customHeight="1">
      <c r="B7" s="19"/>
      <c r="E7" s="240" t="str">
        <f>'Rekapitulace stavby'!K6</f>
        <v>Oprava technologie ED Plzeň</v>
      </c>
      <c r="F7" s="241"/>
      <c r="G7" s="241"/>
      <c r="H7" s="241"/>
      <c r="M7" s="19"/>
    </row>
    <row r="8" spans="1:46" s="2" customFormat="1" ht="12" customHeight="1">
      <c r="A8" s="31"/>
      <c r="B8" s="32"/>
      <c r="C8" s="31"/>
      <c r="D8" s="25" t="s">
        <v>95</v>
      </c>
      <c r="E8" s="31"/>
      <c r="F8" s="31"/>
      <c r="G8" s="31"/>
      <c r="H8" s="31"/>
      <c r="I8" s="31"/>
      <c r="J8" s="31"/>
      <c r="K8" s="31"/>
      <c r="L8" s="31"/>
      <c r="M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577</v>
      </c>
      <c r="F9" s="239"/>
      <c r="G9" s="239"/>
      <c r="H9" s="239"/>
      <c r="I9" s="31"/>
      <c r="J9" s="31"/>
      <c r="K9" s="31"/>
      <c r="L9" s="31"/>
      <c r="M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5" t="s">
        <v>16</v>
      </c>
      <c r="E11" s="31"/>
      <c r="F11" s="23" t="s">
        <v>1</v>
      </c>
      <c r="G11" s="31"/>
      <c r="H11" s="31"/>
      <c r="I11" s="25" t="s">
        <v>17</v>
      </c>
      <c r="J11" s="23" t="s">
        <v>1</v>
      </c>
      <c r="K11" s="31"/>
      <c r="L11" s="31"/>
      <c r="M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5" t="s">
        <v>18</v>
      </c>
      <c r="E12" s="31"/>
      <c r="F12" s="23" t="s">
        <v>696</v>
      </c>
      <c r="G12" s="31"/>
      <c r="H12" s="31"/>
      <c r="I12" s="25" t="s">
        <v>19</v>
      </c>
      <c r="J12" s="54">
        <f>'Rekapitulace stavby'!AN8</f>
        <v>44323</v>
      </c>
      <c r="K12" s="31"/>
      <c r="L12" s="31"/>
      <c r="M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5" t="s">
        <v>20</v>
      </c>
      <c r="E14" s="31"/>
      <c r="F14" s="31" t="s">
        <v>698</v>
      </c>
      <c r="G14" s="31"/>
      <c r="H14" s="31"/>
      <c r="I14" s="25" t="s">
        <v>21</v>
      </c>
      <c r="J14" s="23" t="str">
        <f>IF('Rekapitulace stavby'!AN10="","",'Rekapitulace stavby'!AN10)</f>
        <v/>
      </c>
      <c r="K14" s="31"/>
      <c r="L14" s="31"/>
      <c r="M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3" t="str">
        <f>IF('Rekapitulace stavby'!E11="","",'Rekapitulace stavby'!E11)</f>
        <v xml:space="preserve"> </v>
      </c>
      <c r="F15" s="31"/>
      <c r="G15" s="31"/>
      <c r="H15" s="31"/>
      <c r="I15" s="25" t="s">
        <v>23</v>
      </c>
      <c r="J15" s="23" t="str">
        <f>IF('Rekapitulace stavby'!AN11="","",'Rekapitulace stavby'!AN11)</f>
        <v/>
      </c>
      <c r="K15" s="31"/>
      <c r="L15" s="31"/>
      <c r="M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5" t="s">
        <v>697</v>
      </c>
      <c r="E17" s="31"/>
      <c r="F17" s="31"/>
      <c r="G17" s="31"/>
      <c r="H17" s="31"/>
      <c r="I17" s="25" t="s">
        <v>21</v>
      </c>
      <c r="J17" s="23" t="str">
        <f>'Rekapitulace stavby'!AN13</f>
        <v/>
      </c>
      <c r="K17" s="31"/>
      <c r="L17" s="31"/>
      <c r="M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18" t="str">
        <f>'Rekapitulace stavby'!E14</f>
        <v xml:space="preserve"> </v>
      </c>
      <c r="F18" s="218"/>
      <c r="G18" s="218"/>
      <c r="H18" s="218"/>
      <c r="I18" s="25" t="s">
        <v>23</v>
      </c>
      <c r="J18" s="23" t="str">
        <f>'Rekapitulace stavby'!AN14</f>
        <v/>
      </c>
      <c r="K18" s="31"/>
      <c r="L18" s="31"/>
      <c r="M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5"/>
      <c r="E20" s="31"/>
      <c r="F20" s="31"/>
      <c r="G20" s="31"/>
      <c r="H20" s="31"/>
      <c r="I20" s="25"/>
      <c r="J20" s="23" t="str">
        <f>IF('Rekapitulace stavby'!AN16="","",'Rekapitulace stavby'!AN16)</f>
        <v/>
      </c>
      <c r="K20" s="31"/>
      <c r="L20" s="31"/>
      <c r="M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3" t="str">
        <f>IF('Rekapitulace stavby'!E17="","",'Rekapitulace stavby'!E17)</f>
        <v xml:space="preserve"> </v>
      </c>
      <c r="F21" s="31"/>
      <c r="G21" s="31"/>
      <c r="H21" s="31"/>
      <c r="I21" s="25"/>
      <c r="J21" s="23" t="str">
        <f>IF('Rekapitulace stavby'!AN17="","",'Rekapitulace stavby'!AN17)</f>
        <v/>
      </c>
      <c r="K21" s="31"/>
      <c r="L21" s="31"/>
      <c r="M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5"/>
      <c r="E23" s="31"/>
      <c r="F23" s="31"/>
      <c r="G23" s="31"/>
      <c r="H23" s="31"/>
      <c r="I23" s="25"/>
      <c r="J23" s="23" t="str">
        <f>IF('Rekapitulace stavby'!AN19="","",'Rekapitulace stavby'!AN19)</f>
        <v/>
      </c>
      <c r="K23" s="31"/>
      <c r="L23" s="31"/>
      <c r="M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3" t="str">
        <f>IF('Rekapitulace stavby'!E20="","",'Rekapitulace stavby'!E20)</f>
        <v xml:space="preserve"> </v>
      </c>
      <c r="F24" s="31"/>
      <c r="G24" s="31"/>
      <c r="H24" s="31"/>
      <c r="I24" s="25"/>
      <c r="J24" s="23" t="str">
        <f>IF('Rekapitulace stavby'!AN20="","",'Rekapitulace stavby'!AN20)</f>
        <v/>
      </c>
      <c r="K24" s="31"/>
      <c r="L24" s="31"/>
      <c r="M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5" t="s">
        <v>27</v>
      </c>
      <c r="E26" s="31"/>
      <c r="F26" s="31"/>
      <c r="G26" s="31"/>
      <c r="H26" s="31"/>
      <c r="I26" s="31"/>
      <c r="J26" s="31"/>
      <c r="K26" s="31"/>
      <c r="L26" s="31"/>
      <c r="M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9"/>
      <c r="B27" s="100"/>
      <c r="C27" s="99"/>
      <c r="D27" s="99"/>
      <c r="E27" s="220" t="s">
        <v>1</v>
      </c>
      <c r="F27" s="220"/>
      <c r="G27" s="220"/>
      <c r="H27" s="220"/>
      <c r="I27" s="99"/>
      <c r="J27" s="99"/>
      <c r="K27" s="99"/>
      <c r="L27" s="99"/>
      <c r="M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65"/>
      <c r="M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3" t="s">
        <v>97</v>
      </c>
      <c r="E30" s="31"/>
      <c r="F30" s="31"/>
      <c r="G30" s="31"/>
      <c r="H30" s="31"/>
      <c r="I30" s="31"/>
      <c r="J30" s="31"/>
      <c r="K30" s="29">
        <f>K96</f>
        <v>0</v>
      </c>
      <c r="L30" s="31"/>
      <c r="M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5" t="s">
        <v>29</v>
      </c>
      <c r="F31" s="31"/>
      <c r="G31" s="31"/>
      <c r="H31" s="31"/>
      <c r="I31" s="31"/>
      <c r="J31" s="31"/>
      <c r="K31" s="102">
        <f>I96</f>
        <v>0</v>
      </c>
      <c r="L31" s="31"/>
      <c r="M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2"/>
      <c r="C32" s="31"/>
      <c r="D32" s="31"/>
      <c r="E32" s="25" t="s">
        <v>30</v>
      </c>
      <c r="F32" s="31"/>
      <c r="G32" s="31"/>
      <c r="H32" s="31"/>
      <c r="I32" s="31"/>
      <c r="J32" s="31"/>
      <c r="K32" s="102">
        <f>J96</f>
        <v>0</v>
      </c>
      <c r="L32" s="31"/>
      <c r="M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28" t="s">
        <v>98</v>
      </c>
      <c r="E33" s="31"/>
      <c r="F33" s="31"/>
      <c r="G33" s="31"/>
      <c r="H33" s="31"/>
      <c r="I33" s="31"/>
      <c r="J33" s="31"/>
      <c r="K33" s="29">
        <f>K101</f>
        <v>0</v>
      </c>
      <c r="L33" s="31"/>
      <c r="M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2"/>
      <c r="C34" s="31"/>
      <c r="D34" s="103" t="s">
        <v>32</v>
      </c>
      <c r="E34" s="31"/>
      <c r="F34" s="31"/>
      <c r="G34" s="31"/>
      <c r="H34" s="31"/>
      <c r="I34" s="31"/>
      <c r="J34" s="31"/>
      <c r="K34" s="70">
        <f>ROUND(K30 + K33, 2)</f>
        <v>0</v>
      </c>
      <c r="L34" s="31"/>
      <c r="M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2"/>
      <c r="C35" s="31"/>
      <c r="D35" s="65"/>
      <c r="E35" s="65"/>
      <c r="F35" s="65"/>
      <c r="G35" s="65"/>
      <c r="H35" s="65"/>
      <c r="I35" s="65"/>
      <c r="J35" s="65"/>
      <c r="K35" s="65"/>
      <c r="L35" s="65"/>
      <c r="M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1"/>
      <c r="F36" s="35" t="s">
        <v>34</v>
      </c>
      <c r="G36" s="31"/>
      <c r="H36" s="31"/>
      <c r="I36" s="35" t="s">
        <v>33</v>
      </c>
      <c r="J36" s="31"/>
      <c r="K36" s="35" t="s">
        <v>35</v>
      </c>
      <c r="L36" s="31"/>
      <c r="M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2"/>
      <c r="C37" s="31"/>
      <c r="D37" s="104" t="s">
        <v>36</v>
      </c>
      <c r="E37" s="25" t="s">
        <v>37</v>
      </c>
      <c r="F37" s="102">
        <f>ROUND((SUM(BE101:BE102) + SUM(BE122:BE135)),  2)</f>
        <v>0</v>
      </c>
      <c r="G37" s="31"/>
      <c r="H37" s="31"/>
      <c r="I37" s="105">
        <v>0.21</v>
      </c>
      <c r="J37" s="31"/>
      <c r="K37" s="102">
        <f>ROUND(((SUM(BE101:BE102) + SUM(BE122:BE135))*I37),  2)</f>
        <v>0</v>
      </c>
      <c r="L37" s="31"/>
      <c r="M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25" t="s">
        <v>38</v>
      </c>
      <c r="F38" s="102">
        <f>ROUND((SUM(BF101:BF102) + SUM(BF122:BF135)),  2)</f>
        <v>0</v>
      </c>
      <c r="G38" s="31"/>
      <c r="H38" s="31"/>
      <c r="I38" s="105">
        <v>0.15</v>
      </c>
      <c r="J38" s="31"/>
      <c r="K38" s="102">
        <f>ROUND(((SUM(BF101:BF102) + SUM(BF122:BF135))*I38),  2)</f>
        <v>0</v>
      </c>
      <c r="L38" s="31"/>
      <c r="M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5" t="s">
        <v>39</v>
      </c>
      <c r="F39" s="102">
        <f>ROUND((SUM(BG101:BG102) + SUM(BG122:BG135)),  2)</f>
        <v>0</v>
      </c>
      <c r="G39" s="31"/>
      <c r="H39" s="31"/>
      <c r="I39" s="105">
        <v>0.21</v>
      </c>
      <c r="J39" s="31"/>
      <c r="K39" s="102">
        <f>0</f>
        <v>0</v>
      </c>
      <c r="L39" s="31"/>
      <c r="M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25" t="s">
        <v>40</v>
      </c>
      <c r="F40" s="102">
        <f>ROUND((SUM(BH101:BH102) + SUM(BH122:BH135)),  2)</f>
        <v>0</v>
      </c>
      <c r="G40" s="31"/>
      <c r="H40" s="31"/>
      <c r="I40" s="105">
        <v>0.15</v>
      </c>
      <c r="J40" s="31"/>
      <c r="K40" s="102">
        <f>0</f>
        <v>0</v>
      </c>
      <c r="L40" s="31"/>
      <c r="M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2"/>
      <c r="C41" s="31"/>
      <c r="D41" s="31"/>
      <c r="E41" s="25" t="s">
        <v>41</v>
      </c>
      <c r="F41" s="102">
        <f>ROUND((SUM(BI101:BI102) + SUM(BI122:BI135)),  2)</f>
        <v>0</v>
      </c>
      <c r="G41" s="31"/>
      <c r="H41" s="31"/>
      <c r="I41" s="105">
        <v>0</v>
      </c>
      <c r="J41" s="31"/>
      <c r="K41" s="102">
        <f>0</f>
        <v>0</v>
      </c>
      <c r="L41" s="31"/>
      <c r="M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2"/>
      <c r="C43" s="95"/>
      <c r="D43" s="106" t="s">
        <v>42</v>
      </c>
      <c r="E43" s="59"/>
      <c r="F43" s="59"/>
      <c r="G43" s="107" t="s">
        <v>43</v>
      </c>
      <c r="H43" s="108" t="s">
        <v>44</v>
      </c>
      <c r="I43" s="59"/>
      <c r="J43" s="59"/>
      <c r="K43" s="109">
        <f>SUM(K34:K41)</f>
        <v>0</v>
      </c>
      <c r="L43" s="110"/>
      <c r="M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1"/>
      <c r="D50" s="42"/>
      <c r="E50" s="43"/>
      <c r="F50" s="43"/>
      <c r="G50" s="42"/>
      <c r="H50" s="43"/>
      <c r="I50" s="43"/>
      <c r="J50" s="43"/>
      <c r="K50" s="43"/>
      <c r="L50" s="43"/>
      <c r="M50" s="41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" customFormat="1" ht="12.75">
      <c r="A61" s="31"/>
      <c r="B61" s="32"/>
      <c r="C61" s="31"/>
      <c r="D61" s="44" t="s">
        <v>45</v>
      </c>
      <c r="E61" s="34"/>
      <c r="F61" s="111" t="s">
        <v>46</v>
      </c>
      <c r="G61" s="44" t="s">
        <v>45</v>
      </c>
      <c r="H61" s="34"/>
      <c r="I61" s="34"/>
      <c r="J61" s="112" t="s">
        <v>46</v>
      </c>
      <c r="K61" s="34"/>
      <c r="L61" s="34"/>
      <c r="M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" customFormat="1" ht="12.75">
      <c r="A65" s="31"/>
      <c r="B65" s="32"/>
      <c r="C65" s="31"/>
      <c r="D65" s="42"/>
      <c r="E65" s="45"/>
      <c r="F65" s="45"/>
      <c r="G65" s="42"/>
      <c r="H65" s="45"/>
      <c r="I65" s="45"/>
      <c r="J65" s="45"/>
      <c r="K65" s="45"/>
      <c r="L65" s="45"/>
      <c r="M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" customFormat="1" ht="12.75">
      <c r="A76" s="31"/>
      <c r="B76" s="32"/>
      <c r="C76" s="31"/>
      <c r="D76" s="44" t="s">
        <v>45</v>
      </c>
      <c r="E76" s="34"/>
      <c r="F76" s="111" t="s">
        <v>46</v>
      </c>
      <c r="G76" s="44" t="s">
        <v>45</v>
      </c>
      <c r="H76" s="34"/>
      <c r="I76" s="34"/>
      <c r="J76" s="112" t="s">
        <v>46</v>
      </c>
      <c r="K76" s="34"/>
      <c r="L76" s="34"/>
      <c r="M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31"/>
      <c r="M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5" t="s">
        <v>14</v>
      </c>
      <c r="D84" s="31"/>
      <c r="E84" s="31"/>
      <c r="F84" s="31"/>
      <c r="G84" s="31"/>
      <c r="H84" s="31"/>
      <c r="I84" s="31"/>
      <c r="J84" s="31"/>
      <c r="K84" s="31"/>
      <c r="L84" s="31"/>
      <c r="M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Oprava technologie ED Plzeň</v>
      </c>
      <c r="F85" s="241"/>
      <c r="G85" s="241"/>
      <c r="H85" s="241"/>
      <c r="I85" s="31"/>
      <c r="J85" s="31"/>
      <c r="K85" s="31"/>
      <c r="L85" s="31"/>
      <c r="M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5" t="s">
        <v>95</v>
      </c>
      <c r="D86" s="31"/>
      <c r="E86" s="31"/>
      <c r="F86" s="31"/>
      <c r="G86" s="31"/>
      <c r="H86" s="31"/>
      <c r="I86" s="31"/>
      <c r="J86" s="31"/>
      <c r="K86" s="31"/>
      <c r="L86" s="31"/>
      <c r="M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S02 - Technologie zpětné projekce</v>
      </c>
      <c r="F87" s="239"/>
      <c r="G87" s="239"/>
      <c r="H87" s="239"/>
      <c r="I87" s="31"/>
      <c r="J87" s="31"/>
      <c r="K87" s="31"/>
      <c r="L87" s="31"/>
      <c r="M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5" t="s">
        <v>18</v>
      </c>
      <c r="D89" s="31"/>
      <c r="E89" s="31"/>
      <c r="F89" s="23" t="str">
        <f>F12</f>
        <v>OŘ Plzeň, Sušická 23</v>
      </c>
      <c r="G89" s="31"/>
      <c r="H89" s="31"/>
      <c r="I89" s="25" t="s">
        <v>19</v>
      </c>
      <c r="J89" s="54">
        <f>IF(J12="","",J12)</f>
        <v>44323</v>
      </c>
      <c r="K89" s="31"/>
      <c r="L89" s="31"/>
      <c r="M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5" t="s">
        <v>20</v>
      </c>
      <c r="D91" s="31"/>
      <c r="E91" s="31"/>
      <c r="F91" s="23" t="str">
        <f>E15</f>
        <v xml:space="preserve"> </v>
      </c>
      <c r="G91" s="31"/>
      <c r="H91" s="31"/>
      <c r="I91" s="25" t="s">
        <v>25</v>
      </c>
      <c r="J91" s="26" t="str">
        <f>E21</f>
        <v xml:space="preserve"> </v>
      </c>
      <c r="K91" s="31"/>
      <c r="L91" s="31"/>
      <c r="M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5" t="s">
        <v>24</v>
      </c>
      <c r="D92" s="31"/>
      <c r="E92" s="31"/>
      <c r="F92" s="23" t="str">
        <f>IF(E18="","",E18)</f>
        <v xml:space="preserve"> </v>
      </c>
      <c r="G92" s="31"/>
      <c r="H92" s="31"/>
      <c r="I92" s="25" t="s">
        <v>26</v>
      </c>
      <c r="J92" s="26" t="str">
        <f>E24</f>
        <v xml:space="preserve"> </v>
      </c>
      <c r="K92" s="31"/>
      <c r="L92" s="31"/>
      <c r="M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100</v>
      </c>
      <c r="D94" s="95"/>
      <c r="E94" s="95"/>
      <c r="F94" s="95"/>
      <c r="G94" s="95"/>
      <c r="H94" s="95"/>
      <c r="I94" s="114" t="s">
        <v>101</v>
      </c>
      <c r="J94" s="114" t="s">
        <v>102</v>
      </c>
      <c r="K94" s="114" t="s">
        <v>103</v>
      </c>
      <c r="L94" s="95"/>
      <c r="M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104</v>
      </c>
      <c r="D96" s="31"/>
      <c r="E96" s="31"/>
      <c r="F96" s="31"/>
      <c r="G96" s="31"/>
      <c r="H96" s="31"/>
      <c r="I96" s="70">
        <f>Q122</f>
        <v>0</v>
      </c>
      <c r="J96" s="70">
        <f>R122</f>
        <v>0</v>
      </c>
      <c r="K96" s="70">
        <f>K122</f>
        <v>0</v>
      </c>
      <c r="L96" s="31"/>
      <c r="M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105</v>
      </c>
    </row>
    <row r="97" spans="1:31" s="9" customFormat="1" ht="24.95" customHeight="1">
      <c r="B97" s="116"/>
      <c r="D97" s="117" t="s">
        <v>578</v>
      </c>
      <c r="E97" s="118"/>
      <c r="F97" s="118"/>
      <c r="G97" s="118"/>
      <c r="H97" s="118"/>
      <c r="I97" s="119">
        <f>Q123</f>
        <v>0</v>
      </c>
      <c r="J97" s="119">
        <f>R123</f>
        <v>0</v>
      </c>
      <c r="K97" s="119">
        <f>K123</f>
        <v>0</v>
      </c>
      <c r="M97" s="116"/>
    </row>
    <row r="98" spans="1:31" s="9" customFormat="1" ht="24.95" customHeight="1">
      <c r="B98" s="116"/>
      <c r="D98" s="117" t="s">
        <v>579</v>
      </c>
      <c r="E98" s="118"/>
      <c r="F98" s="118"/>
      <c r="G98" s="118"/>
      <c r="H98" s="118"/>
      <c r="I98" s="119">
        <f>Q134</f>
        <v>0</v>
      </c>
      <c r="J98" s="119">
        <f>R134</f>
        <v>0</v>
      </c>
      <c r="K98" s="119">
        <f>K134</f>
        <v>0</v>
      </c>
      <c r="M98" s="116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29.25" customHeight="1">
      <c r="A101" s="31"/>
      <c r="B101" s="32"/>
      <c r="C101" s="115" t="s">
        <v>126</v>
      </c>
      <c r="D101" s="31"/>
      <c r="E101" s="31"/>
      <c r="F101" s="31"/>
      <c r="G101" s="31"/>
      <c r="H101" s="31"/>
      <c r="I101" s="31"/>
      <c r="J101" s="31"/>
      <c r="K101" s="124">
        <v>0</v>
      </c>
      <c r="L101" s="31"/>
      <c r="M101" s="41"/>
      <c r="O101" s="125" t="s">
        <v>36</v>
      </c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18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9.25" customHeight="1">
      <c r="A103" s="31"/>
      <c r="B103" s="32"/>
      <c r="C103" s="94" t="s">
        <v>93</v>
      </c>
      <c r="D103" s="95"/>
      <c r="E103" s="95"/>
      <c r="F103" s="95"/>
      <c r="G103" s="95"/>
      <c r="H103" s="95"/>
      <c r="I103" s="95"/>
      <c r="J103" s="95"/>
      <c r="K103" s="96">
        <f>ROUND(K96+K101,2)</f>
        <v>0</v>
      </c>
      <c r="L103" s="95"/>
      <c r="M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127</v>
      </c>
      <c r="D109" s="31"/>
      <c r="E109" s="31"/>
      <c r="F109" s="31"/>
      <c r="G109" s="31"/>
      <c r="H109" s="31"/>
      <c r="I109" s="31"/>
      <c r="J109" s="31"/>
      <c r="K109" s="31"/>
      <c r="L109" s="31"/>
      <c r="M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5" t="s">
        <v>14</v>
      </c>
      <c r="D111" s="31"/>
      <c r="E111" s="31"/>
      <c r="F111" s="31"/>
      <c r="G111" s="31"/>
      <c r="H111" s="31"/>
      <c r="I111" s="31"/>
      <c r="J111" s="31"/>
      <c r="K111" s="31"/>
      <c r="L111" s="31"/>
      <c r="M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40" t="str">
        <f>E7</f>
        <v>Oprava technologie ED Plzeň</v>
      </c>
      <c r="F112" s="241"/>
      <c r="G112" s="241"/>
      <c r="H112" s="241"/>
      <c r="I112" s="31"/>
      <c r="J112" s="31"/>
      <c r="K112" s="31"/>
      <c r="L112" s="31"/>
      <c r="M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5" t="s">
        <v>95</v>
      </c>
      <c r="D113" s="31"/>
      <c r="E113" s="31"/>
      <c r="F113" s="31"/>
      <c r="G113" s="31"/>
      <c r="H113" s="31"/>
      <c r="I113" s="31"/>
      <c r="J113" s="31"/>
      <c r="K113" s="31"/>
      <c r="L113" s="31"/>
      <c r="M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28" t="str">
        <f>E9</f>
        <v>S02 - Technologie zpětné projekce</v>
      </c>
      <c r="F114" s="239"/>
      <c r="G114" s="239"/>
      <c r="H114" s="239"/>
      <c r="I114" s="31"/>
      <c r="J114" s="31"/>
      <c r="K114" s="31"/>
      <c r="L114" s="31"/>
      <c r="M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5" t="s">
        <v>18</v>
      </c>
      <c r="D116" s="31"/>
      <c r="E116" s="31"/>
      <c r="F116" s="23" t="str">
        <f>F12</f>
        <v>OŘ Plzeň, Sušická 23</v>
      </c>
      <c r="G116" s="31"/>
      <c r="H116" s="31"/>
      <c r="I116" s="25" t="s">
        <v>19</v>
      </c>
      <c r="J116" s="54">
        <f>IF(J12="","",J12)</f>
        <v>44323</v>
      </c>
      <c r="K116" s="31"/>
      <c r="L116" s="31"/>
      <c r="M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5" t="s">
        <v>20</v>
      </c>
      <c r="D118" s="31"/>
      <c r="E118" s="31"/>
      <c r="F118" s="23" t="str">
        <f>E15</f>
        <v xml:space="preserve"> </v>
      </c>
      <c r="G118" s="31"/>
      <c r="H118" s="31"/>
      <c r="I118" s="25" t="s">
        <v>25</v>
      </c>
      <c r="J118" s="26" t="str">
        <f>E21</f>
        <v xml:space="preserve"> </v>
      </c>
      <c r="K118" s="31"/>
      <c r="L118" s="31"/>
      <c r="M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5" t="s">
        <v>24</v>
      </c>
      <c r="D119" s="31"/>
      <c r="E119" s="31"/>
      <c r="F119" s="23" t="str">
        <f>IF(E18="","",E18)</f>
        <v xml:space="preserve"> </v>
      </c>
      <c r="G119" s="31"/>
      <c r="H119" s="31"/>
      <c r="I119" s="25" t="s">
        <v>26</v>
      </c>
      <c r="J119" s="26" t="str">
        <f>E24</f>
        <v xml:space="preserve"> </v>
      </c>
      <c r="K119" s="31"/>
      <c r="L119" s="31"/>
      <c r="M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26"/>
      <c r="B121" s="127"/>
      <c r="C121" s="128" t="s">
        <v>128</v>
      </c>
      <c r="D121" s="129" t="s">
        <v>53</v>
      </c>
      <c r="E121" s="129" t="s">
        <v>49</v>
      </c>
      <c r="F121" s="129" t="s">
        <v>50</v>
      </c>
      <c r="G121" s="129" t="s">
        <v>129</v>
      </c>
      <c r="H121" s="129" t="s">
        <v>130</v>
      </c>
      <c r="I121" s="129" t="s">
        <v>131</v>
      </c>
      <c r="J121" s="129" t="s">
        <v>132</v>
      </c>
      <c r="K121" s="129" t="s">
        <v>103</v>
      </c>
      <c r="L121" s="130" t="s">
        <v>133</v>
      </c>
      <c r="M121" s="131"/>
      <c r="N121" s="61" t="s">
        <v>1</v>
      </c>
      <c r="O121" s="62" t="s">
        <v>36</v>
      </c>
      <c r="P121" s="62" t="s">
        <v>134</v>
      </c>
      <c r="Q121" s="62" t="s">
        <v>135</v>
      </c>
      <c r="R121" s="62" t="s">
        <v>136</v>
      </c>
      <c r="S121" s="62" t="s">
        <v>137</v>
      </c>
      <c r="T121" s="62" t="s">
        <v>138</v>
      </c>
      <c r="U121" s="62" t="s">
        <v>139</v>
      </c>
      <c r="V121" s="62" t="s">
        <v>140</v>
      </c>
      <c r="W121" s="62" t="s">
        <v>141</v>
      </c>
      <c r="X121" s="63" t="s">
        <v>142</v>
      </c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1"/>
      <c r="B122" s="32"/>
      <c r="C122" s="68" t="s">
        <v>143</v>
      </c>
      <c r="D122" s="31"/>
      <c r="E122" s="31"/>
      <c r="F122" s="31"/>
      <c r="G122" s="31"/>
      <c r="H122" s="31"/>
      <c r="I122" s="31"/>
      <c r="J122" s="31"/>
      <c r="K122" s="132">
        <f>BK122</f>
        <v>0</v>
      </c>
      <c r="L122" s="31"/>
      <c r="M122" s="32"/>
      <c r="N122" s="64"/>
      <c r="O122" s="55"/>
      <c r="P122" s="65"/>
      <c r="Q122" s="133">
        <f>Q123+Q134</f>
        <v>0</v>
      </c>
      <c r="R122" s="133">
        <f>R123+R134</f>
        <v>0</v>
      </c>
      <c r="S122" s="65"/>
      <c r="T122" s="134">
        <f>T123+T134</f>
        <v>0</v>
      </c>
      <c r="U122" s="65"/>
      <c r="V122" s="134">
        <f>V123+V134</f>
        <v>0</v>
      </c>
      <c r="W122" s="65"/>
      <c r="X122" s="135">
        <f>X123+X134</f>
        <v>0</v>
      </c>
      <c r="Y122" s="31"/>
      <c r="Z122" s="31"/>
      <c r="AA122" s="31"/>
      <c r="AB122" s="31"/>
      <c r="AC122" s="31"/>
      <c r="AD122" s="31"/>
      <c r="AE122" s="31"/>
      <c r="AT122" s="16" t="s">
        <v>69</v>
      </c>
      <c r="AU122" s="16" t="s">
        <v>105</v>
      </c>
      <c r="BK122" s="136">
        <f>BK123+BK134</f>
        <v>0</v>
      </c>
    </row>
    <row r="123" spans="1:65" s="12" customFormat="1" ht="25.9" customHeight="1">
      <c r="B123" s="137"/>
      <c r="D123" s="138" t="s">
        <v>69</v>
      </c>
      <c r="E123" s="139" t="s">
        <v>190</v>
      </c>
      <c r="F123" s="139" t="s">
        <v>580</v>
      </c>
      <c r="K123" s="140">
        <f>BK123</f>
        <v>0</v>
      </c>
      <c r="M123" s="137"/>
      <c r="N123" s="141"/>
      <c r="O123" s="142"/>
      <c r="P123" s="142"/>
      <c r="Q123" s="143">
        <f>SUM(Q124:Q133)</f>
        <v>0</v>
      </c>
      <c r="R123" s="143">
        <f>SUM(R124:R133)</f>
        <v>0</v>
      </c>
      <c r="S123" s="142"/>
      <c r="T123" s="144">
        <f>SUM(T124:T133)</f>
        <v>0</v>
      </c>
      <c r="U123" s="142"/>
      <c r="V123" s="144">
        <f>SUM(V124:V133)</f>
        <v>0</v>
      </c>
      <c r="W123" s="142"/>
      <c r="X123" s="145">
        <f>SUM(X124:X133)</f>
        <v>0</v>
      </c>
      <c r="AR123" s="138" t="s">
        <v>147</v>
      </c>
      <c r="AT123" s="146" t="s">
        <v>69</v>
      </c>
      <c r="AU123" s="146" t="s">
        <v>70</v>
      </c>
      <c r="AY123" s="138" t="s">
        <v>146</v>
      </c>
      <c r="BK123" s="147">
        <f>SUM(BK124:BK133)</f>
        <v>0</v>
      </c>
    </row>
    <row r="124" spans="1:65" s="2" customFormat="1" ht="44.25" customHeight="1">
      <c r="A124" s="31"/>
      <c r="B124" s="150"/>
      <c r="C124" s="168" t="s">
        <v>78</v>
      </c>
      <c r="D124" s="168" t="s">
        <v>190</v>
      </c>
      <c r="E124" s="169" t="s">
        <v>581</v>
      </c>
      <c r="F124" s="170" t="s">
        <v>582</v>
      </c>
      <c r="G124" s="171" t="s">
        <v>187</v>
      </c>
      <c r="H124" s="172">
        <v>8</v>
      </c>
      <c r="I124" s="173"/>
      <c r="J124" s="174"/>
      <c r="K124" s="173">
        <f>ROUND(P124*H124,2)</f>
        <v>0</v>
      </c>
      <c r="L124" s="170" t="s">
        <v>583</v>
      </c>
      <c r="M124" s="175"/>
      <c r="N124" s="176" t="s">
        <v>1</v>
      </c>
      <c r="O124" s="158" t="s">
        <v>37</v>
      </c>
      <c r="P124" s="159">
        <f>I124+J124</f>
        <v>0</v>
      </c>
      <c r="Q124" s="159">
        <f>ROUND(I124*H124,2)</f>
        <v>0</v>
      </c>
      <c r="R124" s="159">
        <f>ROUND(J124*H124,2)</f>
        <v>0</v>
      </c>
      <c r="S124" s="160">
        <v>0</v>
      </c>
      <c r="T124" s="160">
        <f>S124*H124</f>
        <v>0</v>
      </c>
      <c r="U124" s="160">
        <v>0</v>
      </c>
      <c r="V124" s="160">
        <f>U124*H124</f>
        <v>0</v>
      </c>
      <c r="W124" s="160">
        <v>0</v>
      </c>
      <c r="X124" s="161">
        <f>W124*H124</f>
        <v>0</v>
      </c>
      <c r="Y124" s="31"/>
      <c r="Z124" s="31"/>
      <c r="AA124" s="31"/>
      <c r="AB124" s="31"/>
      <c r="AC124" s="31"/>
      <c r="AD124" s="31"/>
      <c r="AE124" s="31"/>
      <c r="AR124" s="162" t="s">
        <v>584</v>
      </c>
      <c r="AT124" s="162" t="s">
        <v>190</v>
      </c>
      <c r="AU124" s="162" t="s">
        <v>78</v>
      </c>
      <c r="AY124" s="16" t="s">
        <v>146</v>
      </c>
      <c r="BE124" s="163">
        <f>IF(O124="základní",K124,0)</f>
        <v>0</v>
      </c>
      <c r="BF124" s="163">
        <f>IF(O124="snížená",K124,0)</f>
        <v>0</v>
      </c>
      <c r="BG124" s="163">
        <f>IF(O124="zákl. přenesená",K124,0)</f>
        <v>0</v>
      </c>
      <c r="BH124" s="163">
        <f>IF(O124="sníž. přenesená",K124,0)</f>
        <v>0</v>
      </c>
      <c r="BI124" s="163">
        <f>IF(O124="nulová",K124,0)</f>
        <v>0</v>
      </c>
      <c r="BJ124" s="16" t="s">
        <v>78</v>
      </c>
      <c r="BK124" s="163">
        <f>ROUND(P124*H124,2)</f>
        <v>0</v>
      </c>
      <c r="BL124" s="16" t="s">
        <v>442</v>
      </c>
      <c r="BM124" s="162" t="s">
        <v>585</v>
      </c>
    </row>
    <row r="125" spans="1:65" s="2" customFormat="1" ht="117">
      <c r="A125" s="31"/>
      <c r="B125" s="32"/>
      <c r="C125" s="31"/>
      <c r="D125" s="164" t="s">
        <v>155</v>
      </c>
      <c r="E125" s="31"/>
      <c r="F125" s="165" t="s">
        <v>586</v>
      </c>
      <c r="G125" s="31"/>
      <c r="H125" s="31"/>
      <c r="I125" s="31"/>
      <c r="J125" s="31"/>
      <c r="K125" s="31"/>
      <c r="L125" s="31"/>
      <c r="M125" s="32"/>
      <c r="N125" s="166"/>
      <c r="O125" s="167"/>
      <c r="P125" s="57"/>
      <c r="Q125" s="57"/>
      <c r="R125" s="57"/>
      <c r="S125" s="57"/>
      <c r="T125" s="57"/>
      <c r="U125" s="57"/>
      <c r="V125" s="57"/>
      <c r="W125" s="57"/>
      <c r="X125" s="58"/>
      <c r="Y125" s="31"/>
      <c r="Z125" s="31"/>
      <c r="AA125" s="31"/>
      <c r="AB125" s="31"/>
      <c r="AC125" s="31"/>
      <c r="AD125" s="31"/>
      <c r="AE125" s="31"/>
      <c r="AT125" s="16" t="s">
        <v>155</v>
      </c>
      <c r="AU125" s="16" t="s">
        <v>78</v>
      </c>
    </row>
    <row r="126" spans="1:65" s="2" customFormat="1" ht="44.25" customHeight="1">
      <c r="A126" s="31"/>
      <c r="B126" s="150"/>
      <c r="C126" s="168" t="s">
        <v>80</v>
      </c>
      <c r="D126" s="168" t="s">
        <v>190</v>
      </c>
      <c r="E126" s="169" t="s">
        <v>587</v>
      </c>
      <c r="F126" s="170" t="s">
        <v>588</v>
      </c>
      <c r="G126" s="171" t="s">
        <v>187</v>
      </c>
      <c r="H126" s="172">
        <v>4</v>
      </c>
      <c r="I126" s="173"/>
      <c r="J126" s="174"/>
      <c r="K126" s="173">
        <f>ROUND(P126*H126,2)</f>
        <v>0</v>
      </c>
      <c r="L126" s="170" t="s">
        <v>1</v>
      </c>
      <c r="M126" s="175"/>
      <c r="N126" s="176" t="s">
        <v>1</v>
      </c>
      <c r="O126" s="158" t="s">
        <v>37</v>
      </c>
      <c r="P126" s="159">
        <f>I126+J126</f>
        <v>0</v>
      </c>
      <c r="Q126" s="159">
        <f>ROUND(I126*H126,2)</f>
        <v>0</v>
      </c>
      <c r="R126" s="159">
        <f>ROUND(J126*H126,2)</f>
        <v>0</v>
      </c>
      <c r="S126" s="160">
        <v>0</v>
      </c>
      <c r="T126" s="160">
        <f>S126*H126</f>
        <v>0</v>
      </c>
      <c r="U126" s="160">
        <v>0</v>
      </c>
      <c r="V126" s="160">
        <f>U126*H126</f>
        <v>0</v>
      </c>
      <c r="W126" s="160">
        <v>0</v>
      </c>
      <c r="X126" s="161">
        <f>W126*H126</f>
        <v>0</v>
      </c>
      <c r="Y126" s="31"/>
      <c r="Z126" s="31"/>
      <c r="AA126" s="31"/>
      <c r="AB126" s="31"/>
      <c r="AC126" s="31"/>
      <c r="AD126" s="31"/>
      <c r="AE126" s="31"/>
      <c r="AR126" s="162" t="s">
        <v>584</v>
      </c>
      <c r="AT126" s="162" t="s">
        <v>190</v>
      </c>
      <c r="AU126" s="162" t="s">
        <v>78</v>
      </c>
      <c r="AY126" s="16" t="s">
        <v>146</v>
      </c>
      <c r="BE126" s="163">
        <f>IF(O126="základní",K126,0)</f>
        <v>0</v>
      </c>
      <c r="BF126" s="163">
        <f>IF(O126="snížená",K126,0)</f>
        <v>0</v>
      </c>
      <c r="BG126" s="163">
        <f>IF(O126="zákl. přenesená",K126,0)</f>
        <v>0</v>
      </c>
      <c r="BH126" s="163">
        <f>IF(O126="sníž. přenesená",K126,0)</f>
        <v>0</v>
      </c>
      <c r="BI126" s="163">
        <f>IF(O126="nulová",K126,0)</f>
        <v>0</v>
      </c>
      <c r="BJ126" s="16" t="s">
        <v>78</v>
      </c>
      <c r="BK126" s="163">
        <f>ROUND(P126*H126,2)</f>
        <v>0</v>
      </c>
      <c r="BL126" s="16" t="s">
        <v>442</v>
      </c>
      <c r="BM126" s="162" t="s">
        <v>589</v>
      </c>
    </row>
    <row r="127" spans="1:65" s="2" customFormat="1" ht="39">
      <c r="A127" s="31"/>
      <c r="B127" s="32"/>
      <c r="C127" s="31"/>
      <c r="D127" s="164" t="s">
        <v>155</v>
      </c>
      <c r="E127" s="31"/>
      <c r="F127" s="165" t="s">
        <v>590</v>
      </c>
      <c r="G127" s="31"/>
      <c r="H127" s="31"/>
      <c r="I127" s="31"/>
      <c r="J127" s="31"/>
      <c r="K127" s="31"/>
      <c r="L127" s="31"/>
      <c r="M127" s="32"/>
      <c r="N127" s="166"/>
      <c r="O127" s="167"/>
      <c r="P127" s="57"/>
      <c r="Q127" s="57"/>
      <c r="R127" s="57"/>
      <c r="S127" s="57"/>
      <c r="T127" s="57"/>
      <c r="U127" s="57"/>
      <c r="V127" s="57"/>
      <c r="W127" s="57"/>
      <c r="X127" s="58"/>
      <c r="Y127" s="31"/>
      <c r="Z127" s="31"/>
      <c r="AA127" s="31"/>
      <c r="AB127" s="31"/>
      <c r="AC127" s="31"/>
      <c r="AD127" s="31"/>
      <c r="AE127" s="31"/>
      <c r="AT127" s="16" t="s">
        <v>155</v>
      </c>
      <c r="AU127" s="16" t="s">
        <v>78</v>
      </c>
    </row>
    <row r="128" spans="1:65" s="2" customFormat="1" ht="55.5" customHeight="1">
      <c r="A128" s="31"/>
      <c r="B128" s="150"/>
      <c r="C128" s="168" t="s">
        <v>147</v>
      </c>
      <c r="D128" s="168" t="s">
        <v>190</v>
      </c>
      <c r="E128" s="169" t="s">
        <v>591</v>
      </c>
      <c r="F128" s="170" t="s">
        <v>592</v>
      </c>
      <c r="G128" s="171" t="s">
        <v>187</v>
      </c>
      <c r="H128" s="172">
        <v>1</v>
      </c>
      <c r="I128" s="173"/>
      <c r="J128" s="174"/>
      <c r="K128" s="173">
        <f>ROUND(P128*H128,2)</f>
        <v>0</v>
      </c>
      <c r="L128" s="170" t="s">
        <v>1</v>
      </c>
      <c r="M128" s="175"/>
      <c r="N128" s="176" t="s">
        <v>1</v>
      </c>
      <c r="O128" s="158" t="s">
        <v>37</v>
      </c>
      <c r="P128" s="159">
        <f>I128+J128</f>
        <v>0</v>
      </c>
      <c r="Q128" s="159">
        <f>ROUND(I128*H128,2)</f>
        <v>0</v>
      </c>
      <c r="R128" s="159">
        <f>ROUND(J128*H128,2)</f>
        <v>0</v>
      </c>
      <c r="S128" s="160">
        <v>0</v>
      </c>
      <c r="T128" s="160">
        <f>S128*H128</f>
        <v>0</v>
      </c>
      <c r="U128" s="160">
        <v>0</v>
      </c>
      <c r="V128" s="160">
        <f>U128*H128</f>
        <v>0</v>
      </c>
      <c r="W128" s="160">
        <v>0</v>
      </c>
      <c r="X128" s="161">
        <f>W128*H128</f>
        <v>0</v>
      </c>
      <c r="Y128" s="31"/>
      <c r="Z128" s="31"/>
      <c r="AA128" s="31"/>
      <c r="AB128" s="31"/>
      <c r="AC128" s="31"/>
      <c r="AD128" s="31"/>
      <c r="AE128" s="31"/>
      <c r="AR128" s="162" t="s">
        <v>584</v>
      </c>
      <c r="AT128" s="162" t="s">
        <v>190</v>
      </c>
      <c r="AU128" s="162" t="s">
        <v>78</v>
      </c>
      <c r="AY128" s="16" t="s">
        <v>146</v>
      </c>
      <c r="BE128" s="163">
        <f>IF(O128="základní",K128,0)</f>
        <v>0</v>
      </c>
      <c r="BF128" s="163">
        <f>IF(O128="snížená",K128,0)</f>
        <v>0</v>
      </c>
      <c r="BG128" s="163">
        <f>IF(O128="zákl. přenesená",K128,0)</f>
        <v>0</v>
      </c>
      <c r="BH128" s="163">
        <f>IF(O128="sníž. přenesená",K128,0)</f>
        <v>0</v>
      </c>
      <c r="BI128" s="163">
        <f>IF(O128="nulová",K128,0)</f>
        <v>0</v>
      </c>
      <c r="BJ128" s="16" t="s">
        <v>78</v>
      </c>
      <c r="BK128" s="163">
        <f>ROUND(P128*H128,2)</f>
        <v>0</v>
      </c>
      <c r="BL128" s="16" t="s">
        <v>442</v>
      </c>
      <c r="BM128" s="162" t="s">
        <v>593</v>
      </c>
    </row>
    <row r="129" spans="1:65" s="2" customFormat="1" ht="214.5">
      <c r="A129" s="31"/>
      <c r="B129" s="32"/>
      <c r="C129" s="31"/>
      <c r="D129" s="164" t="s">
        <v>155</v>
      </c>
      <c r="E129" s="31"/>
      <c r="F129" s="165" t="s">
        <v>594</v>
      </c>
      <c r="G129" s="31"/>
      <c r="H129" s="31"/>
      <c r="I129" s="31"/>
      <c r="J129" s="31"/>
      <c r="K129" s="31"/>
      <c r="L129" s="31"/>
      <c r="M129" s="32"/>
      <c r="N129" s="166"/>
      <c r="O129" s="167"/>
      <c r="P129" s="57"/>
      <c r="Q129" s="57"/>
      <c r="R129" s="57"/>
      <c r="S129" s="57"/>
      <c r="T129" s="57"/>
      <c r="U129" s="57"/>
      <c r="V129" s="57"/>
      <c r="W129" s="57"/>
      <c r="X129" s="58"/>
      <c r="Y129" s="31"/>
      <c r="Z129" s="31"/>
      <c r="AA129" s="31"/>
      <c r="AB129" s="31"/>
      <c r="AC129" s="31"/>
      <c r="AD129" s="31"/>
      <c r="AE129" s="31"/>
      <c r="AT129" s="16" t="s">
        <v>155</v>
      </c>
      <c r="AU129" s="16" t="s">
        <v>78</v>
      </c>
    </row>
    <row r="130" spans="1:65" s="2" customFormat="1" ht="44.25" customHeight="1">
      <c r="A130" s="31"/>
      <c r="B130" s="150"/>
      <c r="C130" s="168" t="s">
        <v>153</v>
      </c>
      <c r="D130" s="168" t="s">
        <v>190</v>
      </c>
      <c r="E130" s="169" t="s">
        <v>595</v>
      </c>
      <c r="F130" s="170" t="s">
        <v>596</v>
      </c>
      <c r="G130" s="171" t="s">
        <v>187</v>
      </c>
      <c r="H130" s="172">
        <v>1</v>
      </c>
      <c r="I130" s="173"/>
      <c r="J130" s="174"/>
      <c r="K130" s="173">
        <f>ROUND(P130*H130,2)</f>
        <v>0</v>
      </c>
      <c r="L130" s="170" t="s">
        <v>1</v>
      </c>
      <c r="M130" s="175"/>
      <c r="N130" s="176" t="s">
        <v>1</v>
      </c>
      <c r="O130" s="158" t="s">
        <v>37</v>
      </c>
      <c r="P130" s="159">
        <f>I130+J130</f>
        <v>0</v>
      </c>
      <c r="Q130" s="159">
        <f>ROUND(I130*H130,2)</f>
        <v>0</v>
      </c>
      <c r="R130" s="159">
        <f>ROUND(J130*H130,2)</f>
        <v>0</v>
      </c>
      <c r="S130" s="160">
        <v>0</v>
      </c>
      <c r="T130" s="160">
        <f>S130*H130</f>
        <v>0</v>
      </c>
      <c r="U130" s="160">
        <v>0</v>
      </c>
      <c r="V130" s="160">
        <f>U130*H130</f>
        <v>0</v>
      </c>
      <c r="W130" s="160">
        <v>0</v>
      </c>
      <c r="X130" s="161">
        <f>W130*H130</f>
        <v>0</v>
      </c>
      <c r="Y130" s="31"/>
      <c r="Z130" s="31"/>
      <c r="AA130" s="31"/>
      <c r="AB130" s="31"/>
      <c r="AC130" s="31"/>
      <c r="AD130" s="31"/>
      <c r="AE130" s="31"/>
      <c r="AR130" s="162" t="s">
        <v>584</v>
      </c>
      <c r="AT130" s="162" t="s">
        <v>190</v>
      </c>
      <c r="AU130" s="162" t="s">
        <v>78</v>
      </c>
      <c r="AY130" s="16" t="s">
        <v>146</v>
      </c>
      <c r="BE130" s="163">
        <f>IF(O130="základní",K130,0)</f>
        <v>0</v>
      </c>
      <c r="BF130" s="163">
        <f>IF(O130="snížená",K130,0)</f>
        <v>0</v>
      </c>
      <c r="BG130" s="163">
        <f>IF(O130="zákl. přenesená",K130,0)</f>
        <v>0</v>
      </c>
      <c r="BH130" s="163">
        <f>IF(O130="sníž. přenesená",K130,0)</f>
        <v>0</v>
      </c>
      <c r="BI130" s="163">
        <f>IF(O130="nulová",K130,0)</f>
        <v>0</v>
      </c>
      <c r="BJ130" s="16" t="s">
        <v>78</v>
      </c>
      <c r="BK130" s="163">
        <f>ROUND(P130*H130,2)</f>
        <v>0</v>
      </c>
      <c r="BL130" s="16" t="s">
        <v>442</v>
      </c>
      <c r="BM130" s="162" t="s">
        <v>597</v>
      </c>
    </row>
    <row r="131" spans="1:65" s="2" customFormat="1" ht="39">
      <c r="A131" s="31"/>
      <c r="B131" s="32"/>
      <c r="C131" s="31"/>
      <c r="D131" s="164" t="s">
        <v>155</v>
      </c>
      <c r="E131" s="31"/>
      <c r="F131" s="165" t="s">
        <v>598</v>
      </c>
      <c r="G131" s="31"/>
      <c r="H131" s="31"/>
      <c r="I131" s="31"/>
      <c r="J131" s="31"/>
      <c r="K131" s="31"/>
      <c r="L131" s="31"/>
      <c r="M131" s="32"/>
      <c r="N131" s="166"/>
      <c r="O131" s="167"/>
      <c r="P131" s="57"/>
      <c r="Q131" s="57"/>
      <c r="R131" s="57"/>
      <c r="S131" s="57"/>
      <c r="T131" s="57"/>
      <c r="U131" s="57"/>
      <c r="V131" s="57"/>
      <c r="W131" s="57"/>
      <c r="X131" s="58"/>
      <c r="Y131" s="31"/>
      <c r="Z131" s="31"/>
      <c r="AA131" s="31"/>
      <c r="AB131" s="31"/>
      <c r="AC131" s="31"/>
      <c r="AD131" s="31"/>
      <c r="AE131" s="31"/>
      <c r="AT131" s="16" t="s">
        <v>155</v>
      </c>
      <c r="AU131" s="16" t="s">
        <v>78</v>
      </c>
    </row>
    <row r="132" spans="1:65" s="2" customFormat="1" ht="24">
      <c r="A132" s="31"/>
      <c r="B132" s="150"/>
      <c r="C132" s="168" t="s">
        <v>171</v>
      </c>
      <c r="D132" s="168" t="s">
        <v>190</v>
      </c>
      <c r="E132" s="169" t="s">
        <v>599</v>
      </c>
      <c r="F132" s="170" t="s">
        <v>600</v>
      </c>
      <c r="G132" s="171" t="s">
        <v>187</v>
      </c>
      <c r="H132" s="172">
        <v>4</v>
      </c>
      <c r="I132" s="173"/>
      <c r="J132" s="174"/>
      <c r="K132" s="173">
        <f>ROUND(P132*H132,2)</f>
        <v>0</v>
      </c>
      <c r="L132" s="170" t="s">
        <v>583</v>
      </c>
      <c r="M132" s="175"/>
      <c r="N132" s="176" t="s">
        <v>1</v>
      </c>
      <c r="O132" s="158" t="s">
        <v>37</v>
      </c>
      <c r="P132" s="159">
        <f>I132+J132</f>
        <v>0</v>
      </c>
      <c r="Q132" s="159">
        <f>ROUND(I132*H132,2)</f>
        <v>0</v>
      </c>
      <c r="R132" s="159">
        <f>ROUND(J132*H132,2)</f>
        <v>0</v>
      </c>
      <c r="S132" s="160">
        <v>0</v>
      </c>
      <c r="T132" s="160">
        <f>S132*H132</f>
        <v>0</v>
      </c>
      <c r="U132" s="160">
        <v>0</v>
      </c>
      <c r="V132" s="160">
        <f>U132*H132</f>
        <v>0</v>
      </c>
      <c r="W132" s="160">
        <v>0</v>
      </c>
      <c r="X132" s="161">
        <f>W132*H132</f>
        <v>0</v>
      </c>
      <c r="Y132" s="31"/>
      <c r="Z132" s="31"/>
      <c r="AA132" s="31"/>
      <c r="AB132" s="31"/>
      <c r="AC132" s="31"/>
      <c r="AD132" s="31"/>
      <c r="AE132" s="31"/>
      <c r="AR132" s="162" t="s">
        <v>584</v>
      </c>
      <c r="AT132" s="162" t="s">
        <v>190</v>
      </c>
      <c r="AU132" s="162" t="s">
        <v>78</v>
      </c>
      <c r="AY132" s="16" t="s">
        <v>146</v>
      </c>
      <c r="BE132" s="163">
        <f>IF(O132="základní",K132,0)</f>
        <v>0</v>
      </c>
      <c r="BF132" s="163">
        <f>IF(O132="snížená",K132,0)</f>
        <v>0</v>
      </c>
      <c r="BG132" s="163">
        <f>IF(O132="zákl. přenesená",K132,0)</f>
        <v>0</v>
      </c>
      <c r="BH132" s="163">
        <f>IF(O132="sníž. přenesená",K132,0)</f>
        <v>0</v>
      </c>
      <c r="BI132" s="163">
        <f>IF(O132="nulová",K132,0)</f>
        <v>0</v>
      </c>
      <c r="BJ132" s="16" t="s">
        <v>78</v>
      </c>
      <c r="BK132" s="163">
        <f>ROUND(P132*H132,2)</f>
        <v>0</v>
      </c>
      <c r="BL132" s="16" t="s">
        <v>442</v>
      </c>
      <c r="BM132" s="162" t="s">
        <v>601</v>
      </c>
    </row>
    <row r="133" spans="1:65" s="2" customFormat="1" ht="39">
      <c r="A133" s="31"/>
      <c r="B133" s="32"/>
      <c r="C133" s="31"/>
      <c r="D133" s="164" t="s">
        <v>155</v>
      </c>
      <c r="E133" s="31"/>
      <c r="F133" s="165" t="s">
        <v>602</v>
      </c>
      <c r="G133" s="31"/>
      <c r="H133" s="31"/>
      <c r="I133" s="31"/>
      <c r="J133" s="31"/>
      <c r="K133" s="31"/>
      <c r="L133" s="31"/>
      <c r="M133" s="32"/>
      <c r="N133" s="166"/>
      <c r="O133" s="167"/>
      <c r="P133" s="57"/>
      <c r="Q133" s="57"/>
      <c r="R133" s="57"/>
      <c r="S133" s="57"/>
      <c r="T133" s="57"/>
      <c r="U133" s="57"/>
      <c r="V133" s="57"/>
      <c r="W133" s="57"/>
      <c r="X133" s="58"/>
      <c r="Y133" s="31"/>
      <c r="Z133" s="31"/>
      <c r="AA133" s="31"/>
      <c r="AB133" s="31"/>
      <c r="AC133" s="31"/>
      <c r="AD133" s="31"/>
      <c r="AE133" s="31"/>
      <c r="AT133" s="16" t="s">
        <v>155</v>
      </c>
      <c r="AU133" s="16" t="s">
        <v>78</v>
      </c>
    </row>
    <row r="134" spans="1:65" s="12" customFormat="1" ht="25.9" customHeight="1">
      <c r="B134" s="137"/>
      <c r="D134" s="138" t="s">
        <v>69</v>
      </c>
      <c r="E134" s="139" t="s">
        <v>603</v>
      </c>
      <c r="F134" s="139" t="s">
        <v>604</v>
      </c>
      <c r="K134" s="140">
        <f>BK134</f>
        <v>0</v>
      </c>
      <c r="M134" s="137"/>
      <c r="N134" s="141"/>
      <c r="O134" s="142"/>
      <c r="P134" s="142"/>
      <c r="Q134" s="143">
        <f>Q135</f>
        <v>0</v>
      </c>
      <c r="R134" s="143">
        <f>R135</f>
        <v>0</v>
      </c>
      <c r="S134" s="142"/>
      <c r="T134" s="144">
        <f>T135</f>
        <v>0</v>
      </c>
      <c r="U134" s="142"/>
      <c r="V134" s="144">
        <f>V135</f>
        <v>0</v>
      </c>
      <c r="W134" s="142"/>
      <c r="X134" s="145">
        <f>X135</f>
        <v>0</v>
      </c>
      <c r="AR134" s="138" t="s">
        <v>153</v>
      </c>
      <c r="AT134" s="146" t="s">
        <v>69</v>
      </c>
      <c r="AU134" s="146" t="s">
        <v>70</v>
      </c>
      <c r="AY134" s="138" t="s">
        <v>146</v>
      </c>
      <c r="BK134" s="147">
        <f>BK135</f>
        <v>0</v>
      </c>
    </row>
    <row r="135" spans="1:65" s="2" customFormat="1" ht="33" customHeight="1">
      <c r="A135" s="31"/>
      <c r="B135" s="150"/>
      <c r="C135" s="151" t="s">
        <v>157</v>
      </c>
      <c r="D135" s="151" t="s">
        <v>149</v>
      </c>
      <c r="E135" s="152" t="s">
        <v>605</v>
      </c>
      <c r="F135" s="153" t="s">
        <v>606</v>
      </c>
      <c r="G135" s="154" t="s">
        <v>607</v>
      </c>
      <c r="H135" s="155">
        <v>86</v>
      </c>
      <c r="I135" s="156"/>
      <c r="J135" s="156"/>
      <c r="K135" s="156">
        <f>ROUND(P135*H135,2)</f>
        <v>0</v>
      </c>
      <c r="L135" s="153" t="s">
        <v>583</v>
      </c>
      <c r="M135" s="32"/>
      <c r="N135" s="196" t="s">
        <v>1</v>
      </c>
      <c r="O135" s="192" t="s">
        <v>37</v>
      </c>
      <c r="P135" s="193">
        <f>I135+J135</f>
        <v>0</v>
      </c>
      <c r="Q135" s="193">
        <f>ROUND(I135*H135,2)</f>
        <v>0</v>
      </c>
      <c r="R135" s="193">
        <f>ROUND(J135*H135,2)</f>
        <v>0</v>
      </c>
      <c r="S135" s="194">
        <v>0</v>
      </c>
      <c r="T135" s="194">
        <f>S135*H135</f>
        <v>0</v>
      </c>
      <c r="U135" s="194">
        <v>0</v>
      </c>
      <c r="V135" s="194">
        <f>U135*H135</f>
        <v>0</v>
      </c>
      <c r="W135" s="194">
        <v>0</v>
      </c>
      <c r="X135" s="195">
        <f>W135*H135</f>
        <v>0</v>
      </c>
      <c r="Y135" s="31"/>
      <c r="Z135" s="31"/>
      <c r="AA135" s="31"/>
      <c r="AB135" s="31"/>
      <c r="AC135" s="31"/>
      <c r="AD135" s="31"/>
      <c r="AE135" s="31"/>
      <c r="AR135" s="162" t="s">
        <v>608</v>
      </c>
      <c r="AT135" s="162" t="s">
        <v>149</v>
      </c>
      <c r="AU135" s="162" t="s">
        <v>78</v>
      </c>
      <c r="AY135" s="16" t="s">
        <v>146</v>
      </c>
      <c r="BE135" s="163">
        <f>IF(O135="základní",K135,0)</f>
        <v>0</v>
      </c>
      <c r="BF135" s="163">
        <f>IF(O135="snížená",K135,0)</f>
        <v>0</v>
      </c>
      <c r="BG135" s="163">
        <f>IF(O135="zákl. přenesená",K135,0)</f>
        <v>0</v>
      </c>
      <c r="BH135" s="163">
        <f>IF(O135="sníž. přenesená",K135,0)</f>
        <v>0</v>
      </c>
      <c r="BI135" s="163">
        <f>IF(O135="nulová",K135,0)</f>
        <v>0</v>
      </c>
      <c r="BJ135" s="16" t="s">
        <v>78</v>
      </c>
      <c r="BK135" s="163">
        <f>ROUND(P135*H135,2)</f>
        <v>0</v>
      </c>
      <c r="BL135" s="16" t="s">
        <v>608</v>
      </c>
      <c r="BM135" s="162" t="s">
        <v>609</v>
      </c>
    </row>
    <row r="136" spans="1:65" s="2" customFormat="1" ht="6.95" customHeight="1">
      <c r="A136" s="31"/>
      <c r="B136" s="46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32"/>
      <c r="N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</sheetData>
  <autoFilter ref="C121:L135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1"/>
  <sheetViews>
    <sheetView showGridLines="0" topLeftCell="A147" workbookViewId="0">
      <selection activeCell="J149" sqref="J14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8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7"/>
    </row>
    <row r="2" spans="1:46" s="1" customFormat="1" ht="36.950000000000003" customHeight="1">
      <c r="M2" s="202" t="s">
        <v>6</v>
      </c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T2" s="16" t="s">
        <v>86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80</v>
      </c>
    </row>
    <row r="4" spans="1:46" s="1" customFormat="1" ht="24.95" customHeight="1">
      <c r="B4" s="19"/>
      <c r="D4" s="20" t="s">
        <v>94</v>
      </c>
      <c r="M4" s="19"/>
      <c r="N4" s="98" t="s">
        <v>11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5" t="s">
        <v>14</v>
      </c>
      <c r="M6" s="19"/>
    </row>
    <row r="7" spans="1:46" s="1" customFormat="1" ht="16.5" customHeight="1">
      <c r="B7" s="19"/>
      <c r="E7" s="240" t="str">
        <f>'Rekapitulace stavby'!K6</f>
        <v>Oprava technologie ED Plzeň</v>
      </c>
      <c r="F7" s="241"/>
      <c r="G7" s="241"/>
      <c r="H7" s="241"/>
      <c r="M7" s="19"/>
    </row>
    <row r="8" spans="1:46" s="2" customFormat="1" ht="12" customHeight="1">
      <c r="A8" s="31"/>
      <c r="B8" s="32"/>
      <c r="C8" s="31"/>
      <c r="D8" s="25" t="s">
        <v>95</v>
      </c>
      <c r="E8" s="31"/>
      <c r="F8" s="31"/>
      <c r="G8" s="31"/>
      <c r="H8" s="31"/>
      <c r="I8" s="31"/>
      <c r="J8" s="31"/>
      <c r="K8" s="31"/>
      <c r="L8" s="31"/>
      <c r="M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610</v>
      </c>
      <c r="F9" s="239"/>
      <c r="G9" s="239"/>
      <c r="H9" s="239"/>
      <c r="I9" s="31"/>
      <c r="J9" s="31"/>
      <c r="K9" s="31"/>
      <c r="L9" s="31"/>
      <c r="M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5" t="s">
        <v>16</v>
      </c>
      <c r="E11" s="31"/>
      <c r="F11" s="23" t="s">
        <v>1</v>
      </c>
      <c r="G11" s="31"/>
      <c r="H11" s="31"/>
      <c r="I11" s="25" t="s">
        <v>17</v>
      </c>
      <c r="J11" s="23" t="s">
        <v>1</v>
      </c>
      <c r="K11" s="31"/>
      <c r="L11" s="31"/>
      <c r="M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5" t="s">
        <v>18</v>
      </c>
      <c r="E12" s="31"/>
      <c r="F12" s="23" t="s">
        <v>696</v>
      </c>
      <c r="G12" s="31"/>
      <c r="H12" s="31"/>
      <c r="I12" s="25" t="s">
        <v>19</v>
      </c>
      <c r="J12" s="54">
        <f>'Rekapitulace stavby'!AN8</f>
        <v>44323</v>
      </c>
      <c r="K12" s="31"/>
      <c r="L12" s="31"/>
      <c r="M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5" t="s">
        <v>20</v>
      </c>
      <c r="E14" s="31"/>
      <c r="F14" s="31" t="s">
        <v>694</v>
      </c>
      <c r="G14" s="31"/>
      <c r="H14" s="31"/>
      <c r="I14" s="25" t="s">
        <v>21</v>
      </c>
      <c r="J14" s="23" t="str">
        <f>IF('Rekapitulace stavby'!AN10="","",'Rekapitulace stavby'!AN10)</f>
        <v/>
      </c>
      <c r="K14" s="31"/>
      <c r="L14" s="31"/>
      <c r="M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3" t="str">
        <f>IF('Rekapitulace stavby'!E11="","",'Rekapitulace stavby'!E11)</f>
        <v xml:space="preserve"> </v>
      </c>
      <c r="F15" s="31"/>
      <c r="G15" s="31"/>
      <c r="H15" s="31"/>
      <c r="I15" s="25" t="s">
        <v>23</v>
      </c>
      <c r="J15" s="23" t="str">
        <f>IF('Rekapitulace stavby'!AN11="","",'Rekapitulace stavby'!AN11)</f>
        <v/>
      </c>
      <c r="K15" s="31"/>
      <c r="L15" s="31"/>
      <c r="M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5" t="s">
        <v>697</v>
      </c>
      <c r="E17" s="31"/>
      <c r="F17" s="31"/>
      <c r="G17" s="31"/>
      <c r="H17" s="31"/>
      <c r="I17" s="25" t="s">
        <v>21</v>
      </c>
      <c r="J17" s="23" t="str">
        <f>'Rekapitulace stavby'!AN13</f>
        <v/>
      </c>
      <c r="K17" s="31"/>
      <c r="L17" s="31"/>
      <c r="M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18" t="str">
        <f>'Rekapitulace stavby'!E14</f>
        <v xml:space="preserve"> </v>
      </c>
      <c r="F18" s="218"/>
      <c r="G18" s="218"/>
      <c r="H18" s="218"/>
      <c r="I18" s="25" t="s">
        <v>23</v>
      </c>
      <c r="J18" s="23" t="str">
        <f>'Rekapitulace stavby'!AN14</f>
        <v/>
      </c>
      <c r="K18" s="31"/>
      <c r="L18" s="31"/>
      <c r="M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5"/>
      <c r="E20" s="31"/>
      <c r="F20" s="31"/>
      <c r="G20" s="31"/>
      <c r="H20" s="31"/>
      <c r="I20" s="25"/>
      <c r="J20" s="23" t="str">
        <f>IF('Rekapitulace stavby'!AN16="","",'Rekapitulace stavby'!AN16)</f>
        <v/>
      </c>
      <c r="K20" s="31"/>
      <c r="L20" s="31"/>
      <c r="M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3" t="str">
        <f>IF('Rekapitulace stavby'!E17="","",'Rekapitulace stavby'!E17)</f>
        <v xml:space="preserve"> </v>
      </c>
      <c r="F21" s="31"/>
      <c r="G21" s="31"/>
      <c r="H21" s="31"/>
      <c r="I21" s="25"/>
      <c r="J21" s="23" t="str">
        <f>IF('Rekapitulace stavby'!AN17="","",'Rekapitulace stavby'!AN17)</f>
        <v/>
      </c>
      <c r="K21" s="31"/>
      <c r="L21" s="31"/>
      <c r="M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5"/>
      <c r="E23" s="31"/>
      <c r="F23" s="31"/>
      <c r="G23" s="31"/>
      <c r="H23" s="31"/>
      <c r="I23" s="25"/>
      <c r="J23" s="23" t="str">
        <f>IF('Rekapitulace stavby'!AN19="","",'Rekapitulace stavby'!AN19)</f>
        <v/>
      </c>
      <c r="K23" s="31"/>
      <c r="L23" s="31"/>
      <c r="M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3" t="str">
        <f>IF('Rekapitulace stavby'!E20="","",'Rekapitulace stavby'!E20)</f>
        <v xml:space="preserve"> </v>
      </c>
      <c r="F24" s="31"/>
      <c r="G24" s="31"/>
      <c r="H24" s="31"/>
      <c r="I24" s="25"/>
      <c r="J24" s="23" t="str">
        <f>IF('Rekapitulace stavby'!AN20="","",'Rekapitulace stavby'!AN20)</f>
        <v/>
      </c>
      <c r="K24" s="31"/>
      <c r="L24" s="31"/>
      <c r="M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5" t="s">
        <v>27</v>
      </c>
      <c r="E26" s="31"/>
      <c r="F26" s="31"/>
      <c r="G26" s="31"/>
      <c r="H26" s="31"/>
      <c r="I26" s="31"/>
      <c r="J26" s="31"/>
      <c r="K26" s="31"/>
      <c r="L26" s="31"/>
      <c r="M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9"/>
      <c r="B27" s="100"/>
      <c r="C27" s="99"/>
      <c r="D27" s="99"/>
      <c r="E27" s="220" t="s">
        <v>1</v>
      </c>
      <c r="F27" s="220"/>
      <c r="G27" s="220"/>
      <c r="H27" s="220"/>
      <c r="I27" s="99"/>
      <c r="J27" s="99"/>
      <c r="K27" s="99"/>
      <c r="L27" s="99"/>
      <c r="M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65"/>
      <c r="M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3" t="s">
        <v>97</v>
      </c>
      <c r="E30" s="31"/>
      <c r="F30" s="31"/>
      <c r="G30" s="31"/>
      <c r="H30" s="31"/>
      <c r="I30" s="31"/>
      <c r="J30" s="31"/>
      <c r="K30" s="29">
        <f>K96</f>
        <v>0</v>
      </c>
      <c r="L30" s="31"/>
      <c r="M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5" t="s">
        <v>29</v>
      </c>
      <c r="F31" s="31"/>
      <c r="G31" s="31"/>
      <c r="H31" s="31"/>
      <c r="I31" s="31"/>
      <c r="J31" s="31"/>
      <c r="K31" s="102">
        <f>I96</f>
        <v>0</v>
      </c>
      <c r="L31" s="31"/>
      <c r="M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2"/>
      <c r="C32" s="31"/>
      <c r="D32" s="31"/>
      <c r="E32" s="25" t="s">
        <v>30</v>
      </c>
      <c r="F32" s="31"/>
      <c r="G32" s="31"/>
      <c r="H32" s="31"/>
      <c r="I32" s="31"/>
      <c r="J32" s="31"/>
      <c r="K32" s="102">
        <f>J96</f>
        <v>0</v>
      </c>
      <c r="L32" s="31"/>
      <c r="M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28" t="s">
        <v>98</v>
      </c>
      <c r="E33" s="31"/>
      <c r="F33" s="31"/>
      <c r="G33" s="31"/>
      <c r="H33" s="31"/>
      <c r="I33" s="31"/>
      <c r="J33" s="31"/>
      <c r="K33" s="29">
        <f>K101</f>
        <v>0</v>
      </c>
      <c r="L33" s="31"/>
      <c r="M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2"/>
      <c r="C34" s="31"/>
      <c r="D34" s="103" t="s">
        <v>32</v>
      </c>
      <c r="E34" s="31"/>
      <c r="F34" s="31"/>
      <c r="G34" s="31"/>
      <c r="H34" s="31"/>
      <c r="I34" s="31"/>
      <c r="J34" s="31"/>
      <c r="K34" s="70">
        <f>ROUND(K30 + K33, 2)</f>
        <v>0</v>
      </c>
      <c r="L34" s="31"/>
      <c r="M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2"/>
      <c r="C35" s="31"/>
      <c r="D35" s="65"/>
      <c r="E35" s="65"/>
      <c r="F35" s="65"/>
      <c r="G35" s="65"/>
      <c r="H35" s="65"/>
      <c r="I35" s="65"/>
      <c r="J35" s="65"/>
      <c r="K35" s="65"/>
      <c r="L35" s="65"/>
      <c r="M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1"/>
      <c r="F36" s="35" t="s">
        <v>34</v>
      </c>
      <c r="G36" s="31"/>
      <c r="H36" s="31"/>
      <c r="I36" s="35" t="s">
        <v>33</v>
      </c>
      <c r="J36" s="31"/>
      <c r="K36" s="35" t="s">
        <v>35</v>
      </c>
      <c r="L36" s="31"/>
      <c r="M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2"/>
      <c r="C37" s="31"/>
      <c r="D37" s="104" t="s">
        <v>36</v>
      </c>
      <c r="E37" s="25" t="s">
        <v>37</v>
      </c>
      <c r="F37" s="102">
        <f>ROUND((SUM(BE101:BE102) + SUM(BE122:BE150)),  2)</f>
        <v>0</v>
      </c>
      <c r="G37" s="31"/>
      <c r="H37" s="31"/>
      <c r="I37" s="105">
        <v>0.21</v>
      </c>
      <c r="J37" s="31"/>
      <c r="K37" s="102">
        <f>ROUND(((SUM(BE101:BE102) + SUM(BE122:BE150))*I37),  2)</f>
        <v>0</v>
      </c>
      <c r="L37" s="31"/>
      <c r="M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25" t="s">
        <v>38</v>
      </c>
      <c r="F38" s="102">
        <f>ROUND((SUM(BF101:BF102) + SUM(BF122:BF150)),  2)</f>
        <v>0</v>
      </c>
      <c r="G38" s="31"/>
      <c r="H38" s="31"/>
      <c r="I38" s="105">
        <v>0.15</v>
      </c>
      <c r="J38" s="31"/>
      <c r="K38" s="102">
        <f>ROUND(((SUM(BF101:BF102) + SUM(BF122:BF150))*I38),  2)</f>
        <v>0</v>
      </c>
      <c r="L38" s="31"/>
      <c r="M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5" t="s">
        <v>39</v>
      </c>
      <c r="F39" s="102">
        <f>ROUND((SUM(BG101:BG102) + SUM(BG122:BG150)),  2)</f>
        <v>0</v>
      </c>
      <c r="G39" s="31"/>
      <c r="H39" s="31"/>
      <c r="I39" s="105">
        <v>0.21</v>
      </c>
      <c r="J39" s="31"/>
      <c r="K39" s="102">
        <f>0</f>
        <v>0</v>
      </c>
      <c r="L39" s="31"/>
      <c r="M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25" t="s">
        <v>40</v>
      </c>
      <c r="F40" s="102">
        <f>ROUND((SUM(BH101:BH102) + SUM(BH122:BH150)),  2)</f>
        <v>0</v>
      </c>
      <c r="G40" s="31"/>
      <c r="H40" s="31"/>
      <c r="I40" s="105">
        <v>0.15</v>
      </c>
      <c r="J40" s="31"/>
      <c r="K40" s="102">
        <f>0</f>
        <v>0</v>
      </c>
      <c r="L40" s="31"/>
      <c r="M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2"/>
      <c r="C41" s="31"/>
      <c r="D41" s="31"/>
      <c r="E41" s="25" t="s">
        <v>41</v>
      </c>
      <c r="F41" s="102">
        <f>ROUND((SUM(BI101:BI102) + SUM(BI122:BI150)),  2)</f>
        <v>0</v>
      </c>
      <c r="G41" s="31"/>
      <c r="H41" s="31"/>
      <c r="I41" s="105">
        <v>0</v>
      </c>
      <c r="J41" s="31"/>
      <c r="K41" s="102">
        <f>0</f>
        <v>0</v>
      </c>
      <c r="L41" s="31"/>
      <c r="M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2"/>
      <c r="C43" s="95"/>
      <c r="D43" s="106" t="s">
        <v>42</v>
      </c>
      <c r="E43" s="59"/>
      <c r="F43" s="59"/>
      <c r="G43" s="107" t="s">
        <v>43</v>
      </c>
      <c r="H43" s="108" t="s">
        <v>44</v>
      </c>
      <c r="I43" s="59"/>
      <c r="J43" s="59"/>
      <c r="K43" s="109">
        <f>SUM(K34:K41)</f>
        <v>0</v>
      </c>
      <c r="L43" s="110"/>
      <c r="M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1"/>
      <c r="D50" s="42"/>
      <c r="E50" s="43"/>
      <c r="F50" s="43"/>
      <c r="G50" s="42"/>
      <c r="H50" s="43"/>
      <c r="I50" s="43"/>
      <c r="J50" s="43"/>
      <c r="K50" s="43"/>
      <c r="L50" s="43"/>
      <c r="M50" s="41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" customFormat="1" ht="12.75">
      <c r="A61" s="31"/>
      <c r="B61" s="32"/>
      <c r="C61" s="31"/>
      <c r="D61" s="44" t="s">
        <v>45</v>
      </c>
      <c r="E61" s="34"/>
      <c r="F61" s="111" t="s">
        <v>46</v>
      </c>
      <c r="G61" s="44" t="s">
        <v>45</v>
      </c>
      <c r="H61" s="34"/>
      <c r="I61" s="34"/>
      <c r="J61" s="112" t="s">
        <v>46</v>
      </c>
      <c r="K61" s="34"/>
      <c r="L61" s="34"/>
      <c r="M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" customFormat="1" ht="12.75">
      <c r="A65" s="31"/>
      <c r="B65" s="32"/>
      <c r="C65" s="31"/>
      <c r="D65" s="42"/>
      <c r="E65" s="45"/>
      <c r="F65" s="45"/>
      <c r="G65" s="42"/>
      <c r="H65" s="45"/>
      <c r="I65" s="45"/>
      <c r="J65" s="45"/>
      <c r="K65" s="45"/>
      <c r="L65" s="45"/>
      <c r="M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" customFormat="1" ht="12.75">
      <c r="A76" s="31"/>
      <c r="B76" s="32"/>
      <c r="C76" s="31"/>
      <c r="D76" s="44" t="s">
        <v>45</v>
      </c>
      <c r="E76" s="34"/>
      <c r="F76" s="111" t="s">
        <v>46</v>
      </c>
      <c r="G76" s="44" t="s">
        <v>45</v>
      </c>
      <c r="H76" s="34"/>
      <c r="I76" s="34"/>
      <c r="J76" s="112" t="s">
        <v>46</v>
      </c>
      <c r="K76" s="34"/>
      <c r="L76" s="34"/>
      <c r="M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31"/>
      <c r="M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5" t="s">
        <v>14</v>
      </c>
      <c r="D84" s="31"/>
      <c r="E84" s="31"/>
      <c r="F84" s="31"/>
      <c r="G84" s="31"/>
      <c r="H84" s="31"/>
      <c r="I84" s="31"/>
      <c r="J84" s="31"/>
      <c r="K84" s="31"/>
      <c r="L84" s="31"/>
      <c r="M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Oprava technologie ED Plzeň</v>
      </c>
      <c r="F85" s="241"/>
      <c r="G85" s="241"/>
      <c r="H85" s="241"/>
      <c r="I85" s="31"/>
      <c r="J85" s="31"/>
      <c r="K85" s="31"/>
      <c r="L85" s="31"/>
      <c r="M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5" t="s">
        <v>95</v>
      </c>
      <c r="D86" s="31"/>
      <c r="E86" s="31"/>
      <c r="F86" s="31"/>
      <c r="G86" s="31"/>
      <c r="H86" s="31"/>
      <c r="I86" s="31"/>
      <c r="J86" s="31"/>
      <c r="K86" s="31"/>
      <c r="L86" s="31"/>
      <c r="M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S03 - Oprava systému vizualizace</v>
      </c>
      <c r="F87" s="239"/>
      <c r="G87" s="239"/>
      <c r="H87" s="239"/>
      <c r="I87" s="31"/>
      <c r="J87" s="31"/>
      <c r="K87" s="31"/>
      <c r="L87" s="31"/>
      <c r="M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5" t="s">
        <v>18</v>
      </c>
      <c r="D89" s="31"/>
      <c r="E89" s="31"/>
      <c r="F89" s="23" t="str">
        <f>F12</f>
        <v>OŘ Plzeň, Sušická 23</v>
      </c>
      <c r="G89" s="31"/>
      <c r="H89" s="31"/>
      <c r="I89" s="25" t="s">
        <v>19</v>
      </c>
      <c r="J89" s="54">
        <f>IF(J12="","",J12)</f>
        <v>44323</v>
      </c>
      <c r="K89" s="31"/>
      <c r="L89" s="31"/>
      <c r="M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5" t="s">
        <v>20</v>
      </c>
      <c r="D91" s="31"/>
      <c r="E91" s="31"/>
      <c r="F91" s="23" t="s">
        <v>694</v>
      </c>
      <c r="G91" s="31"/>
      <c r="H91" s="31"/>
      <c r="I91" s="25"/>
      <c r="J91" s="26" t="str">
        <f>E21</f>
        <v xml:space="preserve"> </v>
      </c>
      <c r="K91" s="31"/>
      <c r="L91" s="31"/>
      <c r="M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5" t="s">
        <v>697</v>
      </c>
      <c r="D92" s="31"/>
      <c r="E92" s="31"/>
      <c r="F92" s="23" t="str">
        <f>IF(E18="","",E18)</f>
        <v xml:space="preserve"> </v>
      </c>
      <c r="G92" s="31"/>
      <c r="H92" s="31"/>
      <c r="I92" s="25"/>
      <c r="J92" s="26" t="str">
        <f>E24</f>
        <v xml:space="preserve"> </v>
      </c>
      <c r="K92" s="31"/>
      <c r="L92" s="31"/>
      <c r="M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100</v>
      </c>
      <c r="D94" s="95"/>
      <c r="E94" s="95"/>
      <c r="F94" s="95"/>
      <c r="G94" s="95"/>
      <c r="H94" s="95"/>
      <c r="I94" s="114" t="s">
        <v>101</v>
      </c>
      <c r="J94" s="114" t="s">
        <v>102</v>
      </c>
      <c r="K94" s="114" t="s">
        <v>103</v>
      </c>
      <c r="L94" s="95"/>
      <c r="M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104</v>
      </c>
      <c r="D96" s="31"/>
      <c r="E96" s="31"/>
      <c r="F96" s="31"/>
      <c r="G96" s="31"/>
      <c r="H96" s="31"/>
      <c r="I96" s="70">
        <f>Q122</f>
        <v>0</v>
      </c>
      <c r="J96" s="70">
        <f>R122</f>
        <v>0</v>
      </c>
      <c r="K96" s="70">
        <f>K122</f>
        <v>0</v>
      </c>
      <c r="L96" s="31"/>
      <c r="M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105</v>
      </c>
    </row>
    <row r="97" spans="1:31" s="9" customFormat="1" ht="24.95" customHeight="1">
      <c r="B97" s="116"/>
      <c r="D97" s="117" t="s">
        <v>578</v>
      </c>
      <c r="E97" s="118"/>
      <c r="F97" s="118"/>
      <c r="G97" s="118"/>
      <c r="H97" s="118"/>
      <c r="I97" s="119">
        <f>Q123</f>
        <v>0</v>
      </c>
      <c r="J97" s="119">
        <f>R123</f>
        <v>0</v>
      </c>
      <c r="K97" s="119">
        <f>K123</f>
        <v>0</v>
      </c>
      <c r="M97" s="116"/>
    </row>
    <row r="98" spans="1:31" s="9" customFormat="1" ht="24.95" customHeight="1">
      <c r="B98" s="116"/>
      <c r="D98" s="117" t="s">
        <v>579</v>
      </c>
      <c r="E98" s="118"/>
      <c r="F98" s="118"/>
      <c r="G98" s="118"/>
      <c r="H98" s="118"/>
      <c r="I98" s="119">
        <f>Q148</f>
        <v>0</v>
      </c>
      <c r="J98" s="119">
        <f>R148</f>
        <v>0</v>
      </c>
      <c r="K98" s="119">
        <f>K148</f>
        <v>0</v>
      </c>
      <c r="M98" s="116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29.25" customHeight="1">
      <c r="A101" s="31"/>
      <c r="B101" s="32"/>
      <c r="C101" s="115" t="s">
        <v>126</v>
      </c>
      <c r="D101" s="31"/>
      <c r="E101" s="31"/>
      <c r="F101" s="31"/>
      <c r="G101" s="31"/>
      <c r="H101" s="31"/>
      <c r="I101" s="31"/>
      <c r="J101" s="31"/>
      <c r="K101" s="124">
        <v>0</v>
      </c>
      <c r="L101" s="31"/>
      <c r="M101" s="41"/>
      <c r="O101" s="125" t="s">
        <v>36</v>
      </c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18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9.25" customHeight="1">
      <c r="A103" s="31"/>
      <c r="B103" s="32"/>
      <c r="C103" s="94" t="s">
        <v>93</v>
      </c>
      <c r="D103" s="95"/>
      <c r="E103" s="95"/>
      <c r="F103" s="95"/>
      <c r="G103" s="95"/>
      <c r="H103" s="95"/>
      <c r="I103" s="95"/>
      <c r="J103" s="95"/>
      <c r="K103" s="96">
        <f>ROUND(K96+K101,2)</f>
        <v>0</v>
      </c>
      <c r="L103" s="95"/>
      <c r="M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127</v>
      </c>
      <c r="D109" s="31"/>
      <c r="E109" s="31"/>
      <c r="F109" s="31"/>
      <c r="G109" s="31"/>
      <c r="H109" s="31"/>
      <c r="I109" s="31"/>
      <c r="J109" s="31"/>
      <c r="K109" s="31"/>
      <c r="L109" s="31"/>
      <c r="M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5" t="s">
        <v>14</v>
      </c>
      <c r="D111" s="31"/>
      <c r="E111" s="31"/>
      <c r="F111" s="31"/>
      <c r="G111" s="31"/>
      <c r="H111" s="31"/>
      <c r="I111" s="31"/>
      <c r="J111" s="31"/>
      <c r="K111" s="31"/>
      <c r="L111" s="31"/>
      <c r="M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40" t="str">
        <f>E7</f>
        <v>Oprava technologie ED Plzeň</v>
      </c>
      <c r="F112" s="241"/>
      <c r="G112" s="241"/>
      <c r="H112" s="241"/>
      <c r="I112" s="31"/>
      <c r="J112" s="31"/>
      <c r="K112" s="31"/>
      <c r="L112" s="31"/>
      <c r="M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5" t="s">
        <v>95</v>
      </c>
      <c r="D113" s="31"/>
      <c r="E113" s="31"/>
      <c r="F113" s="31"/>
      <c r="G113" s="31"/>
      <c r="H113" s="31"/>
      <c r="I113" s="31"/>
      <c r="J113" s="31"/>
      <c r="K113" s="31"/>
      <c r="L113" s="31"/>
      <c r="M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28" t="str">
        <f>E9</f>
        <v>S03 - Oprava systému vizualizace</v>
      </c>
      <c r="F114" s="239"/>
      <c r="G114" s="239"/>
      <c r="H114" s="239"/>
      <c r="I114" s="31"/>
      <c r="J114" s="31"/>
      <c r="K114" s="31"/>
      <c r="L114" s="31"/>
      <c r="M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5" t="s">
        <v>18</v>
      </c>
      <c r="D116" s="31"/>
      <c r="E116" s="31"/>
      <c r="F116" s="23" t="str">
        <f>F12</f>
        <v>OŘ Plzeň, Sušická 23</v>
      </c>
      <c r="G116" s="31"/>
      <c r="H116" s="31"/>
      <c r="I116" s="25" t="s">
        <v>19</v>
      </c>
      <c r="J116" s="54">
        <f>IF(J12="","",J12)</f>
        <v>44323</v>
      </c>
      <c r="K116" s="31"/>
      <c r="L116" s="31"/>
      <c r="M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5" t="s">
        <v>20</v>
      </c>
      <c r="D118" s="31"/>
      <c r="E118" s="31"/>
      <c r="F118" s="23" t="s">
        <v>694</v>
      </c>
      <c r="G118" s="31"/>
      <c r="H118" s="31"/>
      <c r="I118" s="25"/>
      <c r="J118" s="26" t="str">
        <f>E21</f>
        <v xml:space="preserve"> </v>
      </c>
      <c r="K118" s="31"/>
      <c r="L118" s="31"/>
      <c r="M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5" t="s">
        <v>697</v>
      </c>
      <c r="D119" s="31"/>
      <c r="E119" s="31"/>
      <c r="F119" s="23" t="str">
        <f>IF(E18="","",E18)</f>
        <v xml:space="preserve"> </v>
      </c>
      <c r="G119" s="31"/>
      <c r="H119" s="31"/>
      <c r="I119" s="25"/>
      <c r="J119" s="26" t="str">
        <f>E24</f>
        <v xml:space="preserve"> </v>
      </c>
      <c r="K119" s="31"/>
      <c r="L119" s="31"/>
      <c r="M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26"/>
      <c r="B121" s="127"/>
      <c r="C121" s="128" t="s">
        <v>128</v>
      </c>
      <c r="D121" s="129" t="s">
        <v>53</v>
      </c>
      <c r="E121" s="129" t="s">
        <v>49</v>
      </c>
      <c r="F121" s="129" t="s">
        <v>50</v>
      </c>
      <c r="G121" s="129" t="s">
        <v>129</v>
      </c>
      <c r="H121" s="129" t="s">
        <v>130</v>
      </c>
      <c r="I121" s="129" t="s">
        <v>131</v>
      </c>
      <c r="J121" s="129" t="s">
        <v>132</v>
      </c>
      <c r="K121" s="129" t="s">
        <v>103</v>
      </c>
      <c r="L121" s="130" t="s">
        <v>133</v>
      </c>
      <c r="M121" s="131"/>
      <c r="N121" s="61" t="s">
        <v>1</v>
      </c>
      <c r="O121" s="62" t="s">
        <v>36</v>
      </c>
      <c r="P121" s="62" t="s">
        <v>134</v>
      </c>
      <c r="Q121" s="62" t="s">
        <v>135</v>
      </c>
      <c r="R121" s="62" t="s">
        <v>136</v>
      </c>
      <c r="S121" s="62" t="s">
        <v>137</v>
      </c>
      <c r="T121" s="62" t="s">
        <v>138</v>
      </c>
      <c r="U121" s="62" t="s">
        <v>139</v>
      </c>
      <c r="V121" s="62" t="s">
        <v>140</v>
      </c>
      <c r="W121" s="62" t="s">
        <v>141</v>
      </c>
      <c r="X121" s="63" t="s">
        <v>142</v>
      </c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1"/>
      <c r="B122" s="32"/>
      <c r="C122" s="68" t="s">
        <v>143</v>
      </c>
      <c r="D122" s="31"/>
      <c r="E122" s="31"/>
      <c r="F122" s="31"/>
      <c r="G122" s="31"/>
      <c r="H122" s="31"/>
      <c r="I122" s="31"/>
      <c r="J122" s="31"/>
      <c r="K122" s="132">
        <f>BK122</f>
        <v>0</v>
      </c>
      <c r="L122" s="31"/>
      <c r="M122" s="32"/>
      <c r="N122" s="64"/>
      <c r="O122" s="55"/>
      <c r="P122" s="65"/>
      <c r="Q122" s="133">
        <f>Q123+Q148</f>
        <v>0</v>
      </c>
      <c r="R122" s="133">
        <f>R123+R148</f>
        <v>0</v>
      </c>
      <c r="S122" s="65"/>
      <c r="T122" s="134">
        <f>T123+T148</f>
        <v>0</v>
      </c>
      <c r="U122" s="65"/>
      <c r="V122" s="134">
        <f>V123+V148</f>
        <v>0</v>
      </c>
      <c r="W122" s="65"/>
      <c r="X122" s="135">
        <f>X123+X148</f>
        <v>0</v>
      </c>
      <c r="Y122" s="31"/>
      <c r="Z122" s="31"/>
      <c r="AA122" s="31"/>
      <c r="AB122" s="31"/>
      <c r="AC122" s="31"/>
      <c r="AD122" s="31"/>
      <c r="AE122" s="31"/>
      <c r="AT122" s="16" t="s">
        <v>69</v>
      </c>
      <c r="AU122" s="16" t="s">
        <v>105</v>
      </c>
      <c r="BK122" s="136">
        <f>BK123+BK148</f>
        <v>0</v>
      </c>
    </row>
    <row r="123" spans="1:65" s="12" customFormat="1" ht="25.9" customHeight="1">
      <c r="B123" s="137"/>
      <c r="D123" s="138" t="s">
        <v>69</v>
      </c>
      <c r="E123" s="139" t="s">
        <v>190</v>
      </c>
      <c r="F123" s="139" t="s">
        <v>580</v>
      </c>
      <c r="K123" s="140">
        <f>BK123</f>
        <v>0</v>
      </c>
      <c r="M123" s="137"/>
      <c r="N123" s="141"/>
      <c r="O123" s="142"/>
      <c r="P123" s="142"/>
      <c r="Q123" s="143">
        <f>SUM(Q124:Q147)</f>
        <v>0</v>
      </c>
      <c r="R123" s="143">
        <f>SUM(R124:R147)</f>
        <v>0</v>
      </c>
      <c r="S123" s="142"/>
      <c r="T123" s="144">
        <f>SUM(T124:T147)</f>
        <v>0</v>
      </c>
      <c r="U123" s="142"/>
      <c r="V123" s="144">
        <f>SUM(V124:V147)</f>
        <v>0</v>
      </c>
      <c r="W123" s="142"/>
      <c r="X123" s="145">
        <f>SUM(X124:X147)</f>
        <v>0</v>
      </c>
      <c r="AR123" s="138" t="s">
        <v>147</v>
      </c>
      <c r="AT123" s="146" t="s">
        <v>69</v>
      </c>
      <c r="AU123" s="146" t="s">
        <v>70</v>
      </c>
      <c r="AY123" s="138" t="s">
        <v>146</v>
      </c>
      <c r="BK123" s="147">
        <f>SUM(BK124:BK147)</f>
        <v>0</v>
      </c>
    </row>
    <row r="124" spans="1:65" s="2" customFormat="1" ht="128.65" customHeight="1">
      <c r="A124" s="31"/>
      <c r="B124" s="150"/>
      <c r="C124" s="151" t="s">
        <v>78</v>
      </c>
      <c r="D124" s="151" t="s">
        <v>149</v>
      </c>
      <c r="E124" s="152" t="s">
        <v>611</v>
      </c>
      <c r="F124" s="153" t="s">
        <v>612</v>
      </c>
      <c r="G124" s="154" t="s">
        <v>607</v>
      </c>
      <c r="H124" s="155">
        <v>365</v>
      </c>
      <c r="I124" s="156">
        <v>0</v>
      </c>
      <c r="J124" s="156"/>
      <c r="K124" s="156">
        <f t="shared" ref="K124:K132" si="0">ROUND(P124*H124,2)</f>
        <v>0</v>
      </c>
      <c r="L124" s="153" t="s">
        <v>583</v>
      </c>
      <c r="M124" s="32"/>
      <c r="N124" s="157" t="s">
        <v>1</v>
      </c>
      <c r="O124" s="158" t="s">
        <v>37</v>
      </c>
      <c r="P124" s="159">
        <f t="shared" ref="P124:P132" si="1">I124+J124</f>
        <v>0</v>
      </c>
      <c r="Q124" s="159">
        <f t="shared" ref="Q124:Q132" si="2">ROUND(I124*H124,2)</f>
        <v>0</v>
      </c>
      <c r="R124" s="159">
        <f t="shared" ref="R124:R132" si="3">ROUND(J124*H124,2)</f>
        <v>0</v>
      </c>
      <c r="S124" s="160">
        <v>0</v>
      </c>
      <c r="T124" s="160">
        <f t="shared" ref="T124:T132" si="4">S124*H124</f>
        <v>0</v>
      </c>
      <c r="U124" s="160">
        <v>0</v>
      </c>
      <c r="V124" s="160">
        <f t="shared" ref="V124:V132" si="5">U124*H124</f>
        <v>0</v>
      </c>
      <c r="W124" s="160">
        <v>0</v>
      </c>
      <c r="X124" s="161">
        <f t="shared" ref="X124:X132" si="6">W124*H124</f>
        <v>0</v>
      </c>
      <c r="Y124" s="31"/>
      <c r="Z124" s="31"/>
      <c r="AA124" s="31"/>
      <c r="AB124" s="31"/>
      <c r="AC124" s="31"/>
      <c r="AD124" s="31"/>
      <c r="AE124" s="31"/>
      <c r="AR124" s="162" t="s">
        <v>442</v>
      </c>
      <c r="AT124" s="162" t="s">
        <v>149</v>
      </c>
      <c r="AU124" s="162" t="s">
        <v>78</v>
      </c>
      <c r="AY124" s="16" t="s">
        <v>146</v>
      </c>
      <c r="BE124" s="163">
        <f t="shared" ref="BE124:BE132" si="7">IF(O124="základní",K124,0)</f>
        <v>0</v>
      </c>
      <c r="BF124" s="163">
        <f t="shared" ref="BF124:BF132" si="8">IF(O124="snížená",K124,0)</f>
        <v>0</v>
      </c>
      <c r="BG124" s="163">
        <f t="shared" ref="BG124:BG132" si="9">IF(O124="zákl. přenesená",K124,0)</f>
        <v>0</v>
      </c>
      <c r="BH124" s="163">
        <f t="shared" ref="BH124:BH132" si="10">IF(O124="sníž. přenesená",K124,0)</f>
        <v>0</v>
      </c>
      <c r="BI124" s="163">
        <f t="shared" ref="BI124:BI132" si="11">IF(O124="nulová",K124,0)</f>
        <v>0</v>
      </c>
      <c r="BJ124" s="16" t="s">
        <v>78</v>
      </c>
      <c r="BK124" s="163">
        <f t="shared" ref="BK124:BK132" si="12">ROUND(P124*H124,2)</f>
        <v>0</v>
      </c>
      <c r="BL124" s="16" t="s">
        <v>442</v>
      </c>
      <c r="BM124" s="162" t="s">
        <v>613</v>
      </c>
    </row>
    <row r="125" spans="1:65" s="2" customFormat="1" ht="128.65" customHeight="1">
      <c r="A125" s="31"/>
      <c r="B125" s="150"/>
      <c r="C125" s="151" t="s">
        <v>80</v>
      </c>
      <c r="D125" s="151" t="s">
        <v>149</v>
      </c>
      <c r="E125" s="152" t="s">
        <v>614</v>
      </c>
      <c r="F125" s="153" t="s">
        <v>615</v>
      </c>
      <c r="G125" s="154" t="s">
        <v>607</v>
      </c>
      <c r="H125" s="155">
        <v>132</v>
      </c>
      <c r="I125" s="156">
        <v>0</v>
      </c>
      <c r="J125" s="156"/>
      <c r="K125" s="156">
        <f t="shared" si="0"/>
        <v>0</v>
      </c>
      <c r="L125" s="153" t="s">
        <v>583</v>
      </c>
      <c r="M125" s="32"/>
      <c r="N125" s="157" t="s">
        <v>1</v>
      </c>
      <c r="O125" s="158" t="s">
        <v>37</v>
      </c>
      <c r="P125" s="159">
        <f t="shared" si="1"/>
        <v>0</v>
      </c>
      <c r="Q125" s="159">
        <f t="shared" si="2"/>
        <v>0</v>
      </c>
      <c r="R125" s="159">
        <f t="shared" si="3"/>
        <v>0</v>
      </c>
      <c r="S125" s="160">
        <v>0</v>
      </c>
      <c r="T125" s="160">
        <f t="shared" si="4"/>
        <v>0</v>
      </c>
      <c r="U125" s="160">
        <v>0</v>
      </c>
      <c r="V125" s="160">
        <f t="shared" si="5"/>
        <v>0</v>
      </c>
      <c r="W125" s="160">
        <v>0</v>
      </c>
      <c r="X125" s="161">
        <f t="shared" si="6"/>
        <v>0</v>
      </c>
      <c r="Y125" s="31"/>
      <c r="Z125" s="31"/>
      <c r="AA125" s="31"/>
      <c r="AB125" s="31"/>
      <c r="AC125" s="31"/>
      <c r="AD125" s="31"/>
      <c r="AE125" s="31"/>
      <c r="AR125" s="162" t="s">
        <v>442</v>
      </c>
      <c r="AT125" s="162" t="s">
        <v>149</v>
      </c>
      <c r="AU125" s="162" t="s">
        <v>78</v>
      </c>
      <c r="AY125" s="16" t="s">
        <v>146</v>
      </c>
      <c r="BE125" s="163">
        <f t="shared" si="7"/>
        <v>0</v>
      </c>
      <c r="BF125" s="163">
        <f t="shared" si="8"/>
        <v>0</v>
      </c>
      <c r="BG125" s="163">
        <f t="shared" si="9"/>
        <v>0</v>
      </c>
      <c r="BH125" s="163">
        <f t="shared" si="10"/>
        <v>0</v>
      </c>
      <c r="BI125" s="163">
        <f t="shared" si="11"/>
        <v>0</v>
      </c>
      <c r="BJ125" s="16" t="s">
        <v>78</v>
      </c>
      <c r="BK125" s="163">
        <f t="shared" si="12"/>
        <v>0</v>
      </c>
      <c r="BL125" s="16" t="s">
        <v>442</v>
      </c>
      <c r="BM125" s="162" t="s">
        <v>616</v>
      </c>
    </row>
    <row r="126" spans="1:65" s="2" customFormat="1" ht="24">
      <c r="A126" s="31"/>
      <c r="B126" s="150"/>
      <c r="C126" s="151" t="s">
        <v>147</v>
      </c>
      <c r="D126" s="151" t="s">
        <v>149</v>
      </c>
      <c r="E126" s="152" t="s">
        <v>617</v>
      </c>
      <c r="F126" s="153" t="s">
        <v>618</v>
      </c>
      <c r="G126" s="154" t="s">
        <v>187</v>
      </c>
      <c r="H126" s="155">
        <v>1</v>
      </c>
      <c r="I126" s="156">
        <v>0</v>
      </c>
      <c r="J126" s="156"/>
      <c r="K126" s="156">
        <f t="shared" si="0"/>
        <v>0</v>
      </c>
      <c r="L126" s="153" t="s">
        <v>583</v>
      </c>
      <c r="M126" s="32"/>
      <c r="N126" s="157" t="s">
        <v>1</v>
      </c>
      <c r="O126" s="158" t="s">
        <v>37</v>
      </c>
      <c r="P126" s="159">
        <f t="shared" si="1"/>
        <v>0</v>
      </c>
      <c r="Q126" s="159">
        <f t="shared" si="2"/>
        <v>0</v>
      </c>
      <c r="R126" s="159">
        <f t="shared" si="3"/>
        <v>0</v>
      </c>
      <c r="S126" s="160">
        <v>0</v>
      </c>
      <c r="T126" s="160">
        <f t="shared" si="4"/>
        <v>0</v>
      </c>
      <c r="U126" s="160">
        <v>0</v>
      </c>
      <c r="V126" s="160">
        <f t="shared" si="5"/>
        <v>0</v>
      </c>
      <c r="W126" s="160">
        <v>0</v>
      </c>
      <c r="X126" s="161">
        <f t="shared" si="6"/>
        <v>0</v>
      </c>
      <c r="Y126" s="31"/>
      <c r="Z126" s="31"/>
      <c r="AA126" s="31"/>
      <c r="AB126" s="31"/>
      <c r="AC126" s="31"/>
      <c r="AD126" s="31"/>
      <c r="AE126" s="31"/>
      <c r="AR126" s="162" t="s">
        <v>442</v>
      </c>
      <c r="AT126" s="162" t="s">
        <v>149</v>
      </c>
      <c r="AU126" s="162" t="s">
        <v>78</v>
      </c>
      <c r="AY126" s="16" t="s">
        <v>146</v>
      </c>
      <c r="BE126" s="163">
        <f t="shared" si="7"/>
        <v>0</v>
      </c>
      <c r="BF126" s="163">
        <f t="shared" si="8"/>
        <v>0</v>
      </c>
      <c r="BG126" s="163">
        <f t="shared" si="9"/>
        <v>0</v>
      </c>
      <c r="BH126" s="163">
        <f t="shared" si="10"/>
        <v>0</v>
      </c>
      <c r="BI126" s="163">
        <f t="shared" si="11"/>
        <v>0</v>
      </c>
      <c r="BJ126" s="16" t="s">
        <v>78</v>
      </c>
      <c r="BK126" s="163">
        <f t="shared" si="12"/>
        <v>0</v>
      </c>
      <c r="BL126" s="16" t="s">
        <v>442</v>
      </c>
      <c r="BM126" s="162" t="s">
        <v>619</v>
      </c>
    </row>
    <row r="127" spans="1:65" s="2" customFormat="1" ht="24.2" customHeight="1">
      <c r="A127" s="31"/>
      <c r="B127" s="150"/>
      <c r="C127" s="151" t="s">
        <v>153</v>
      </c>
      <c r="D127" s="151" t="s">
        <v>149</v>
      </c>
      <c r="E127" s="152" t="s">
        <v>620</v>
      </c>
      <c r="F127" s="153" t="s">
        <v>621</v>
      </c>
      <c r="G127" s="154" t="s">
        <v>187</v>
      </c>
      <c r="H127" s="155">
        <v>1</v>
      </c>
      <c r="I127" s="156">
        <v>0</v>
      </c>
      <c r="J127" s="156"/>
      <c r="K127" s="156">
        <f t="shared" si="0"/>
        <v>0</v>
      </c>
      <c r="L127" s="153" t="s">
        <v>583</v>
      </c>
      <c r="M127" s="32"/>
      <c r="N127" s="157" t="s">
        <v>1</v>
      </c>
      <c r="O127" s="158" t="s">
        <v>37</v>
      </c>
      <c r="P127" s="159">
        <f t="shared" si="1"/>
        <v>0</v>
      </c>
      <c r="Q127" s="159">
        <f t="shared" si="2"/>
        <v>0</v>
      </c>
      <c r="R127" s="159">
        <f t="shared" si="3"/>
        <v>0</v>
      </c>
      <c r="S127" s="160">
        <v>0</v>
      </c>
      <c r="T127" s="160">
        <f t="shared" si="4"/>
        <v>0</v>
      </c>
      <c r="U127" s="160">
        <v>0</v>
      </c>
      <c r="V127" s="160">
        <f t="shared" si="5"/>
        <v>0</v>
      </c>
      <c r="W127" s="160">
        <v>0</v>
      </c>
      <c r="X127" s="161">
        <f t="shared" si="6"/>
        <v>0</v>
      </c>
      <c r="Y127" s="31"/>
      <c r="Z127" s="31"/>
      <c r="AA127" s="31"/>
      <c r="AB127" s="31"/>
      <c r="AC127" s="31"/>
      <c r="AD127" s="31"/>
      <c r="AE127" s="31"/>
      <c r="AR127" s="162" t="s">
        <v>442</v>
      </c>
      <c r="AT127" s="162" t="s">
        <v>149</v>
      </c>
      <c r="AU127" s="162" t="s">
        <v>78</v>
      </c>
      <c r="AY127" s="16" t="s">
        <v>146</v>
      </c>
      <c r="BE127" s="163">
        <f t="shared" si="7"/>
        <v>0</v>
      </c>
      <c r="BF127" s="163">
        <f t="shared" si="8"/>
        <v>0</v>
      </c>
      <c r="BG127" s="163">
        <f t="shared" si="9"/>
        <v>0</v>
      </c>
      <c r="BH127" s="163">
        <f t="shared" si="10"/>
        <v>0</v>
      </c>
      <c r="BI127" s="163">
        <f t="shared" si="11"/>
        <v>0</v>
      </c>
      <c r="BJ127" s="16" t="s">
        <v>78</v>
      </c>
      <c r="BK127" s="163">
        <f t="shared" si="12"/>
        <v>0</v>
      </c>
      <c r="BL127" s="16" t="s">
        <v>442</v>
      </c>
      <c r="BM127" s="162" t="s">
        <v>622</v>
      </c>
    </row>
    <row r="128" spans="1:65" s="2" customFormat="1" ht="24">
      <c r="A128" s="31"/>
      <c r="B128" s="150"/>
      <c r="C128" s="151" t="s">
        <v>171</v>
      </c>
      <c r="D128" s="151" t="s">
        <v>149</v>
      </c>
      <c r="E128" s="152" t="s">
        <v>623</v>
      </c>
      <c r="F128" s="153" t="s">
        <v>624</v>
      </c>
      <c r="G128" s="154" t="s">
        <v>187</v>
      </c>
      <c r="H128" s="155">
        <v>1</v>
      </c>
      <c r="I128" s="156">
        <v>0</v>
      </c>
      <c r="J128" s="156"/>
      <c r="K128" s="156">
        <f t="shared" si="0"/>
        <v>0</v>
      </c>
      <c r="L128" s="153" t="s">
        <v>583</v>
      </c>
      <c r="M128" s="32"/>
      <c r="N128" s="157" t="s">
        <v>1</v>
      </c>
      <c r="O128" s="158" t="s">
        <v>37</v>
      </c>
      <c r="P128" s="159">
        <f t="shared" si="1"/>
        <v>0</v>
      </c>
      <c r="Q128" s="159">
        <f t="shared" si="2"/>
        <v>0</v>
      </c>
      <c r="R128" s="159">
        <f t="shared" si="3"/>
        <v>0</v>
      </c>
      <c r="S128" s="160">
        <v>0</v>
      </c>
      <c r="T128" s="160">
        <f t="shared" si="4"/>
        <v>0</v>
      </c>
      <c r="U128" s="160">
        <v>0</v>
      </c>
      <c r="V128" s="160">
        <f t="shared" si="5"/>
        <v>0</v>
      </c>
      <c r="W128" s="160">
        <v>0</v>
      </c>
      <c r="X128" s="161">
        <f t="shared" si="6"/>
        <v>0</v>
      </c>
      <c r="Y128" s="31"/>
      <c r="Z128" s="31"/>
      <c r="AA128" s="31"/>
      <c r="AB128" s="31"/>
      <c r="AC128" s="31"/>
      <c r="AD128" s="31"/>
      <c r="AE128" s="31"/>
      <c r="AR128" s="162" t="s">
        <v>442</v>
      </c>
      <c r="AT128" s="162" t="s">
        <v>149</v>
      </c>
      <c r="AU128" s="162" t="s">
        <v>78</v>
      </c>
      <c r="AY128" s="16" t="s">
        <v>146</v>
      </c>
      <c r="BE128" s="163">
        <f t="shared" si="7"/>
        <v>0</v>
      </c>
      <c r="BF128" s="163">
        <f t="shared" si="8"/>
        <v>0</v>
      </c>
      <c r="BG128" s="163">
        <f t="shared" si="9"/>
        <v>0</v>
      </c>
      <c r="BH128" s="163">
        <f t="shared" si="10"/>
        <v>0</v>
      </c>
      <c r="BI128" s="163">
        <f t="shared" si="11"/>
        <v>0</v>
      </c>
      <c r="BJ128" s="16" t="s">
        <v>78</v>
      </c>
      <c r="BK128" s="163">
        <f t="shared" si="12"/>
        <v>0</v>
      </c>
      <c r="BL128" s="16" t="s">
        <v>442</v>
      </c>
      <c r="BM128" s="162" t="s">
        <v>625</v>
      </c>
    </row>
    <row r="129" spans="1:65" s="2" customFormat="1" ht="24">
      <c r="A129" s="31"/>
      <c r="B129" s="150"/>
      <c r="C129" s="151" t="s">
        <v>157</v>
      </c>
      <c r="D129" s="151" t="s">
        <v>149</v>
      </c>
      <c r="E129" s="152" t="s">
        <v>626</v>
      </c>
      <c r="F129" s="153" t="s">
        <v>627</v>
      </c>
      <c r="G129" s="154" t="s">
        <v>291</v>
      </c>
      <c r="H129" s="155">
        <v>500</v>
      </c>
      <c r="I129" s="156">
        <v>0</v>
      </c>
      <c r="J129" s="156"/>
      <c r="K129" s="156">
        <f t="shared" si="0"/>
        <v>0</v>
      </c>
      <c r="L129" s="153" t="s">
        <v>583</v>
      </c>
      <c r="M129" s="32"/>
      <c r="N129" s="157" t="s">
        <v>1</v>
      </c>
      <c r="O129" s="158" t="s">
        <v>37</v>
      </c>
      <c r="P129" s="159">
        <f t="shared" si="1"/>
        <v>0</v>
      </c>
      <c r="Q129" s="159">
        <f t="shared" si="2"/>
        <v>0</v>
      </c>
      <c r="R129" s="159">
        <f t="shared" si="3"/>
        <v>0</v>
      </c>
      <c r="S129" s="160">
        <v>0</v>
      </c>
      <c r="T129" s="160">
        <f t="shared" si="4"/>
        <v>0</v>
      </c>
      <c r="U129" s="160">
        <v>0</v>
      </c>
      <c r="V129" s="160">
        <f t="shared" si="5"/>
        <v>0</v>
      </c>
      <c r="W129" s="160">
        <v>0</v>
      </c>
      <c r="X129" s="161">
        <f t="shared" si="6"/>
        <v>0</v>
      </c>
      <c r="Y129" s="31"/>
      <c r="Z129" s="31"/>
      <c r="AA129" s="31"/>
      <c r="AB129" s="31"/>
      <c r="AC129" s="31"/>
      <c r="AD129" s="31"/>
      <c r="AE129" s="31"/>
      <c r="AR129" s="162" t="s">
        <v>442</v>
      </c>
      <c r="AT129" s="162" t="s">
        <v>149</v>
      </c>
      <c r="AU129" s="162" t="s">
        <v>78</v>
      </c>
      <c r="AY129" s="16" t="s">
        <v>146</v>
      </c>
      <c r="BE129" s="163">
        <f t="shared" si="7"/>
        <v>0</v>
      </c>
      <c r="BF129" s="163">
        <f t="shared" si="8"/>
        <v>0</v>
      </c>
      <c r="BG129" s="163">
        <f t="shared" si="9"/>
        <v>0</v>
      </c>
      <c r="BH129" s="163">
        <f t="shared" si="10"/>
        <v>0</v>
      </c>
      <c r="BI129" s="163">
        <f t="shared" si="11"/>
        <v>0</v>
      </c>
      <c r="BJ129" s="16" t="s">
        <v>78</v>
      </c>
      <c r="BK129" s="163">
        <f t="shared" si="12"/>
        <v>0</v>
      </c>
      <c r="BL129" s="16" t="s">
        <v>442</v>
      </c>
      <c r="BM129" s="162" t="s">
        <v>628</v>
      </c>
    </row>
    <row r="130" spans="1:65" s="2" customFormat="1" ht="48">
      <c r="A130" s="31"/>
      <c r="B130" s="150"/>
      <c r="C130" s="168" t="s">
        <v>184</v>
      </c>
      <c r="D130" s="168" t="s">
        <v>190</v>
      </c>
      <c r="E130" s="169" t="s">
        <v>629</v>
      </c>
      <c r="F130" s="170" t="s">
        <v>630</v>
      </c>
      <c r="G130" s="171" t="s">
        <v>187</v>
      </c>
      <c r="H130" s="172">
        <v>4</v>
      </c>
      <c r="I130" s="173"/>
      <c r="J130" s="174"/>
      <c r="K130" s="173">
        <f t="shared" si="0"/>
        <v>0</v>
      </c>
      <c r="L130" s="170" t="s">
        <v>583</v>
      </c>
      <c r="M130" s="175"/>
      <c r="N130" s="176" t="s">
        <v>1</v>
      </c>
      <c r="O130" s="158" t="s">
        <v>37</v>
      </c>
      <c r="P130" s="159">
        <f t="shared" si="1"/>
        <v>0</v>
      </c>
      <c r="Q130" s="159">
        <f t="shared" si="2"/>
        <v>0</v>
      </c>
      <c r="R130" s="159">
        <f t="shared" si="3"/>
        <v>0</v>
      </c>
      <c r="S130" s="160">
        <v>0</v>
      </c>
      <c r="T130" s="160">
        <f t="shared" si="4"/>
        <v>0</v>
      </c>
      <c r="U130" s="160">
        <v>0</v>
      </c>
      <c r="V130" s="160">
        <f t="shared" si="5"/>
        <v>0</v>
      </c>
      <c r="W130" s="160">
        <v>0</v>
      </c>
      <c r="X130" s="161">
        <f t="shared" si="6"/>
        <v>0</v>
      </c>
      <c r="Y130" s="31"/>
      <c r="Z130" s="31"/>
      <c r="AA130" s="31"/>
      <c r="AB130" s="31"/>
      <c r="AC130" s="31"/>
      <c r="AD130" s="31"/>
      <c r="AE130" s="31"/>
      <c r="AR130" s="162" t="s">
        <v>631</v>
      </c>
      <c r="AT130" s="162" t="s">
        <v>190</v>
      </c>
      <c r="AU130" s="162" t="s">
        <v>78</v>
      </c>
      <c r="AY130" s="16" t="s">
        <v>146</v>
      </c>
      <c r="BE130" s="163">
        <f t="shared" si="7"/>
        <v>0</v>
      </c>
      <c r="BF130" s="163">
        <f t="shared" si="8"/>
        <v>0</v>
      </c>
      <c r="BG130" s="163">
        <f t="shared" si="9"/>
        <v>0</v>
      </c>
      <c r="BH130" s="163">
        <f t="shared" si="10"/>
        <v>0</v>
      </c>
      <c r="BI130" s="163">
        <f t="shared" si="11"/>
        <v>0</v>
      </c>
      <c r="BJ130" s="16" t="s">
        <v>78</v>
      </c>
      <c r="BK130" s="163">
        <f t="shared" si="12"/>
        <v>0</v>
      </c>
      <c r="BL130" s="16" t="s">
        <v>631</v>
      </c>
      <c r="BM130" s="162" t="s">
        <v>632</v>
      </c>
    </row>
    <row r="131" spans="1:65" s="2" customFormat="1" ht="44.25" customHeight="1">
      <c r="A131" s="31"/>
      <c r="B131" s="150"/>
      <c r="C131" s="168" t="s">
        <v>189</v>
      </c>
      <c r="D131" s="168" t="s">
        <v>190</v>
      </c>
      <c r="E131" s="169" t="s">
        <v>633</v>
      </c>
      <c r="F131" s="170" t="s">
        <v>634</v>
      </c>
      <c r="G131" s="171" t="s">
        <v>187</v>
      </c>
      <c r="H131" s="172">
        <v>2</v>
      </c>
      <c r="I131" s="173"/>
      <c r="J131" s="174"/>
      <c r="K131" s="173">
        <f t="shared" si="0"/>
        <v>0</v>
      </c>
      <c r="L131" s="170" t="s">
        <v>1</v>
      </c>
      <c r="M131" s="175"/>
      <c r="N131" s="176" t="s">
        <v>1</v>
      </c>
      <c r="O131" s="158" t="s">
        <v>37</v>
      </c>
      <c r="P131" s="159">
        <f t="shared" si="1"/>
        <v>0</v>
      </c>
      <c r="Q131" s="159">
        <f t="shared" si="2"/>
        <v>0</v>
      </c>
      <c r="R131" s="159">
        <f t="shared" si="3"/>
        <v>0</v>
      </c>
      <c r="S131" s="160">
        <v>0</v>
      </c>
      <c r="T131" s="160">
        <f t="shared" si="4"/>
        <v>0</v>
      </c>
      <c r="U131" s="160">
        <v>0</v>
      </c>
      <c r="V131" s="160">
        <f t="shared" si="5"/>
        <v>0</v>
      </c>
      <c r="W131" s="160">
        <v>0</v>
      </c>
      <c r="X131" s="161">
        <f t="shared" si="6"/>
        <v>0</v>
      </c>
      <c r="Y131" s="31"/>
      <c r="Z131" s="31"/>
      <c r="AA131" s="31"/>
      <c r="AB131" s="31"/>
      <c r="AC131" s="31"/>
      <c r="AD131" s="31"/>
      <c r="AE131" s="31"/>
      <c r="AR131" s="162" t="s">
        <v>631</v>
      </c>
      <c r="AT131" s="162" t="s">
        <v>190</v>
      </c>
      <c r="AU131" s="162" t="s">
        <v>78</v>
      </c>
      <c r="AY131" s="16" t="s">
        <v>146</v>
      </c>
      <c r="BE131" s="163">
        <f t="shared" si="7"/>
        <v>0</v>
      </c>
      <c r="BF131" s="163">
        <f t="shared" si="8"/>
        <v>0</v>
      </c>
      <c r="BG131" s="163">
        <f t="shared" si="9"/>
        <v>0</v>
      </c>
      <c r="BH131" s="163">
        <f t="shared" si="10"/>
        <v>0</v>
      </c>
      <c r="BI131" s="163">
        <f t="shared" si="11"/>
        <v>0</v>
      </c>
      <c r="BJ131" s="16" t="s">
        <v>78</v>
      </c>
      <c r="BK131" s="163">
        <f t="shared" si="12"/>
        <v>0</v>
      </c>
      <c r="BL131" s="16" t="s">
        <v>631</v>
      </c>
      <c r="BM131" s="162" t="s">
        <v>635</v>
      </c>
    </row>
    <row r="132" spans="1:65" s="2" customFormat="1" ht="60">
      <c r="A132" s="31"/>
      <c r="B132" s="150"/>
      <c r="C132" s="168" t="s">
        <v>166</v>
      </c>
      <c r="D132" s="168" t="s">
        <v>190</v>
      </c>
      <c r="E132" s="169" t="s">
        <v>636</v>
      </c>
      <c r="F132" s="170" t="s">
        <v>637</v>
      </c>
      <c r="G132" s="171" t="s">
        <v>187</v>
      </c>
      <c r="H132" s="172">
        <v>1</v>
      </c>
      <c r="I132" s="173"/>
      <c r="J132" s="174"/>
      <c r="K132" s="173">
        <f t="shared" si="0"/>
        <v>0</v>
      </c>
      <c r="L132" s="170" t="s">
        <v>583</v>
      </c>
      <c r="M132" s="175"/>
      <c r="N132" s="176" t="s">
        <v>1</v>
      </c>
      <c r="O132" s="158" t="s">
        <v>37</v>
      </c>
      <c r="P132" s="159">
        <f t="shared" si="1"/>
        <v>0</v>
      </c>
      <c r="Q132" s="159">
        <f t="shared" si="2"/>
        <v>0</v>
      </c>
      <c r="R132" s="159">
        <f t="shared" si="3"/>
        <v>0</v>
      </c>
      <c r="S132" s="160">
        <v>0</v>
      </c>
      <c r="T132" s="160">
        <f t="shared" si="4"/>
        <v>0</v>
      </c>
      <c r="U132" s="160">
        <v>0</v>
      </c>
      <c r="V132" s="160">
        <f t="shared" si="5"/>
        <v>0</v>
      </c>
      <c r="W132" s="160">
        <v>0</v>
      </c>
      <c r="X132" s="161">
        <f t="shared" si="6"/>
        <v>0</v>
      </c>
      <c r="Y132" s="31"/>
      <c r="Z132" s="31"/>
      <c r="AA132" s="31"/>
      <c r="AB132" s="31"/>
      <c r="AC132" s="31"/>
      <c r="AD132" s="31"/>
      <c r="AE132" s="31"/>
      <c r="AR132" s="162" t="s">
        <v>631</v>
      </c>
      <c r="AT132" s="162" t="s">
        <v>190</v>
      </c>
      <c r="AU132" s="162" t="s">
        <v>78</v>
      </c>
      <c r="AY132" s="16" t="s">
        <v>146</v>
      </c>
      <c r="BE132" s="163">
        <f t="shared" si="7"/>
        <v>0</v>
      </c>
      <c r="BF132" s="163">
        <f t="shared" si="8"/>
        <v>0</v>
      </c>
      <c r="BG132" s="163">
        <f t="shared" si="9"/>
        <v>0</v>
      </c>
      <c r="BH132" s="163">
        <f t="shared" si="10"/>
        <v>0</v>
      </c>
      <c r="BI132" s="163">
        <f t="shared" si="11"/>
        <v>0</v>
      </c>
      <c r="BJ132" s="16" t="s">
        <v>78</v>
      </c>
      <c r="BK132" s="163">
        <f t="shared" si="12"/>
        <v>0</v>
      </c>
      <c r="BL132" s="16" t="s">
        <v>631</v>
      </c>
      <c r="BM132" s="162" t="s">
        <v>638</v>
      </c>
    </row>
    <row r="133" spans="1:65" s="2" customFormat="1" ht="39">
      <c r="A133" s="31"/>
      <c r="B133" s="32"/>
      <c r="C133" s="31"/>
      <c r="D133" s="164" t="s">
        <v>155</v>
      </c>
      <c r="E133" s="31"/>
      <c r="F133" s="165" t="s">
        <v>639</v>
      </c>
      <c r="G133" s="31"/>
      <c r="H133" s="31"/>
      <c r="I133" s="31"/>
      <c r="J133" s="31"/>
      <c r="K133" s="31"/>
      <c r="L133" s="31"/>
      <c r="M133" s="32"/>
      <c r="N133" s="166"/>
      <c r="O133" s="167"/>
      <c r="P133" s="57"/>
      <c r="Q133" s="57"/>
      <c r="R133" s="57"/>
      <c r="S133" s="57"/>
      <c r="T133" s="57"/>
      <c r="U133" s="57"/>
      <c r="V133" s="57"/>
      <c r="W133" s="57"/>
      <c r="X133" s="58"/>
      <c r="Y133" s="31"/>
      <c r="Z133" s="31"/>
      <c r="AA133" s="31"/>
      <c r="AB133" s="31"/>
      <c r="AC133" s="31"/>
      <c r="AD133" s="31"/>
      <c r="AE133" s="31"/>
      <c r="AT133" s="16" t="s">
        <v>155</v>
      </c>
      <c r="AU133" s="16" t="s">
        <v>78</v>
      </c>
    </row>
    <row r="134" spans="1:65" s="2" customFormat="1" ht="60">
      <c r="A134" s="31"/>
      <c r="B134" s="150"/>
      <c r="C134" s="168" t="s">
        <v>198</v>
      </c>
      <c r="D134" s="168" t="s">
        <v>190</v>
      </c>
      <c r="E134" s="169" t="s">
        <v>640</v>
      </c>
      <c r="F134" s="170" t="s">
        <v>641</v>
      </c>
      <c r="G134" s="171" t="s">
        <v>187</v>
      </c>
      <c r="H134" s="172">
        <v>1</v>
      </c>
      <c r="I134" s="173"/>
      <c r="J134" s="174"/>
      <c r="K134" s="173">
        <f>ROUND(P134*H134,2)</f>
        <v>0</v>
      </c>
      <c r="L134" s="170" t="s">
        <v>583</v>
      </c>
      <c r="M134" s="175"/>
      <c r="N134" s="176" t="s">
        <v>1</v>
      </c>
      <c r="O134" s="158" t="s">
        <v>37</v>
      </c>
      <c r="P134" s="159">
        <f>I134+J134</f>
        <v>0</v>
      </c>
      <c r="Q134" s="159">
        <f>ROUND(I134*H134,2)</f>
        <v>0</v>
      </c>
      <c r="R134" s="159">
        <f>ROUND(J134*H134,2)</f>
        <v>0</v>
      </c>
      <c r="S134" s="160">
        <v>0</v>
      </c>
      <c r="T134" s="160">
        <f>S134*H134</f>
        <v>0</v>
      </c>
      <c r="U134" s="160">
        <v>0</v>
      </c>
      <c r="V134" s="160">
        <f>U134*H134</f>
        <v>0</v>
      </c>
      <c r="W134" s="160">
        <v>0</v>
      </c>
      <c r="X134" s="161">
        <f>W134*H134</f>
        <v>0</v>
      </c>
      <c r="Y134" s="31"/>
      <c r="Z134" s="31"/>
      <c r="AA134" s="31"/>
      <c r="AB134" s="31"/>
      <c r="AC134" s="31"/>
      <c r="AD134" s="31"/>
      <c r="AE134" s="31"/>
      <c r="AR134" s="162" t="s">
        <v>631</v>
      </c>
      <c r="AT134" s="162" t="s">
        <v>190</v>
      </c>
      <c r="AU134" s="162" t="s">
        <v>78</v>
      </c>
      <c r="AY134" s="16" t="s">
        <v>146</v>
      </c>
      <c r="BE134" s="163">
        <f>IF(O134="základní",K134,0)</f>
        <v>0</v>
      </c>
      <c r="BF134" s="163">
        <f>IF(O134="snížená",K134,0)</f>
        <v>0</v>
      </c>
      <c r="BG134" s="163">
        <f>IF(O134="zákl. přenesená",K134,0)</f>
        <v>0</v>
      </c>
      <c r="BH134" s="163">
        <f>IF(O134="sníž. přenesená",K134,0)</f>
        <v>0</v>
      </c>
      <c r="BI134" s="163">
        <f>IF(O134="nulová",K134,0)</f>
        <v>0</v>
      </c>
      <c r="BJ134" s="16" t="s">
        <v>78</v>
      </c>
      <c r="BK134" s="163">
        <f>ROUND(P134*H134,2)</f>
        <v>0</v>
      </c>
      <c r="BL134" s="16" t="s">
        <v>631</v>
      </c>
      <c r="BM134" s="162" t="s">
        <v>642</v>
      </c>
    </row>
    <row r="135" spans="1:65" s="2" customFormat="1" ht="39">
      <c r="A135" s="31"/>
      <c r="B135" s="32"/>
      <c r="C135" s="31"/>
      <c r="D135" s="164" t="s">
        <v>155</v>
      </c>
      <c r="E135" s="31"/>
      <c r="F135" s="165" t="s">
        <v>643</v>
      </c>
      <c r="G135" s="31"/>
      <c r="H135" s="31"/>
      <c r="I135" s="31"/>
      <c r="J135" s="31"/>
      <c r="K135" s="31"/>
      <c r="L135" s="31"/>
      <c r="M135" s="32"/>
      <c r="N135" s="166"/>
      <c r="O135" s="167"/>
      <c r="P135" s="57"/>
      <c r="Q135" s="57"/>
      <c r="R135" s="57"/>
      <c r="S135" s="57"/>
      <c r="T135" s="57"/>
      <c r="U135" s="57"/>
      <c r="V135" s="57"/>
      <c r="W135" s="57"/>
      <c r="X135" s="58"/>
      <c r="Y135" s="31"/>
      <c r="Z135" s="31"/>
      <c r="AA135" s="31"/>
      <c r="AB135" s="31"/>
      <c r="AC135" s="31"/>
      <c r="AD135" s="31"/>
      <c r="AE135" s="31"/>
      <c r="AT135" s="16" t="s">
        <v>155</v>
      </c>
      <c r="AU135" s="16" t="s">
        <v>78</v>
      </c>
    </row>
    <row r="136" spans="1:65" s="2" customFormat="1" ht="48">
      <c r="A136" s="31"/>
      <c r="B136" s="150"/>
      <c r="C136" s="168" t="s">
        <v>202</v>
      </c>
      <c r="D136" s="168" t="s">
        <v>190</v>
      </c>
      <c r="E136" s="169" t="s">
        <v>644</v>
      </c>
      <c r="F136" s="170" t="s">
        <v>645</v>
      </c>
      <c r="G136" s="171" t="s">
        <v>187</v>
      </c>
      <c r="H136" s="172">
        <v>7</v>
      </c>
      <c r="I136" s="173"/>
      <c r="J136" s="174"/>
      <c r="K136" s="173">
        <f>ROUND(P136*H136,2)</f>
        <v>0</v>
      </c>
      <c r="L136" s="170" t="s">
        <v>583</v>
      </c>
      <c r="M136" s="175"/>
      <c r="N136" s="176" t="s">
        <v>1</v>
      </c>
      <c r="O136" s="158" t="s">
        <v>37</v>
      </c>
      <c r="P136" s="159">
        <f>I136+J136</f>
        <v>0</v>
      </c>
      <c r="Q136" s="159">
        <f>ROUND(I136*H136,2)</f>
        <v>0</v>
      </c>
      <c r="R136" s="159">
        <f>ROUND(J136*H136,2)</f>
        <v>0</v>
      </c>
      <c r="S136" s="160">
        <v>0</v>
      </c>
      <c r="T136" s="160">
        <f>S136*H136</f>
        <v>0</v>
      </c>
      <c r="U136" s="160">
        <v>0</v>
      </c>
      <c r="V136" s="160">
        <f>U136*H136</f>
        <v>0</v>
      </c>
      <c r="W136" s="160">
        <v>0</v>
      </c>
      <c r="X136" s="161">
        <f>W136*H136</f>
        <v>0</v>
      </c>
      <c r="Y136" s="31"/>
      <c r="Z136" s="31"/>
      <c r="AA136" s="31"/>
      <c r="AB136" s="31"/>
      <c r="AC136" s="31"/>
      <c r="AD136" s="31"/>
      <c r="AE136" s="31"/>
      <c r="AR136" s="162" t="s">
        <v>631</v>
      </c>
      <c r="AT136" s="162" t="s">
        <v>190</v>
      </c>
      <c r="AU136" s="162" t="s">
        <v>78</v>
      </c>
      <c r="AY136" s="16" t="s">
        <v>146</v>
      </c>
      <c r="BE136" s="163">
        <f>IF(O136="základní",K136,0)</f>
        <v>0</v>
      </c>
      <c r="BF136" s="163">
        <f>IF(O136="snížená",K136,0)</f>
        <v>0</v>
      </c>
      <c r="BG136" s="163">
        <f>IF(O136="zákl. přenesená",K136,0)</f>
        <v>0</v>
      </c>
      <c r="BH136" s="163">
        <f>IF(O136="sníž. přenesená",K136,0)</f>
        <v>0</v>
      </c>
      <c r="BI136" s="163">
        <f>IF(O136="nulová",K136,0)</f>
        <v>0</v>
      </c>
      <c r="BJ136" s="16" t="s">
        <v>78</v>
      </c>
      <c r="BK136" s="163">
        <f>ROUND(P136*H136,2)</f>
        <v>0</v>
      </c>
      <c r="BL136" s="16" t="s">
        <v>631</v>
      </c>
      <c r="BM136" s="162" t="s">
        <v>646</v>
      </c>
    </row>
    <row r="137" spans="1:65" s="2" customFormat="1" ht="29.25">
      <c r="A137" s="31"/>
      <c r="B137" s="32"/>
      <c r="C137" s="31"/>
      <c r="D137" s="164" t="s">
        <v>155</v>
      </c>
      <c r="E137" s="31"/>
      <c r="F137" s="165" t="s">
        <v>647</v>
      </c>
      <c r="G137" s="31"/>
      <c r="H137" s="31"/>
      <c r="I137" s="31"/>
      <c r="J137" s="31"/>
      <c r="K137" s="31"/>
      <c r="L137" s="31"/>
      <c r="M137" s="32"/>
      <c r="N137" s="166"/>
      <c r="O137" s="167"/>
      <c r="P137" s="57"/>
      <c r="Q137" s="57"/>
      <c r="R137" s="57"/>
      <c r="S137" s="57"/>
      <c r="T137" s="57"/>
      <c r="U137" s="57"/>
      <c r="V137" s="57"/>
      <c r="W137" s="57"/>
      <c r="X137" s="58"/>
      <c r="Y137" s="31"/>
      <c r="Z137" s="31"/>
      <c r="AA137" s="31"/>
      <c r="AB137" s="31"/>
      <c r="AC137" s="31"/>
      <c r="AD137" s="31"/>
      <c r="AE137" s="31"/>
      <c r="AT137" s="16" t="s">
        <v>155</v>
      </c>
      <c r="AU137" s="16" t="s">
        <v>78</v>
      </c>
    </row>
    <row r="138" spans="1:65" s="13" customFormat="1">
      <c r="B138" s="177"/>
      <c r="D138" s="164" t="s">
        <v>298</v>
      </c>
      <c r="F138" s="179" t="s">
        <v>648</v>
      </c>
      <c r="H138" s="180">
        <v>7</v>
      </c>
      <c r="M138" s="177"/>
      <c r="N138" s="181"/>
      <c r="O138" s="182"/>
      <c r="P138" s="182"/>
      <c r="Q138" s="182"/>
      <c r="R138" s="182"/>
      <c r="S138" s="182"/>
      <c r="T138" s="182"/>
      <c r="U138" s="182"/>
      <c r="V138" s="182"/>
      <c r="W138" s="182"/>
      <c r="X138" s="183"/>
      <c r="AT138" s="178" t="s">
        <v>298</v>
      </c>
      <c r="AU138" s="178" t="s">
        <v>78</v>
      </c>
      <c r="AV138" s="13" t="s">
        <v>80</v>
      </c>
      <c r="AW138" s="13" t="s">
        <v>3</v>
      </c>
      <c r="AX138" s="13" t="s">
        <v>78</v>
      </c>
      <c r="AY138" s="178" t="s">
        <v>146</v>
      </c>
    </row>
    <row r="139" spans="1:65" s="2" customFormat="1" ht="48">
      <c r="A139" s="31"/>
      <c r="B139" s="150"/>
      <c r="C139" s="168" t="s">
        <v>207</v>
      </c>
      <c r="D139" s="168" t="s">
        <v>190</v>
      </c>
      <c r="E139" s="169" t="s">
        <v>649</v>
      </c>
      <c r="F139" s="170" t="s">
        <v>650</v>
      </c>
      <c r="G139" s="171" t="s">
        <v>291</v>
      </c>
      <c r="H139" s="172">
        <v>200</v>
      </c>
      <c r="I139" s="173"/>
      <c r="J139" s="174"/>
      <c r="K139" s="173">
        <f>ROUND(P139*H139,2)</f>
        <v>0</v>
      </c>
      <c r="L139" s="170" t="s">
        <v>583</v>
      </c>
      <c r="M139" s="175"/>
      <c r="N139" s="176" t="s">
        <v>1</v>
      </c>
      <c r="O139" s="158" t="s">
        <v>37</v>
      </c>
      <c r="P139" s="159">
        <f>I139+J139</f>
        <v>0</v>
      </c>
      <c r="Q139" s="159">
        <f>ROUND(I139*H139,2)</f>
        <v>0</v>
      </c>
      <c r="R139" s="159">
        <f>ROUND(J139*H139,2)</f>
        <v>0</v>
      </c>
      <c r="S139" s="160">
        <v>0</v>
      </c>
      <c r="T139" s="160">
        <f>S139*H139</f>
        <v>0</v>
      </c>
      <c r="U139" s="160">
        <v>0</v>
      </c>
      <c r="V139" s="160">
        <f>U139*H139</f>
        <v>0</v>
      </c>
      <c r="W139" s="160">
        <v>0</v>
      </c>
      <c r="X139" s="161">
        <f>W139*H139</f>
        <v>0</v>
      </c>
      <c r="Y139" s="31"/>
      <c r="Z139" s="31"/>
      <c r="AA139" s="31"/>
      <c r="AB139" s="31"/>
      <c r="AC139" s="31"/>
      <c r="AD139" s="31"/>
      <c r="AE139" s="31"/>
      <c r="AR139" s="162" t="s">
        <v>631</v>
      </c>
      <c r="AT139" s="162" t="s">
        <v>190</v>
      </c>
      <c r="AU139" s="162" t="s">
        <v>78</v>
      </c>
      <c r="AY139" s="16" t="s">
        <v>146</v>
      </c>
      <c r="BE139" s="163">
        <f>IF(O139="základní",K139,0)</f>
        <v>0</v>
      </c>
      <c r="BF139" s="163">
        <f>IF(O139="snížená",K139,0)</f>
        <v>0</v>
      </c>
      <c r="BG139" s="163">
        <f>IF(O139="zákl. přenesená",K139,0)</f>
        <v>0</v>
      </c>
      <c r="BH139" s="163">
        <f>IF(O139="sníž. přenesená",K139,0)</f>
        <v>0</v>
      </c>
      <c r="BI139" s="163">
        <f>IF(O139="nulová",K139,0)</f>
        <v>0</v>
      </c>
      <c r="BJ139" s="16" t="s">
        <v>78</v>
      </c>
      <c r="BK139" s="163">
        <f>ROUND(P139*H139,2)</f>
        <v>0</v>
      </c>
      <c r="BL139" s="16" t="s">
        <v>631</v>
      </c>
      <c r="BM139" s="162" t="s">
        <v>651</v>
      </c>
    </row>
    <row r="140" spans="1:65" s="2" customFormat="1" ht="36">
      <c r="A140" s="31"/>
      <c r="B140" s="150"/>
      <c r="C140" s="168" t="s">
        <v>211</v>
      </c>
      <c r="D140" s="168" t="s">
        <v>190</v>
      </c>
      <c r="E140" s="169" t="s">
        <v>652</v>
      </c>
      <c r="F140" s="170" t="s">
        <v>653</v>
      </c>
      <c r="G140" s="171" t="s">
        <v>187</v>
      </c>
      <c r="H140" s="172">
        <v>8</v>
      </c>
      <c r="I140" s="173"/>
      <c r="J140" s="174"/>
      <c r="K140" s="173">
        <f>ROUND(P140*H140,2)</f>
        <v>0</v>
      </c>
      <c r="L140" s="170" t="s">
        <v>583</v>
      </c>
      <c r="M140" s="175"/>
      <c r="N140" s="176" t="s">
        <v>1</v>
      </c>
      <c r="O140" s="158" t="s">
        <v>37</v>
      </c>
      <c r="P140" s="159">
        <f>I140+J140</f>
        <v>0</v>
      </c>
      <c r="Q140" s="159">
        <f>ROUND(I140*H140,2)</f>
        <v>0</v>
      </c>
      <c r="R140" s="159">
        <f>ROUND(J140*H140,2)</f>
        <v>0</v>
      </c>
      <c r="S140" s="160">
        <v>0</v>
      </c>
      <c r="T140" s="160">
        <f>S140*H140</f>
        <v>0</v>
      </c>
      <c r="U140" s="160">
        <v>0</v>
      </c>
      <c r="V140" s="160">
        <f>U140*H140</f>
        <v>0</v>
      </c>
      <c r="W140" s="160">
        <v>0</v>
      </c>
      <c r="X140" s="161">
        <f>W140*H140</f>
        <v>0</v>
      </c>
      <c r="Y140" s="31"/>
      <c r="Z140" s="31"/>
      <c r="AA140" s="31"/>
      <c r="AB140" s="31"/>
      <c r="AC140" s="31"/>
      <c r="AD140" s="31"/>
      <c r="AE140" s="31"/>
      <c r="AR140" s="162" t="s">
        <v>631</v>
      </c>
      <c r="AT140" s="162" t="s">
        <v>190</v>
      </c>
      <c r="AU140" s="162" t="s">
        <v>78</v>
      </c>
      <c r="AY140" s="16" t="s">
        <v>146</v>
      </c>
      <c r="BE140" s="163">
        <f>IF(O140="základní",K140,0)</f>
        <v>0</v>
      </c>
      <c r="BF140" s="163">
        <f>IF(O140="snížená",K140,0)</f>
        <v>0</v>
      </c>
      <c r="BG140" s="163">
        <f>IF(O140="zákl. přenesená",K140,0)</f>
        <v>0</v>
      </c>
      <c r="BH140" s="163">
        <f>IF(O140="sníž. přenesená",K140,0)</f>
        <v>0</v>
      </c>
      <c r="BI140" s="163">
        <f>IF(O140="nulová",K140,0)</f>
        <v>0</v>
      </c>
      <c r="BJ140" s="16" t="s">
        <v>78</v>
      </c>
      <c r="BK140" s="163">
        <f>ROUND(P140*H140,2)</f>
        <v>0</v>
      </c>
      <c r="BL140" s="16" t="s">
        <v>631</v>
      </c>
      <c r="BM140" s="162" t="s">
        <v>654</v>
      </c>
    </row>
    <row r="141" spans="1:65" s="2" customFormat="1" ht="29.25">
      <c r="A141" s="31"/>
      <c r="B141" s="32"/>
      <c r="C141" s="31"/>
      <c r="D141" s="164" t="s">
        <v>155</v>
      </c>
      <c r="E141" s="31"/>
      <c r="F141" s="165" t="s">
        <v>655</v>
      </c>
      <c r="G141" s="31"/>
      <c r="H141" s="31"/>
      <c r="I141" s="31"/>
      <c r="J141" s="31"/>
      <c r="K141" s="31"/>
      <c r="L141" s="31"/>
      <c r="M141" s="32"/>
      <c r="N141" s="166"/>
      <c r="O141" s="167"/>
      <c r="P141" s="57"/>
      <c r="Q141" s="57"/>
      <c r="R141" s="57"/>
      <c r="S141" s="57"/>
      <c r="T141" s="57"/>
      <c r="U141" s="57"/>
      <c r="V141" s="57"/>
      <c r="W141" s="57"/>
      <c r="X141" s="58"/>
      <c r="Y141" s="31"/>
      <c r="Z141" s="31"/>
      <c r="AA141" s="31"/>
      <c r="AB141" s="31"/>
      <c r="AC141" s="31"/>
      <c r="AD141" s="31"/>
      <c r="AE141" s="31"/>
      <c r="AT141" s="16" t="s">
        <v>155</v>
      </c>
      <c r="AU141" s="16" t="s">
        <v>78</v>
      </c>
    </row>
    <row r="142" spans="1:65" s="2" customFormat="1" ht="48">
      <c r="A142" s="31"/>
      <c r="B142" s="150"/>
      <c r="C142" s="168" t="s">
        <v>215</v>
      </c>
      <c r="D142" s="168" t="s">
        <v>190</v>
      </c>
      <c r="E142" s="169" t="s">
        <v>656</v>
      </c>
      <c r="F142" s="170" t="s">
        <v>657</v>
      </c>
      <c r="G142" s="171" t="s">
        <v>187</v>
      </c>
      <c r="H142" s="172">
        <v>22</v>
      </c>
      <c r="I142" s="173"/>
      <c r="J142" s="174"/>
      <c r="K142" s="173">
        <f>ROUND(P142*H142,2)</f>
        <v>0</v>
      </c>
      <c r="L142" s="170" t="s">
        <v>583</v>
      </c>
      <c r="M142" s="175"/>
      <c r="N142" s="176" t="s">
        <v>1</v>
      </c>
      <c r="O142" s="158" t="s">
        <v>37</v>
      </c>
      <c r="P142" s="159">
        <f>I142+J142</f>
        <v>0</v>
      </c>
      <c r="Q142" s="159">
        <f>ROUND(I142*H142,2)</f>
        <v>0</v>
      </c>
      <c r="R142" s="159">
        <f>ROUND(J142*H142,2)</f>
        <v>0</v>
      </c>
      <c r="S142" s="160">
        <v>0</v>
      </c>
      <c r="T142" s="160">
        <f>S142*H142</f>
        <v>0</v>
      </c>
      <c r="U142" s="160">
        <v>0</v>
      </c>
      <c r="V142" s="160">
        <f>U142*H142</f>
        <v>0</v>
      </c>
      <c r="W142" s="160">
        <v>0</v>
      </c>
      <c r="X142" s="161">
        <f>W142*H142</f>
        <v>0</v>
      </c>
      <c r="Y142" s="31"/>
      <c r="Z142" s="31"/>
      <c r="AA142" s="31"/>
      <c r="AB142" s="31"/>
      <c r="AC142" s="31"/>
      <c r="AD142" s="31"/>
      <c r="AE142" s="31"/>
      <c r="AR142" s="162" t="s">
        <v>631</v>
      </c>
      <c r="AT142" s="162" t="s">
        <v>190</v>
      </c>
      <c r="AU142" s="162" t="s">
        <v>78</v>
      </c>
      <c r="AY142" s="16" t="s">
        <v>146</v>
      </c>
      <c r="BE142" s="163">
        <f>IF(O142="základní",K142,0)</f>
        <v>0</v>
      </c>
      <c r="BF142" s="163">
        <f>IF(O142="snížená",K142,0)</f>
        <v>0</v>
      </c>
      <c r="BG142" s="163">
        <f>IF(O142="zákl. přenesená",K142,0)</f>
        <v>0</v>
      </c>
      <c r="BH142" s="163">
        <f>IF(O142="sníž. přenesená",K142,0)</f>
        <v>0</v>
      </c>
      <c r="BI142" s="163">
        <f>IF(O142="nulová",K142,0)</f>
        <v>0</v>
      </c>
      <c r="BJ142" s="16" t="s">
        <v>78</v>
      </c>
      <c r="BK142" s="163">
        <f>ROUND(P142*H142,2)</f>
        <v>0</v>
      </c>
      <c r="BL142" s="16" t="s">
        <v>631</v>
      </c>
      <c r="BM142" s="162" t="s">
        <v>658</v>
      </c>
    </row>
    <row r="143" spans="1:65" s="2" customFormat="1" ht="33" customHeight="1">
      <c r="A143" s="31"/>
      <c r="B143" s="150"/>
      <c r="C143" s="168" t="s">
        <v>9</v>
      </c>
      <c r="D143" s="168" t="s">
        <v>190</v>
      </c>
      <c r="E143" s="169" t="s">
        <v>659</v>
      </c>
      <c r="F143" s="170" t="s">
        <v>660</v>
      </c>
      <c r="G143" s="171" t="s">
        <v>187</v>
      </c>
      <c r="H143" s="172">
        <v>14</v>
      </c>
      <c r="I143" s="173"/>
      <c r="J143" s="174"/>
      <c r="K143" s="173">
        <f>ROUND(P143*H143,2)</f>
        <v>0</v>
      </c>
      <c r="L143" s="170" t="s">
        <v>1</v>
      </c>
      <c r="M143" s="175"/>
      <c r="N143" s="176" t="s">
        <v>1</v>
      </c>
      <c r="O143" s="158" t="s">
        <v>37</v>
      </c>
      <c r="P143" s="159">
        <f>I143+J143</f>
        <v>0</v>
      </c>
      <c r="Q143" s="159">
        <f>ROUND(I143*H143,2)</f>
        <v>0</v>
      </c>
      <c r="R143" s="159">
        <f>ROUND(J143*H143,2)</f>
        <v>0</v>
      </c>
      <c r="S143" s="160">
        <v>0</v>
      </c>
      <c r="T143" s="160">
        <f>S143*H143</f>
        <v>0</v>
      </c>
      <c r="U143" s="160">
        <v>0</v>
      </c>
      <c r="V143" s="160">
        <f>U143*H143</f>
        <v>0</v>
      </c>
      <c r="W143" s="160">
        <v>0</v>
      </c>
      <c r="X143" s="161">
        <f>W143*H143</f>
        <v>0</v>
      </c>
      <c r="Y143" s="31"/>
      <c r="Z143" s="31"/>
      <c r="AA143" s="31"/>
      <c r="AB143" s="31"/>
      <c r="AC143" s="31"/>
      <c r="AD143" s="31"/>
      <c r="AE143" s="31"/>
      <c r="AR143" s="162" t="s">
        <v>631</v>
      </c>
      <c r="AT143" s="162" t="s">
        <v>190</v>
      </c>
      <c r="AU143" s="162" t="s">
        <v>78</v>
      </c>
      <c r="AY143" s="16" t="s">
        <v>146</v>
      </c>
      <c r="BE143" s="163">
        <f>IF(O143="základní",K143,0)</f>
        <v>0</v>
      </c>
      <c r="BF143" s="163">
        <f>IF(O143="snížená",K143,0)</f>
        <v>0</v>
      </c>
      <c r="BG143" s="163">
        <f>IF(O143="zákl. přenesená",K143,0)</f>
        <v>0</v>
      </c>
      <c r="BH143" s="163">
        <f>IF(O143="sníž. přenesená",K143,0)</f>
        <v>0</v>
      </c>
      <c r="BI143" s="163">
        <f>IF(O143="nulová",K143,0)</f>
        <v>0</v>
      </c>
      <c r="BJ143" s="16" t="s">
        <v>78</v>
      </c>
      <c r="BK143" s="163">
        <f>ROUND(P143*H143,2)</f>
        <v>0</v>
      </c>
      <c r="BL143" s="16" t="s">
        <v>631</v>
      </c>
      <c r="BM143" s="162" t="s">
        <v>661</v>
      </c>
    </row>
    <row r="144" spans="1:65" s="2" customFormat="1" ht="44.25" customHeight="1">
      <c r="A144" s="31"/>
      <c r="B144" s="150"/>
      <c r="C144" s="168" t="s">
        <v>182</v>
      </c>
      <c r="D144" s="168" t="s">
        <v>190</v>
      </c>
      <c r="E144" s="169" t="s">
        <v>662</v>
      </c>
      <c r="F144" s="170" t="s">
        <v>663</v>
      </c>
      <c r="G144" s="171" t="s">
        <v>187</v>
      </c>
      <c r="H144" s="172">
        <v>10</v>
      </c>
      <c r="I144" s="173"/>
      <c r="J144" s="174"/>
      <c r="K144" s="173">
        <f>ROUND(P144*H144,2)</f>
        <v>0</v>
      </c>
      <c r="L144" s="170" t="s">
        <v>583</v>
      </c>
      <c r="M144" s="175"/>
      <c r="N144" s="176" t="s">
        <v>1</v>
      </c>
      <c r="O144" s="158" t="s">
        <v>37</v>
      </c>
      <c r="P144" s="159">
        <f>I144+J144</f>
        <v>0</v>
      </c>
      <c r="Q144" s="159">
        <f>ROUND(I144*H144,2)</f>
        <v>0</v>
      </c>
      <c r="R144" s="159">
        <f>ROUND(J144*H144,2)</f>
        <v>0</v>
      </c>
      <c r="S144" s="160">
        <v>0</v>
      </c>
      <c r="T144" s="160">
        <f>S144*H144</f>
        <v>0</v>
      </c>
      <c r="U144" s="160">
        <v>0</v>
      </c>
      <c r="V144" s="160">
        <f>U144*H144</f>
        <v>0</v>
      </c>
      <c r="W144" s="160">
        <v>0</v>
      </c>
      <c r="X144" s="161">
        <f>W144*H144</f>
        <v>0</v>
      </c>
      <c r="Y144" s="31"/>
      <c r="Z144" s="31"/>
      <c r="AA144" s="31"/>
      <c r="AB144" s="31"/>
      <c r="AC144" s="31"/>
      <c r="AD144" s="31"/>
      <c r="AE144" s="31"/>
      <c r="AR144" s="162" t="s">
        <v>631</v>
      </c>
      <c r="AT144" s="162" t="s">
        <v>190</v>
      </c>
      <c r="AU144" s="162" t="s">
        <v>78</v>
      </c>
      <c r="AY144" s="16" t="s">
        <v>146</v>
      </c>
      <c r="BE144" s="163">
        <f>IF(O144="základní",K144,0)</f>
        <v>0</v>
      </c>
      <c r="BF144" s="163">
        <f>IF(O144="snížená",K144,0)</f>
        <v>0</v>
      </c>
      <c r="BG144" s="163">
        <f>IF(O144="zákl. přenesená",K144,0)</f>
        <v>0</v>
      </c>
      <c r="BH144" s="163">
        <f>IF(O144="sníž. přenesená",K144,0)</f>
        <v>0</v>
      </c>
      <c r="BI144" s="163">
        <f>IF(O144="nulová",K144,0)</f>
        <v>0</v>
      </c>
      <c r="BJ144" s="16" t="s">
        <v>78</v>
      </c>
      <c r="BK144" s="163">
        <f>ROUND(P144*H144,2)</f>
        <v>0</v>
      </c>
      <c r="BL144" s="16" t="s">
        <v>631</v>
      </c>
      <c r="BM144" s="162" t="s">
        <v>664</v>
      </c>
    </row>
    <row r="145" spans="1:65" s="2" customFormat="1" ht="24">
      <c r="A145" s="31"/>
      <c r="B145" s="150"/>
      <c r="C145" s="168" t="s">
        <v>225</v>
      </c>
      <c r="D145" s="168" t="s">
        <v>190</v>
      </c>
      <c r="E145" s="169" t="s">
        <v>665</v>
      </c>
      <c r="F145" s="170" t="s">
        <v>666</v>
      </c>
      <c r="G145" s="171" t="s">
        <v>187</v>
      </c>
      <c r="H145" s="172">
        <v>10</v>
      </c>
      <c r="I145" s="173"/>
      <c r="J145" s="174"/>
      <c r="K145" s="173">
        <f>ROUND(P145*H145,2)</f>
        <v>0</v>
      </c>
      <c r="L145" s="170" t="s">
        <v>583</v>
      </c>
      <c r="M145" s="175"/>
      <c r="N145" s="176" t="s">
        <v>1</v>
      </c>
      <c r="O145" s="158" t="s">
        <v>37</v>
      </c>
      <c r="P145" s="159">
        <f>I145+J145</f>
        <v>0</v>
      </c>
      <c r="Q145" s="159">
        <f>ROUND(I145*H145,2)</f>
        <v>0</v>
      </c>
      <c r="R145" s="159">
        <f>ROUND(J145*H145,2)</f>
        <v>0</v>
      </c>
      <c r="S145" s="160">
        <v>0</v>
      </c>
      <c r="T145" s="160">
        <f>S145*H145</f>
        <v>0</v>
      </c>
      <c r="U145" s="160">
        <v>0</v>
      </c>
      <c r="V145" s="160">
        <f>U145*H145</f>
        <v>0</v>
      </c>
      <c r="W145" s="160">
        <v>0</v>
      </c>
      <c r="X145" s="161">
        <f>W145*H145</f>
        <v>0</v>
      </c>
      <c r="Y145" s="31"/>
      <c r="Z145" s="31"/>
      <c r="AA145" s="31"/>
      <c r="AB145" s="31"/>
      <c r="AC145" s="31"/>
      <c r="AD145" s="31"/>
      <c r="AE145" s="31"/>
      <c r="AR145" s="162" t="s">
        <v>631</v>
      </c>
      <c r="AT145" s="162" t="s">
        <v>190</v>
      </c>
      <c r="AU145" s="162" t="s">
        <v>78</v>
      </c>
      <c r="AY145" s="16" t="s">
        <v>146</v>
      </c>
      <c r="BE145" s="163">
        <f>IF(O145="základní",K145,0)</f>
        <v>0</v>
      </c>
      <c r="BF145" s="163">
        <f>IF(O145="snížená",K145,0)</f>
        <v>0</v>
      </c>
      <c r="BG145" s="163">
        <f>IF(O145="zákl. přenesená",K145,0)</f>
        <v>0</v>
      </c>
      <c r="BH145" s="163">
        <f>IF(O145="sníž. přenesená",K145,0)</f>
        <v>0</v>
      </c>
      <c r="BI145" s="163">
        <f>IF(O145="nulová",K145,0)</f>
        <v>0</v>
      </c>
      <c r="BJ145" s="16" t="s">
        <v>78</v>
      </c>
      <c r="BK145" s="163">
        <f>ROUND(P145*H145,2)</f>
        <v>0</v>
      </c>
      <c r="BL145" s="16" t="s">
        <v>631</v>
      </c>
      <c r="BM145" s="162" t="s">
        <v>667</v>
      </c>
    </row>
    <row r="146" spans="1:65" s="2" customFormat="1" ht="19.5">
      <c r="A146" s="31"/>
      <c r="B146" s="32"/>
      <c r="C146" s="31"/>
      <c r="D146" s="164" t="s">
        <v>155</v>
      </c>
      <c r="E146" s="31"/>
      <c r="F146" s="165" t="s">
        <v>668</v>
      </c>
      <c r="G146" s="31"/>
      <c r="H146" s="31"/>
      <c r="I146" s="31"/>
      <c r="J146" s="31"/>
      <c r="K146" s="31"/>
      <c r="L146" s="31"/>
      <c r="M146" s="32"/>
      <c r="N146" s="166"/>
      <c r="O146" s="167"/>
      <c r="P146" s="57"/>
      <c r="Q146" s="57"/>
      <c r="R146" s="57"/>
      <c r="S146" s="57"/>
      <c r="T146" s="57"/>
      <c r="U146" s="57"/>
      <c r="V146" s="57"/>
      <c r="W146" s="57"/>
      <c r="X146" s="58"/>
      <c r="Y146" s="31"/>
      <c r="Z146" s="31"/>
      <c r="AA146" s="31"/>
      <c r="AB146" s="31"/>
      <c r="AC146" s="31"/>
      <c r="AD146" s="31"/>
      <c r="AE146" s="31"/>
      <c r="AT146" s="16" t="s">
        <v>155</v>
      </c>
      <c r="AU146" s="16" t="s">
        <v>78</v>
      </c>
    </row>
    <row r="147" spans="1:65" s="2" customFormat="1" ht="36">
      <c r="A147" s="31"/>
      <c r="B147" s="150"/>
      <c r="C147" s="168" t="s">
        <v>229</v>
      </c>
      <c r="D147" s="168" t="s">
        <v>190</v>
      </c>
      <c r="E147" s="169" t="s">
        <v>669</v>
      </c>
      <c r="F147" s="170" t="s">
        <v>670</v>
      </c>
      <c r="G147" s="171" t="s">
        <v>187</v>
      </c>
      <c r="H147" s="172">
        <v>1</v>
      </c>
      <c r="I147" s="173"/>
      <c r="J147" s="174"/>
      <c r="K147" s="173">
        <f>ROUND(P147*H147,2)</f>
        <v>0</v>
      </c>
      <c r="L147" s="170" t="s">
        <v>583</v>
      </c>
      <c r="M147" s="175"/>
      <c r="N147" s="176" t="s">
        <v>1</v>
      </c>
      <c r="O147" s="158" t="s">
        <v>37</v>
      </c>
      <c r="P147" s="159">
        <f>I147+J147</f>
        <v>0</v>
      </c>
      <c r="Q147" s="159">
        <f>ROUND(I147*H147,2)</f>
        <v>0</v>
      </c>
      <c r="R147" s="159">
        <f>ROUND(J147*H147,2)</f>
        <v>0</v>
      </c>
      <c r="S147" s="160">
        <v>0</v>
      </c>
      <c r="T147" s="160">
        <f>S147*H147</f>
        <v>0</v>
      </c>
      <c r="U147" s="160">
        <v>0</v>
      </c>
      <c r="V147" s="160">
        <f>U147*H147</f>
        <v>0</v>
      </c>
      <c r="W147" s="160">
        <v>0</v>
      </c>
      <c r="X147" s="161">
        <f>W147*H147</f>
        <v>0</v>
      </c>
      <c r="Y147" s="31"/>
      <c r="Z147" s="31"/>
      <c r="AA147" s="31"/>
      <c r="AB147" s="31"/>
      <c r="AC147" s="31"/>
      <c r="AD147" s="31"/>
      <c r="AE147" s="31"/>
      <c r="AR147" s="162" t="s">
        <v>631</v>
      </c>
      <c r="AT147" s="162" t="s">
        <v>190</v>
      </c>
      <c r="AU147" s="162" t="s">
        <v>78</v>
      </c>
      <c r="AY147" s="16" t="s">
        <v>146</v>
      </c>
      <c r="BE147" s="163">
        <f>IF(O147="základní",K147,0)</f>
        <v>0</v>
      </c>
      <c r="BF147" s="163">
        <f>IF(O147="snížená",K147,0)</f>
        <v>0</v>
      </c>
      <c r="BG147" s="163">
        <f>IF(O147="zákl. přenesená",K147,0)</f>
        <v>0</v>
      </c>
      <c r="BH147" s="163">
        <f>IF(O147="sníž. přenesená",K147,0)</f>
        <v>0</v>
      </c>
      <c r="BI147" s="163">
        <f>IF(O147="nulová",K147,0)</f>
        <v>0</v>
      </c>
      <c r="BJ147" s="16" t="s">
        <v>78</v>
      </c>
      <c r="BK147" s="163">
        <f>ROUND(P147*H147,2)</f>
        <v>0</v>
      </c>
      <c r="BL147" s="16" t="s">
        <v>631</v>
      </c>
      <c r="BM147" s="162" t="s">
        <v>671</v>
      </c>
    </row>
    <row r="148" spans="1:65" s="12" customFormat="1" ht="25.9" customHeight="1">
      <c r="B148" s="137"/>
      <c r="D148" s="138" t="s">
        <v>69</v>
      </c>
      <c r="E148" s="139" t="s">
        <v>603</v>
      </c>
      <c r="F148" s="139" t="s">
        <v>604</v>
      </c>
      <c r="K148" s="140">
        <f>BK148</f>
        <v>0</v>
      </c>
      <c r="M148" s="137"/>
      <c r="N148" s="141"/>
      <c r="O148" s="142"/>
      <c r="P148" s="142"/>
      <c r="Q148" s="143">
        <f>SUM(Q149:Q150)</f>
        <v>0</v>
      </c>
      <c r="R148" s="143">
        <f>SUM(R149:R150)</f>
        <v>0</v>
      </c>
      <c r="S148" s="142"/>
      <c r="T148" s="144">
        <f>SUM(T149:T150)</f>
        <v>0</v>
      </c>
      <c r="U148" s="142"/>
      <c r="V148" s="144">
        <f>SUM(V149:V150)</f>
        <v>0</v>
      </c>
      <c r="W148" s="142"/>
      <c r="X148" s="145">
        <f>SUM(X149:X150)</f>
        <v>0</v>
      </c>
      <c r="AR148" s="138" t="s">
        <v>153</v>
      </c>
      <c r="AT148" s="146" t="s">
        <v>69</v>
      </c>
      <c r="AU148" s="146" t="s">
        <v>70</v>
      </c>
      <c r="AY148" s="138" t="s">
        <v>146</v>
      </c>
      <c r="BK148" s="147">
        <f>SUM(BK149:BK150)</f>
        <v>0</v>
      </c>
    </row>
    <row r="149" spans="1:65" s="2" customFormat="1" ht="44.25" customHeight="1">
      <c r="A149" s="31"/>
      <c r="B149" s="150"/>
      <c r="C149" s="151" t="s">
        <v>233</v>
      </c>
      <c r="D149" s="151" t="s">
        <v>149</v>
      </c>
      <c r="E149" s="152" t="s">
        <v>672</v>
      </c>
      <c r="F149" s="153" t="s">
        <v>673</v>
      </c>
      <c r="G149" s="154" t="s">
        <v>187</v>
      </c>
      <c r="H149" s="155">
        <v>1</v>
      </c>
      <c r="I149" s="156">
        <v>0</v>
      </c>
      <c r="J149" s="156"/>
      <c r="K149" s="156">
        <f>ROUND(P149*H149,2)</f>
        <v>0</v>
      </c>
      <c r="L149" s="153" t="s">
        <v>583</v>
      </c>
      <c r="M149" s="32"/>
      <c r="N149" s="157" t="s">
        <v>1</v>
      </c>
      <c r="O149" s="158" t="s">
        <v>37</v>
      </c>
      <c r="P149" s="159">
        <f>I149+J149</f>
        <v>0</v>
      </c>
      <c r="Q149" s="159">
        <f>ROUND(I149*H149,2)</f>
        <v>0</v>
      </c>
      <c r="R149" s="159">
        <f>ROUND(J149*H149,2)</f>
        <v>0</v>
      </c>
      <c r="S149" s="160">
        <v>0</v>
      </c>
      <c r="T149" s="160">
        <f>S149*H149</f>
        <v>0</v>
      </c>
      <c r="U149" s="160">
        <v>0</v>
      </c>
      <c r="V149" s="160">
        <f>U149*H149</f>
        <v>0</v>
      </c>
      <c r="W149" s="160">
        <v>0</v>
      </c>
      <c r="X149" s="161">
        <f>W149*H149</f>
        <v>0</v>
      </c>
      <c r="Y149" s="31"/>
      <c r="Z149" s="31"/>
      <c r="AA149" s="31"/>
      <c r="AB149" s="31"/>
      <c r="AC149" s="31"/>
      <c r="AD149" s="31"/>
      <c r="AE149" s="31"/>
      <c r="AR149" s="162" t="s">
        <v>608</v>
      </c>
      <c r="AT149" s="162" t="s">
        <v>149</v>
      </c>
      <c r="AU149" s="162" t="s">
        <v>78</v>
      </c>
      <c r="AY149" s="16" t="s">
        <v>146</v>
      </c>
      <c r="BE149" s="163">
        <f>IF(O149="základní",K149,0)</f>
        <v>0</v>
      </c>
      <c r="BF149" s="163">
        <f>IF(O149="snížená",K149,0)</f>
        <v>0</v>
      </c>
      <c r="BG149" s="163">
        <f>IF(O149="zákl. přenesená",K149,0)</f>
        <v>0</v>
      </c>
      <c r="BH149" s="163">
        <f>IF(O149="sníž. přenesená",K149,0)</f>
        <v>0</v>
      </c>
      <c r="BI149" s="163">
        <f>IF(O149="nulová",K149,0)</f>
        <v>0</v>
      </c>
      <c r="BJ149" s="16" t="s">
        <v>78</v>
      </c>
      <c r="BK149" s="163">
        <f>ROUND(P149*H149,2)</f>
        <v>0</v>
      </c>
      <c r="BL149" s="16" t="s">
        <v>608</v>
      </c>
      <c r="BM149" s="162" t="s">
        <v>674</v>
      </c>
    </row>
    <row r="150" spans="1:65" s="2" customFormat="1" ht="19.5">
      <c r="A150" s="31"/>
      <c r="B150" s="32"/>
      <c r="C150" s="31"/>
      <c r="D150" s="164" t="s">
        <v>155</v>
      </c>
      <c r="E150" s="31"/>
      <c r="F150" s="165" t="s">
        <v>675</v>
      </c>
      <c r="G150" s="31"/>
      <c r="H150" s="31"/>
      <c r="I150" s="31"/>
      <c r="J150" s="31"/>
      <c r="K150" s="31"/>
      <c r="L150" s="31"/>
      <c r="M150" s="32"/>
      <c r="N150" s="197"/>
      <c r="O150" s="198"/>
      <c r="P150" s="199"/>
      <c r="Q150" s="199"/>
      <c r="R150" s="199"/>
      <c r="S150" s="199"/>
      <c r="T150" s="199"/>
      <c r="U150" s="199"/>
      <c r="V150" s="199"/>
      <c r="W150" s="199"/>
      <c r="X150" s="200"/>
      <c r="Y150" s="31"/>
      <c r="Z150" s="31"/>
      <c r="AA150" s="31"/>
      <c r="AB150" s="31"/>
      <c r="AC150" s="31"/>
      <c r="AD150" s="31"/>
      <c r="AE150" s="31"/>
      <c r="AT150" s="16" t="s">
        <v>155</v>
      </c>
      <c r="AU150" s="16" t="s">
        <v>78</v>
      </c>
    </row>
    <row r="151" spans="1:65" s="2" customFormat="1" ht="6.95" customHeight="1">
      <c r="A151" s="31"/>
      <c r="B151" s="46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32"/>
      <c r="N151" s="31"/>
      <c r="P151" s="31"/>
      <c r="Q151" s="31"/>
      <c r="R151" s="31"/>
      <c r="S151" s="31"/>
      <c r="T151" s="31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</row>
  </sheetData>
  <autoFilter ref="C121:L150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30"/>
  <sheetViews>
    <sheetView showGridLines="0" topLeftCell="A114" workbookViewId="0">
      <selection activeCell="J128" sqref="J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7"/>
    </row>
    <row r="2" spans="1:46" s="1" customFormat="1" ht="36.950000000000003" customHeight="1">
      <c r="M2" s="202" t="s">
        <v>6</v>
      </c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T2" s="16" t="s">
        <v>89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AT3" s="16" t="s">
        <v>80</v>
      </c>
    </row>
    <row r="4" spans="1:46" s="1" customFormat="1" ht="24.95" customHeight="1">
      <c r="B4" s="19"/>
      <c r="D4" s="20" t="s">
        <v>94</v>
      </c>
      <c r="M4" s="19"/>
      <c r="N4" s="98" t="s">
        <v>11</v>
      </c>
      <c r="AT4" s="16" t="s">
        <v>3</v>
      </c>
    </row>
    <row r="5" spans="1:46" s="1" customFormat="1" ht="6.95" customHeight="1">
      <c r="B5" s="19"/>
      <c r="M5" s="19"/>
    </row>
    <row r="6" spans="1:46" s="1" customFormat="1" ht="12" customHeight="1">
      <c r="B6" s="19"/>
      <c r="D6" s="25" t="s">
        <v>14</v>
      </c>
      <c r="M6" s="19"/>
    </row>
    <row r="7" spans="1:46" s="1" customFormat="1" ht="16.5" customHeight="1">
      <c r="B7" s="19"/>
      <c r="E7" s="240" t="str">
        <f>'Rekapitulace stavby'!K6</f>
        <v>Oprava technologie ED Plzeň</v>
      </c>
      <c r="F7" s="241"/>
      <c r="G7" s="241"/>
      <c r="H7" s="241"/>
      <c r="M7" s="19"/>
    </row>
    <row r="8" spans="1:46" s="2" customFormat="1" ht="12" customHeight="1">
      <c r="A8" s="31"/>
      <c r="B8" s="32"/>
      <c r="C8" s="31"/>
      <c r="D8" s="25" t="s">
        <v>95</v>
      </c>
      <c r="E8" s="31"/>
      <c r="F8" s="31"/>
      <c r="G8" s="31"/>
      <c r="H8" s="31"/>
      <c r="I8" s="31"/>
      <c r="J8" s="31"/>
      <c r="K8" s="31"/>
      <c r="L8" s="31"/>
      <c r="M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28" t="s">
        <v>676</v>
      </c>
      <c r="F9" s="239"/>
      <c r="G9" s="239"/>
      <c r="H9" s="239"/>
      <c r="I9" s="31"/>
      <c r="J9" s="31"/>
      <c r="K9" s="31"/>
      <c r="L9" s="31"/>
      <c r="M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5" t="s">
        <v>16</v>
      </c>
      <c r="E11" s="31"/>
      <c r="F11" s="23" t="s">
        <v>1</v>
      </c>
      <c r="G11" s="31"/>
      <c r="H11" s="31"/>
      <c r="I11" s="25" t="s">
        <v>17</v>
      </c>
      <c r="J11" s="23" t="s">
        <v>1</v>
      </c>
      <c r="K11" s="31"/>
      <c r="L11" s="31"/>
      <c r="M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5" t="s">
        <v>18</v>
      </c>
      <c r="E12" s="31"/>
      <c r="F12" s="23" t="s">
        <v>696</v>
      </c>
      <c r="G12" s="31"/>
      <c r="H12" s="31"/>
      <c r="I12" s="25" t="s">
        <v>19</v>
      </c>
      <c r="J12" s="54">
        <f>'Rekapitulace stavby'!AN8</f>
        <v>44323</v>
      </c>
      <c r="K12" s="31"/>
      <c r="L12" s="31"/>
      <c r="M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5" t="s">
        <v>20</v>
      </c>
      <c r="E14" s="31"/>
      <c r="F14" s="31" t="s">
        <v>694</v>
      </c>
      <c r="G14" s="31"/>
      <c r="H14" s="31"/>
      <c r="I14" s="25" t="s">
        <v>21</v>
      </c>
      <c r="J14" s="23" t="str">
        <f>IF('Rekapitulace stavby'!AN10="","",'Rekapitulace stavby'!AN10)</f>
        <v/>
      </c>
      <c r="K14" s="31"/>
      <c r="L14" s="31"/>
      <c r="M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3" t="str">
        <f>IF('Rekapitulace stavby'!E11="","",'Rekapitulace stavby'!E11)</f>
        <v xml:space="preserve"> </v>
      </c>
      <c r="F15" s="31"/>
      <c r="G15" s="31"/>
      <c r="H15" s="31"/>
      <c r="I15" s="25" t="s">
        <v>23</v>
      </c>
      <c r="J15" s="23" t="str">
        <f>IF('Rekapitulace stavby'!AN11="","",'Rekapitulace stavby'!AN11)</f>
        <v/>
      </c>
      <c r="K15" s="31"/>
      <c r="L15" s="31"/>
      <c r="M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5" t="s">
        <v>697</v>
      </c>
      <c r="E17" s="31"/>
      <c r="F17" s="31"/>
      <c r="G17" s="31"/>
      <c r="H17" s="31"/>
      <c r="I17" s="25" t="s">
        <v>21</v>
      </c>
      <c r="J17" s="23" t="str">
        <f>'Rekapitulace stavby'!AN13</f>
        <v/>
      </c>
      <c r="K17" s="31"/>
      <c r="L17" s="31"/>
      <c r="M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18" t="str">
        <f>'Rekapitulace stavby'!E14</f>
        <v xml:space="preserve"> </v>
      </c>
      <c r="F18" s="218"/>
      <c r="G18" s="218"/>
      <c r="H18" s="218"/>
      <c r="I18" s="25" t="s">
        <v>23</v>
      </c>
      <c r="J18" s="23" t="str">
        <f>'Rekapitulace stavby'!AN14</f>
        <v/>
      </c>
      <c r="K18" s="31"/>
      <c r="L18" s="31"/>
      <c r="M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5"/>
      <c r="E20" s="31"/>
      <c r="F20" s="31"/>
      <c r="G20" s="31"/>
      <c r="H20" s="31"/>
      <c r="I20" s="25"/>
      <c r="J20" s="23" t="str">
        <f>IF('Rekapitulace stavby'!AN16="","",'Rekapitulace stavby'!AN16)</f>
        <v/>
      </c>
      <c r="K20" s="31"/>
      <c r="L20" s="31"/>
      <c r="M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3" t="str">
        <f>IF('Rekapitulace stavby'!E17="","",'Rekapitulace stavby'!E17)</f>
        <v xml:space="preserve"> </v>
      </c>
      <c r="F21" s="31"/>
      <c r="G21" s="31"/>
      <c r="H21" s="31"/>
      <c r="I21" s="25"/>
      <c r="J21" s="23" t="str">
        <f>IF('Rekapitulace stavby'!AN17="","",'Rekapitulace stavby'!AN17)</f>
        <v/>
      </c>
      <c r="K21" s="31"/>
      <c r="L21" s="31"/>
      <c r="M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5"/>
      <c r="E23" s="31"/>
      <c r="F23" s="31"/>
      <c r="G23" s="31"/>
      <c r="H23" s="31"/>
      <c r="I23" s="25"/>
      <c r="J23" s="23" t="str">
        <f>IF('Rekapitulace stavby'!AN19="","",'Rekapitulace stavby'!AN19)</f>
        <v/>
      </c>
      <c r="K23" s="31"/>
      <c r="L23" s="31"/>
      <c r="M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3" t="str">
        <f>IF('Rekapitulace stavby'!E20="","",'Rekapitulace stavby'!E20)</f>
        <v xml:space="preserve"> </v>
      </c>
      <c r="F24" s="31"/>
      <c r="G24" s="31"/>
      <c r="H24" s="31"/>
      <c r="I24" s="25"/>
      <c r="J24" s="23" t="str">
        <f>IF('Rekapitulace stavby'!AN20="","",'Rekapitulace stavby'!AN20)</f>
        <v/>
      </c>
      <c r="K24" s="31"/>
      <c r="L24" s="31"/>
      <c r="M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5" t="s">
        <v>27</v>
      </c>
      <c r="E26" s="31"/>
      <c r="F26" s="31"/>
      <c r="G26" s="31"/>
      <c r="H26" s="31"/>
      <c r="I26" s="31"/>
      <c r="J26" s="31"/>
      <c r="K26" s="31"/>
      <c r="L26" s="31"/>
      <c r="M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9"/>
      <c r="B27" s="100"/>
      <c r="C27" s="99"/>
      <c r="D27" s="99"/>
      <c r="E27" s="220" t="s">
        <v>1</v>
      </c>
      <c r="F27" s="220"/>
      <c r="G27" s="220"/>
      <c r="H27" s="220"/>
      <c r="I27" s="99"/>
      <c r="J27" s="99"/>
      <c r="K27" s="99"/>
      <c r="L27" s="99"/>
      <c r="M27" s="101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65"/>
      <c r="M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2"/>
      <c r="C30" s="31"/>
      <c r="D30" s="23" t="s">
        <v>97</v>
      </c>
      <c r="E30" s="31"/>
      <c r="F30" s="31"/>
      <c r="G30" s="31"/>
      <c r="H30" s="31"/>
      <c r="I30" s="31"/>
      <c r="J30" s="31"/>
      <c r="K30" s="29">
        <f>K96</f>
        <v>0</v>
      </c>
      <c r="L30" s="31"/>
      <c r="M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2.75">
      <c r="A31" s="31"/>
      <c r="B31" s="32"/>
      <c r="C31" s="31"/>
      <c r="D31" s="31"/>
      <c r="E31" s="25" t="s">
        <v>29</v>
      </c>
      <c r="F31" s="31"/>
      <c r="G31" s="31"/>
      <c r="H31" s="31"/>
      <c r="I31" s="31"/>
      <c r="J31" s="31"/>
      <c r="K31" s="102">
        <f>I96</f>
        <v>0</v>
      </c>
      <c r="L31" s="31"/>
      <c r="M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2.75">
      <c r="A32" s="31"/>
      <c r="B32" s="32"/>
      <c r="C32" s="31"/>
      <c r="D32" s="31"/>
      <c r="E32" s="25" t="s">
        <v>30</v>
      </c>
      <c r="F32" s="31"/>
      <c r="G32" s="31"/>
      <c r="H32" s="31"/>
      <c r="I32" s="31"/>
      <c r="J32" s="31"/>
      <c r="K32" s="102">
        <f>J96</f>
        <v>0</v>
      </c>
      <c r="L32" s="31"/>
      <c r="M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28" t="s">
        <v>98</v>
      </c>
      <c r="E33" s="31"/>
      <c r="F33" s="31"/>
      <c r="G33" s="31"/>
      <c r="H33" s="31"/>
      <c r="I33" s="31"/>
      <c r="J33" s="31"/>
      <c r="K33" s="29">
        <f>K101</f>
        <v>0</v>
      </c>
      <c r="L33" s="31"/>
      <c r="M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25.35" customHeight="1">
      <c r="A34" s="31"/>
      <c r="B34" s="32"/>
      <c r="C34" s="31"/>
      <c r="D34" s="103" t="s">
        <v>32</v>
      </c>
      <c r="E34" s="31"/>
      <c r="F34" s="31"/>
      <c r="G34" s="31"/>
      <c r="H34" s="31"/>
      <c r="I34" s="31"/>
      <c r="J34" s="31"/>
      <c r="K34" s="70">
        <f>ROUND(K30 + K33, 2)</f>
        <v>0</v>
      </c>
      <c r="L34" s="31"/>
      <c r="M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6.95" customHeight="1">
      <c r="A35" s="31"/>
      <c r="B35" s="32"/>
      <c r="C35" s="31"/>
      <c r="D35" s="65"/>
      <c r="E35" s="65"/>
      <c r="F35" s="65"/>
      <c r="G35" s="65"/>
      <c r="H35" s="65"/>
      <c r="I35" s="65"/>
      <c r="J35" s="65"/>
      <c r="K35" s="65"/>
      <c r="L35" s="65"/>
      <c r="M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customHeight="1">
      <c r="A36" s="31"/>
      <c r="B36" s="32"/>
      <c r="C36" s="31"/>
      <c r="D36" s="31"/>
      <c r="E36" s="31"/>
      <c r="F36" s="35" t="s">
        <v>34</v>
      </c>
      <c r="G36" s="31"/>
      <c r="H36" s="31"/>
      <c r="I36" s="35" t="s">
        <v>33</v>
      </c>
      <c r="J36" s="31"/>
      <c r="K36" s="35" t="s">
        <v>35</v>
      </c>
      <c r="L36" s="31"/>
      <c r="M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customHeight="1">
      <c r="A37" s="31"/>
      <c r="B37" s="32"/>
      <c r="C37" s="31"/>
      <c r="D37" s="104" t="s">
        <v>36</v>
      </c>
      <c r="E37" s="25" t="s">
        <v>37</v>
      </c>
      <c r="F37" s="102">
        <f>ROUND((SUM(BE101:BE102) + SUM(BE122:BE129)),  2)</f>
        <v>0</v>
      </c>
      <c r="G37" s="31"/>
      <c r="H37" s="31"/>
      <c r="I37" s="105">
        <v>0.21</v>
      </c>
      <c r="J37" s="31"/>
      <c r="K37" s="102">
        <f>ROUND(((SUM(BE101:BE102) + SUM(BE122:BE129))*I37),  2)</f>
        <v>0</v>
      </c>
      <c r="L37" s="31"/>
      <c r="M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2"/>
      <c r="C38" s="31"/>
      <c r="D38" s="31"/>
      <c r="E38" s="25" t="s">
        <v>38</v>
      </c>
      <c r="F38" s="102">
        <f>ROUND((SUM(BF101:BF102) + SUM(BF122:BF129)),  2)</f>
        <v>0</v>
      </c>
      <c r="G38" s="31"/>
      <c r="H38" s="31"/>
      <c r="I38" s="105">
        <v>0.15</v>
      </c>
      <c r="J38" s="31"/>
      <c r="K38" s="102">
        <f>ROUND(((SUM(BF101:BF102) + SUM(BF122:BF129))*I38),  2)</f>
        <v>0</v>
      </c>
      <c r="L38" s="31"/>
      <c r="M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14.45" hidden="1" customHeight="1">
      <c r="A39" s="31"/>
      <c r="B39" s="32"/>
      <c r="C39" s="31"/>
      <c r="D39" s="31"/>
      <c r="E39" s="25" t="s">
        <v>39</v>
      </c>
      <c r="F39" s="102">
        <f>ROUND((SUM(BG101:BG102) + SUM(BG122:BG129)),  2)</f>
        <v>0</v>
      </c>
      <c r="G39" s="31"/>
      <c r="H39" s="31"/>
      <c r="I39" s="105">
        <v>0.21</v>
      </c>
      <c r="J39" s="31"/>
      <c r="K39" s="102">
        <f>0</f>
        <v>0</v>
      </c>
      <c r="L39" s="31"/>
      <c r="M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hidden="1" customHeight="1">
      <c r="A40" s="31"/>
      <c r="B40" s="32"/>
      <c r="C40" s="31"/>
      <c r="D40" s="31"/>
      <c r="E40" s="25" t="s">
        <v>40</v>
      </c>
      <c r="F40" s="102">
        <f>ROUND((SUM(BH101:BH102) + SUM(BH122:BH129)),  2)</f>
        <v>0</v>
      </c>
      <c r="G40" s="31"/>
      <c r="H40" s="31"/>
      <c r="I40" s="105">
        <v>0.15</v>
      </c>
      <c r="J40" s="31"/>
      <c r="K40" s="102">
        <f>0</f>
        <v>0</v>
      </c>
      <c r="L40" s="31"/>
      <c r="M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2" customFormat="1" ht="14.45" hidden="1" customHeight="1">
      <c r="A41" s="31"/>
      <c r="B41" s="32"/>
      <c r="C41" s="31"/>
      <c r="D41" s="31"/>
      <c r="E41" s="25" t="s">
        <v>41</v>
      </c>
      <c r="F41" s="102">
        <f>ROUND((SUM(BI101:BI102) + SUM(BI122:BI129)),  2)</f>
        <v>0</v>
      </c>
      <c r="G41" s="31"/>
      <c r="H41" s="31"/>
      <c r="I41" s="105">
        <v>0</v>
      </c>
      <c r="J41" s="31"/>
      <c r="K41" s="102">
        <f>0</f>
        <v>0</v>
      </c>
      <c r="L41" s="31"/>
      <c r="M41" s="4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pans="1:31" s="2" customFormat="1" ht="6.95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4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pans="1:31" s="2" customFormat="1" ht="25.35" customHeight="1">
      <c r="A43" s="31"/>
      <c r="B43" s="32"/>
      <c r="C43" s="95"/>
      <c r="D43" s="106" t="s">
        <v>42</v>
      </c>
      <c r="E43" s="59"/>
      <c r="F43" s="59"/>
      <c r="G43" s="107" t="s">
        <v>43</v>
      </c>
      <c r="H43" s="108" t="s">
        <v>44</v>
      </c>
      <c r="I43" s="59"/>
      <c r="J43" s="59"/>
      <c r="K43" s="109">
        <f>SUM(K34:K41)</f>
        <v>0</v>
      </c>
      <c r="L43" s="110"/>
      <c r="M43" s="4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</row>
    <row r="44" spans="1:31" s="2" customFormat="1" ht="14.45" customHeight="1">
      <c r="A44" s="31"/>
      <c r="B44" s="32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4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1" customFormat="1" ht="14.45" customHeight="1">
      <c r="B45" s="19"/>
      <c r="M45" s="19"/>
    </row>
    <row r="46" spans="1:31" s="1" customFormat="1" ht="14.45" customHeight="1">
      <c r="B46" s="19"/>
      <c r="M46" s="19"/>
    </row>
    <row r="47" spans="1:31" s="1" customFormat="1" ht="14.45" customHeight="1">
      <c r="B47" s="19"/>
      <c r="M47" s="19"/>
    </row>
    <row r="48" spans="1:31" s="1" customFormat="1" ht="14.45" customHeight="1">
      <c r="B48" s="19"/>
      <c r="M48" s="19"/>
    </row>
    <row r="49" spans="1:31" s="1" customFormat="1" ht="14.45" customHeight="1">
      <c r="B49" s="19"/>
      <c r="M49" s="19"/>
    </row>
    <row r="50" spans="1:31" s="2" customFormat="1" ht="14.45" customHeight="1">
      <c r="B50" s="41"/>
      <c r="D50" s="42"/>
      <c r="E50" s="43"/>
      <c r="F50" s="43"/>
      <c r="G50" s="42"/>
      <c r="H50" s="43"/>
      <c r="I50" s="43"/>
      <c r="J50" s="43"/>
      <c r="K50" s="43"/>
      <c r="L50" s="43"/>
      <c r="M50" s="41"/>
    </row>
    <row r="51" spans="1:31">
      <c r="B51" s="19"/>
      <c r="M51" s="19"/>
    </row>
    <row r="52" spans="1:31">
      <c r="B52" s="19"/>
      <c r="M52" s="19"/>
    </row>
    <row r="53" spans="1:31">
      <c r="B53" s="19"/>
      <c r="M53" s="19"/>
    </row>
    <row r="54" spans="1:31">
      <c r="B54" s="19"/>
      <c r="M54" s="19"/>
    </row>
    <row r="55" spans="1:31">
      <c r="B55" s="19"/>
      <c r="M55" s="19"/>
    </row>
    <row r="56" spans="1:31">
      <c r="B56" s="19"/>
      <c r="M56" s="19"/>
    </row>
    <row r="57" spans="1:31">
      <c r="B57" s="19"/>
      <c r="M57" s="19"/>
    </row>
    <row r="58" spans="1:31">
      <c r="B58" s="19"/>
      <c r="M58" s="19"/>
    </row>
    <row r="59" spans="1:31">
      <c r="B59" s="19"/>
      <c r="M59" s="19"/>
    </row>
    <row r="60" spans="1:31">
      <c r="B60" s="19"/>
      <c r="M60" s="19"/>
    </row>
    <row r="61" spans="1:31" s="2" customFormat="1" ht="12.75">
      <c r="A61" s="31"/>
      <c r="B61" s="32"/>
      <c r="C61" s="31"/>
      <c r="D61" s="44" t="s">
        <v>45</v>
      </c>
      <c r="E61" s="34"/>
      <c r="F61" s="111" t="s">
        <v>46</v>
      </c>
      <c r="G61" s="44" t="s">
        <v>45</v>
      </c>
      <c r="H61" s="34"/>
      <c r="I61" s="34"/>
      <c r="J61" s="112" t="s">
        <v>46</v>
      </c>
      <c r="K61" s="34"/>
      <c r="L61" s="34"/>
      <c r="M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M62" s="19"/>
    </row>
    <row r="63" spans="1:31">
      <c r="B63" s="19"/>
      <c r="M63" s="19"/>
    </row>
    <row r="64" spans="1:31">
      <c r="B64" s="19"/>
      <c r="M64" s="19"/>
    </row>
    <row r="65" spans="1:31" s="2" customFormat="1" ht="12.75">
      <c r="A65" s="31"/>
      <c r="B65" s="32"/>
      <c r="C65" s="31"/>
      <c r="D65" s="42"/>
      <c r="E65" s="45"/>
      <c r="F65" s="45"/>
      <c r="G65" s="42"/>
      <c r="H65" s="45"/>
      <c r="I65" s="45"/>
      <c r="J65" s="45"/>
      <c r="K65" s="45"/>
      <c r="L65" s="45"/>
      <c r="M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M66" s="19"/>
    </row>
    <row r="67" spans="1:31">
      <c r="B67" s="19"/>
      <c r="M67" s="19"/>
    </row>
    <row r="68" spans="1:31">
      <c r="B68" s="19"/>
      <c r="M68" s="19"/>
    </row>
    <row r="69" spans="1:31">
      <c r="B69" s="19"/>
      <c r="M69" s="19"/>
    </row>
    <row r="70" spans="1:31">
      <c r="B70" s="19"/>
      <c r="M70" s="19"/>
    </row>
    <row r="71" spans="1:31">
      <c r="B71" s="19"/>
      <c r="M71" s="19"/>
    </row>
    <row r="72" spans="1:31">
      <c r="B72" s="19"/>
      <c r="M72" s="19"/>
    </row>
    <row r="73" spans="1:31">
      <c r="B73" s="19"/>
      <c r="M73" s="19"/>
    </row>
    <row r="74" spans="1:31">
      <c r="B74" s="19"/>
      <c r="M74" s="19"/>
    </row>
    <row r="75" spans="1:31">
      <c r="B75" s="19"/>
      <c r="M75" s="19"/>
    </row>
    <row r="76" spans="1:31" s="2" customFormat="1" ht="12.75">
      <c r="A76" s="31"/>
      <c r="B76" s="32"/>
      <c r="C76" s="31"/>
      <c r="D76" s="44" t="s">
        <v>45</v>
      </c>
      <c r="E76" s="34"/>
      <c r="F76" s="111" t="s">
        <v>46</v>
      </c>
      <c r="G76" s="44" t="s">
        <v>45</v>
      </c>
      <c r="H76" s="34"/>
      <c r="I76" s="34"/>
      <c r="J76" s="112" t="s">
        <v>46</v>
      </c>
      <c r="K76" s="34"/>
      <c r="L76" s="34"/>
      <c r="M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31"/>
      <c r="J82" s="31"/>
      <c r="K82" s="31"/>
      <c r="L82" s="31"/>
      <c r="M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5" t="s">
        <v>14</v>
      </c>
      <c r="D84" s="31"/>
      <c r="E84" s="31"/>
      <c r="F84" s="31"/>
      <c r="G84" s="31"/>
      <c r="H84" s="31"/>
      <c r="I84" s="31"/>
      <c r="J84" s="31"/>
      <c r="K84" s="31"/>
      <c r="L84" s="31"/>
      <c r="M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40" t="str">
        <f>E7</f>
        <v>Oprava technologie ED Plzeň</v>
      </c>
      <c r="F85" s="241"/>
      <c r="G85" s="241"/>
      <c r="H85" s="241"/>
      <c r="I85" s="31"/>
      <c r="J85" s="31"/>
      <c r="K85" s="31"/>
      <c r="L85" s="31"/>
      <c r="M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5" t="s">
        <v>95</v>
      </c>
      <c r="D86" s="31"/>
      <c r="E86" s="31"/>
      <c r="F86" s="31"/>
      <c r="G86" s="31"/>
      <c r="H86" s="31"/>
      <c r="I86" s="31"/>
      <c r="J86" s="31"/>
      <c r="K86" s="31"/>
      <c r="L86" s="31"/>
      <c r="M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28" t="str">
        <f>E9</f>
        <v>S04 - VON</v>
      </c>
      <c r="F87" s="239"/>
      <c r="G87" s="239"/>
      <c r="H87" s="239"/>
      <c r="I87" s="31"/>
      <c r="J87" s="31"/>
      <c r="K87" s="31"/>
      <c r="L87" s="31"/>
      <c r="M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5" t="s">
        <v>18</v>
      </c>
      <c r="D89" s="31"/>
      <c r="E89" s="31"/>
      <c r="F89" s="23" t="str">
        <f>F12</f>
        <v>OŘ Plzeň, Sušická 23</v>
      </c>
      <c r="G89" s="31"/>
      <c r="H89" s="31"/>
      <c r="I89" s="25" t="s">
        <v>19</v>
      </c>
      <c r="J89" s="54">
        <f>IF(J12="","",J12)</f>
        <v>44323</v>
      </c>
      <c r="K89" s="31"/>
      <c r="L89" s="31"/>
      <c r="M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5" t="s">
        <v>20</v>
      </c>
      <c r="D91" s="31"/>
      <c r="E91" s="31"/>
      <c r="F91" s="23" t="str">
        <f>E15</f>
        <v xml:space="preserve"> </v>
      </c>
      <c r="G91" s="31"/>
      <c r="H91" s="31"/>
      <c r="I91" s="25" t="s">
        <v>25</v>
      </c>
      <c r="J91" s="26" t="str">
        <f>E21</f>
        <v xml:space="preserve"> </v>
      </c>
      <c r="K91" s="31"/>
      <c r="L91" s="31"/>
      <c r="M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5" t="s">
        <v>24</v>
      </c>
      <c r="D92" s="31"/>
      <c r="E92" s="31"/>
      <c r="F92" s="23" t="str">
        <f>IF(E18="","",E18)</f>
        <v xml:space="preserve"> </v>
      </c>
      <c r="G92" s="31"/>
      <c r="H92" s="31"/>
      <c r="I92" s="25" t="s">
        <v>26</v>
      </c>
      <c r="J92" s="26" t="str">
        <f>E24</f>
        <v xml:space="preserve"> </v>
      </c>
      <c r="K92" s="31"/>
      <c r="L92" s="31"/>
      <c r="M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13" t="s">
        <v>100</v>
      </c>
      <c r="D94" s="95"/>
      <c r="E94" s="95"/>
      <c r="F94" s="95"/>
      <c r="G94" s="95"/>
      <c r="H94" s="95"/>
      <c r="I94" s="114" t="s">
        <v>101</v>
      </c>
      <c r="J94" s="114" t="s">
        <v>102</v>
      </c>
      <c r="K94" s="114" t="s">
        <v>103</v>
      </c>
      <c r="L94" s="95"/>
      <c r="M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5" t="s">
        <v>104</v>
      </c>
      <c r="D96" s="31"/>
      <c r="E96" s="31"/>
      <c r="F96" s="31"/>
      <c r="G96" s="31"/>
      <c r="H96" s="31"/>
      <c r="I96" s="70">
        <f>Q122</f>
        <v>0</v>
      </c>
      <c r="J96" s="70">
        <f>R122</f>
        <v>0</v>
      </c>
      <c r="K96" s="70">
        <f>K122</f>
        <v>0</v>
      </c>
      <c r="L96" s="31"/>
      <c r="M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105</v>
      </c>
    </row>
    <row r="97" spans="1:31" s="9" customFormat="1" ht="24.95" customHeight="1">
      <c r="B97" s="116"/>
      <c r="D97" s="117" t="s">
        <v>579</v>
      </c>
      <c r="E97" s="118"/>
      <c r="F97" s="118"/>
      <c r="G97" s="118"/>
      <c r="H97" s="118"/>
      <c r="I97" s="119">
        <f>Q123</f>
        <v>0</v>
      </c>
      <c r="J97" s="119">
        <f>R123</f>
        <v>0</v>
      </c>
      <c r="K97" s="119">
        <f>K123</f>
        <v>0</v>
      </c>
      <c r="M97" s="116"/>
    </row>
    <row r="98" spans="1:31" s="9" customFormat="1" ht="24.95" customHeight="1">
      <c r="B98" s="116"/>
      <c r="D98" s="117" t="s">
        <v>677</v>
      </c>
      <c r="E98" s="118"/>
      <c r="F98" s="118"/>
      <c r="G98" s="118"/>
      <c r="H98" s="118"/>
      <c r="I98" s="119">
        <f>Q125</f>
        <v>0</v>
      </c>
      <c r="J98" s="119">
        <f>R125</f>
        <v>0</v>
      </c>
      <c r="K98" s="119">
        <f>K125</f>
        <v>0</v>
      </c>
      <c r="M98" s="116"/>
    </row>
    <row r="99" spans="1:31" s="2" customFormat="1" ht="21.75" customHeight="1">
      <c r="A99" s="31"/>
      <c r="B99" s="32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4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29.25" customHeight="1">
      <c r="A101" s="31"/>
      <c r="B101" s="32"/>
      <c r="C101" s="115" t="s">
        <v>126</v>
      </c>
      <c r="D101" s="31"/>
      <c r="E101" s="31"/>
      <c r="F101" s="31"/>
      <c r="G101" s="31"/>
      <c r="H101" s="31"/>
      <c r="I101" s="31"/>
      <c r="J101" s="31"/>
      <c r="K101" s="124">
        <v>0</v>
      </c>
      <c r="L101" s="31"/>
      <c r="M101" s="41"/>
      <c r="O101" s="125" t="s">
        <v>36</v>
      </c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18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9.25" customHeight="1">
      <c r="A103" s="31"/>
      <c r="B103" s="32"/>
      <c r="C103" s="94" t="s">
        <v>93</v>
      </c>
      <c r="D103" s="95"/>
      <c r="E103" s="95"/>
      <c r="F103" s="95"/>
      <c r="G103" s="95"/>
      <c r="H103" s="95"/>
      <c r="I103" s="95"/>
      <c r="J103" s="95"/>
      <c r="K103" s="96">
        <f>ROUND(K96+K101,2)</f>
        <v>0</v>
      </c>
      <c r="L103" s="95"/>
      <c r="M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127</v>
      </c>
      <c r="D109" s="31"/>
      <c r="E109" s="31"/>
      <c r="F109" s="31"/>
      <c r="G109" s="31"/>
      <c r="H109" s="31"/>
      <c r="I109" s="31"/>
      <c r="J109" s="31"/>
      <c r="K109" s="31"/>
      <c r="L109" s="31"/>
      <c r="M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5" t="s">
        <v>14</v>
      </c>
      <c r="D111" s="31"/>
      <c r="E111" s="31"/>
      <c r="F111" s="31"/>
      <c r="G111" s="31"/>
      <c r="H111" s="31"/>
      <c r="I111" s="31"/>
      <c r="J111" s="31"/>
      <c r="K111" s="31"/>
      <c r="L111" s="31"/>
      <c r="M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6.5" customHeight="1">
      <c r="A112" s="31"/>
      <c r="B112" s="32"/>
      <c r="C112" s="31"/>
      <c r="D112" s="31"/>
      <c r="E112" s="240" t="str">
        <f>E7</f>
        <v>Oprava technologie ED Plzeň</v>
      </c>
      <c r="F112" s="241"/>
      <c r="G112" s="241"/>
      <c r="H112" s="241"/>
      <c r="I112" s="31"/>
      <c r="J112" s="31"/>
      <c r="K112" s="31"/>
      <c r="L112" s="31"/>
      <c r="M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5" t="s">
        <v>95</v>
      </c>
      <c r="D113" s="31"/>
      <c r="E113" s="31"/>
      <c r="F113" s="31"/>
      <c r="G113" s="31"/>
      <c r="H113" s="31"/>
      <c r="I113" s="31"/>
      <c r="J113" s="31"/>
      <c r="K113" s="31"/>
      <c r="L113" s="31"/>
      <c r="M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28" t="str">
        <f>E9</f>
        <v>S04 - VON</v>
      </c>
      <c r="F114" s="239"/>
      <c r="G114" s="239"/>
      <c r="H114" s="239"/>
      <c r="I114" s="31"/>
      <c r="J114" s="31"/>
      <c r="K114" s="31"/>
      <c r="L114" s="31"/>
      <c r="M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5" t="s">
        <v>18</v>
      </c>
      <c r="D116" s="31"/>
      <c r="E116" s="31"/>
      <c r="F116" s="23" t="str">
        <f>F12</f>
        <v>OŘ Plzeň, Sušická 23</v>
      </c>
      <c r="G116" s="31"/>
      <c r="H116" s="31"/>
      <c r="I116" s="25" t="s">
        <v>19</v>
      </c>
      <c r="J116" s="54">
        <f>IF(J12="","",J12)</f>
        <v>44323</v>
      </c>
      <c r="K116" s="31"/>
      <c r="L116" s="31"/>
      <c r="M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5" t="s">
        <v>20</v>
      </c>
      <c r="D118" s="31"/>
      <c r="E118" s="31"/>
      <c r="F118" s="23" t="str">
        <f>E15</f>
        <v xml:space="preserve"> </v>
      </c>
      <c r="G118" s="31"/>
      <c r="H118" s="31"/>
      <c r="I118" s="25" t="s">
        <v>25</v>
      </c>
      <c r="J118" s="26" t="str">
        <f>E21</f>
        <v xml:space="preserve"> </v>
      </c>
      <c r="K118" s="31"/>
      <c r="L118" s="31"/>
      <c r="M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5" t="s">
        <v>24</v>
      </c>
      <c r="D119" s="31"/>
      <c r="E119" s="31"/>
      <c r="F119" s="23" t="str">
        <f>IF(E18="","",E18)</f>
        <v xml:space="preserve"> </v>
      </c>
      <c r="G119" s="31"/>
      <c r="H119" s="31"/>
      <c r="I119" s="25" t="s">
        <v>26</v>
      </c>
      <c r="J119" s="26" t="str">
        <f>E24</f>
        <v xml:space="preserve"> </v>
      </c>
      <c r="K119" s="31"/>
      <c r="L119" s="31"/>
      <c r="M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26"/>
      <c r="B121" s="127"/>
      <c r="C121" s="128" t="s">
        <v>128</v>
      </c>
      <c r="D121" s="129" t="s">
        <v>53</v>
      </c>
      <c r="E121" s="129" t="s">
        <v>49</v>
      </c>
      <c r="F121" s="129" t="s">
        <v>50</v>
      </c>
      <c r="G121" s="129" t="s">
        <v>129</v>
      </c>
      <c r="H121" s="129" t="s">
        <v>130</v>
      </c>
      <c r="I121" s="129" t="s">
        <v>131</v>
      </c>
      <c r="J121" s="129" t="s">
        <v>132</v>
      </c>
      <c r="K121" s="129" t="s">
        <v>103</v>
      </c>
      <c r="L121" s="130" t="s">
        <v>133</v>
      </c>
      <c r="M121" s="131"/>
      <c r="N121" s="61" t="s">
        <v>1</v>
      </c>
      <c r="O121" s="62" t="s">
        <v>36</v>
      </c>
      <c r="P121" s="62" t="s">
        <v>134</v>
      </c>
      <c r="Q121" s="62" t="s">
        <v>135</v>
      </c>
      <c r="R121" s="62" t="s">
        <v>136</v>
      </c>
      <c r="S121" s="62" t="s">
        <v>137</v>
      </c>
      <c r="T121" s="62" t="s">
        <v>138</v>
      </c>
      <c r="U121" s="62" t="s">
        <v>139</v>
      </c>
      <c r="V121" s="62" t="s">
        <v>140</v>
      </c>
      <c r="W121" s="62" t="s">
        <v>141</v>
      </c>
      <c r="X121" s="63" t="s">
        <v>142</v>
      </c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1"/>
      <c r="B122" s="32"/>
      <c r="C122" s="68" t="s">
        <v>143</v>
      </c>
      <c r="D122" s="31"/>
      <c r="E122" s="31"/>
      <c r="F122" s="31"/>
      <c r="G122" s="31"/>
      <c r="H122" s="31"/>
      <c r="I122" s="31"/>
      <c r="J122" s="31"/>
      <c r="K122" s="132">
        <f>BK122</f>
        <v>0</v>
      </c>
      <c r="L122" s="31"/>
      <c r="M122" s="32"/>
      <c r="N122" s="64"/>
      <c r="O122" s="55"/>
      <c r="P122" s="65"/>
      <c r="Q122" s="133">
        <f>Q123+Q125</f>
        <v>0</v>
      </c>
      <c r="R122" s="133">
        <f>R123+R125</f>
        <v>0</v>
      </c>
      <c r="S122" s="65"/>
      <c r="T122" s="134">
        <f>T123+T125</f>
        <v>0</v>
      </c>
      <c r="U122" s="65"/>
      <c r="V122" s="134">
        <f>V123+V125</f>
        <v>0</v>
      </c>
      <c r="W122" s="65"/>
      <c r="X122" s="135">
        <f>X123+X125</f>
        <v>0</v>
      </c>
      <c r="Y122" s="31"/>
      <c r="Z122" s="31"/>
      <c r="AA122" s="31"/>
      <c r="AB122" s="31"/>
      <c r="AC122" s="31"/>
      <c r="AD122" s="31"/>
      <c r="AE122" s="31"/>
      <c r="AT122" s="16" t="s">
        <v>69</v>
      </c>
      <c r="AU122" s="16" t="s">
        <v>105</v>
      </c>
      <c r="BK122" s="136">
        <f>BK123+BK125</f>
        <v>0</v>
      </c>
    </row>
    <row r="123" spans="1:65" s="12" customFormat="1" ht="25.9" customHeight="1">
      <c r="B123" s="137"/>
      <c r="D123" s="138" t="s">
        <v>69</v>
      </c>
      <c r="E123" s="139" t="s">
        <v>603</v>
      </c>
      <c r="F123" s="139" t="s">
        <v>604</v>
      </c>
      <c r="K123" s="140">
        <f>BK123</f>
        <v>0</v>
      </c>
      <c r="M123" s="137"/>
      <c r="N123" s="141"/>
      <c r="O123" s="142"/>
      <c r="P123" s="142"/>
      <c r="Q123" s="143">
        <f>Q124</f>
        <v>0</v>
      </c>
      <c r="R123" s="143">
        <f>R124</f>
        <v>0</v>
      </c>
      <c r="S123" s="142"/>
      <c r="T123" s="144">
        <f>T124</f>
        <v>0</v>
      </c>
      <c r="U123" s="142"/>
      <c r="V123" s="144">
        <f>V124</f>
        <v>0</v>
      </c>
      <c r="W123" s="142"/>
      <c r="X123" s="145">
        <f>X124</f>
        <v>0</v>
      </c>
      <c r="AR123" s="138" t="s">
        <v>153</v>
      </c>
      <c r="AT123" s="146" t="s">
        <v>69</v>
      </c>
      <c r="AU123" s="146" t="s">
        <v>70</v>
      </c>
      <c r="AY123" s="138" t="s">
        <v>146</v>
      </c>
      <c r="BK123" s="147">
        <f>BK124</f>
        <v>0</v>
      </c>
    </row>
    <row r="124" spans="1:65" s="2" customFormat="1" ht="90" customHeight="1">
      <c r="A124" s="31"/>
      <c r="B124" s="150"/>
      <c r="C124" s="151" t="s">
        <v>78</v>
      </c>
      <c r="D124" s="151" t="s">
        <v>149</v>
      </c>
      <c r="E124" s="152" t="s">
        <v>678</v>
      </c>
      <c r="F124" s="153" t="s">
        <v>679</v>
      </c>
      <c r="G124" s="154" t="s">
        <v>285</v>
      </c>
      <c r="H124" s="155">
        <v>0.6</v>
      </c>
      <c r="I124" s="156">
        <v>0</v>
      </c>
      <c r="J124" s="156"/>
      <c r="K124" s="156">
        <f>ROUND(P124*H124,2)</f>
        <v>0</v>
      </c>
      <c r="L124" s="153" t="s">
        <v>583</v>
      </c>
      <c r="M124" s="32"/>
      <c r="N124" s="157" t="s">
        <v>1</v>
      </c>
      <c r="O124" s="158" t="s">
        <v>37</v>
      </c>
      <c r="P124" s="159">
        <f>I124+J124</f>
        <v>0</v>
      </c>
      <c r="Q124" s="159">
        <f>ROUND(I124*H124,2)</f>
        <v>0</v>
      </c>
      <c r="R124" s="159">
        <f>ROUND(J124*H124,2)</f>
        <v>0</v>
      </c>
      <c r="S124" s="160">
        <v>0</v>
      </c>
      <c r="T124" s="160">
        <f>S124*H124</f>
        <v>0</v>
      </c>
      <c r="U124" s="160">
        <v>0</v>
      </c>
      <c r="V124" s="160">
        <f>U124*H124</f>
        <v>0</v>
      </c>
      <c r="W124" s="160">
        <v>0</v>
      </c>
      <c r="X124" s="161">
        <f>W124*H124</f>
        <v>0</v>
      </c>
      <c r="Y124" s="31"/>
      <c r="Z124" s="31"/>
      <c r="AA124" s="31"/>
      <c r="AB124" s="31"/>
      <c r="AC124" s="31"/>
      <c r="AD124" s="31"/>
      <c r="AE124" s="31"/>
      <c r="AR124" s="162" t="s">
        <v>608</v>
      </c>
      <c r="AT124" s="162" t="s">
        <v>149</v>
      </c>
      <c r="AU124" s="162" t="s">
        <v>78</v>
      </c>
      <c r="AY124" s="16" t="s">
        <v>146</v>
      </c>
      <c r="BE124" s="163">
        <f>IF(O124="základní",K124,0)</f>
        <v>0</v>
      </c>
      <c r="BF124" s="163">
        <f>IF(O124="snížená",K124,0)</f>
        <v>0</v>
      </c>
      <c r="BG124" s="163">
        <f>IF(O124="zákl. přenesená",K124,0)</f>
        <v>0</v>
      </c>
      <c r="BH124" s="163">
        <f>IF(O124="sníž. přenesená",K124,0)</f>
        <v>0</v>
      </c>
      <c r="BI124" s="163">
        <f>IF(O124="nulová",K124,0)</f>
        <v>0</v>
      </c>
      <c r="BJ124" s="16" t="s">
        <v>78</v>
      </c>
      <c r="BK124" s="163">
        <f>ROUND(P124*H124,2)</f>
        <v>0</v>
      </c>
      <c r="BL124" s="16" t="s">
        <v>608</v>
      </c>
      <c r="BM124" s="162" t="s">
        <v>680</v>
      </c>
    </row>
    <row r="125" spans="1:65" s="12" customFormat="1" ht="25.9" customHeight="1">
      <c r="B125" s="137"/>
      <c r="D125" s="138" t="s">
        <v>69</v>
      </c>
      <c r="E125" s="139" t="s">
        <v>681</v>
      </c>
      <c r="F125" s="139" t="s">
        <v>682</v>
      </c>
      <c r="K125" s="140">
        <f>BK125</f>
        <v>0</v>
      </c>
      <c r="M125" s="137"/>
      <c r="N125" s="141"/>
      <c r="O125" s="142"/>
      <c r="P125" s="142"/>
      <c r="Q125" s="143">
        <f>SUM(Q126:Q129)</f>
        <v>0</v>
      </c>
      <c r="R125" s="143">
        <f>SUM(R126:R129)</f>
        <v>0</v>
      </c>
      <c r="S125" s="142"/>
      <c r="T125" s="144">
        <f>SUM(T126:T129)</f>
        <v>0</v>
      </c>
      <c r="U125" s="142"/>
      <c r="V125" s="144">
        <f>SUM(V126:V129)</f>
        <v>0</v>
      </c>
      <c r="W125" s="142"/>
      <c r="X125" s="145">
        <f>SUM(X126:X129)</f>
        <v>0</v>
      </c>
      <c r="AR125" s="138" t="s">
        <v>171</v>
      </c>
      <c r="AT125" s="146" t="s">
        <v>69</v>
      </c>
      <c r="AU125" s="146" t="s">
        <v>70</v>
      </c>
      <c r="AY125" s="138" t="s">
        <v>146</v>
      </c>
      <c r="BK125" s="147">
        <f>SUM(BK126:BK129)</f>
        <v>0</v>
      </c>
    </row>
    <row r="126" spans="1:65" s="2" customFormat="1" ht="24.2" customHeight="1">
      <c r="A126" s="31"/>
      <c r="B126" s="150"/>
      <c r="C126" s="151" t="s">
        <v>80</v>
      </c>
      <c r="D126" s="151" t="s">
        <v>149</v>
      </c>
      <c r="E126" s="152" t="s">
        <v>683</v>
      </c>
      <c r="F126" s="153" t="s">
        <v>684</v>
      </c>
      <c r="G126" s="154" t="s">
        <v>685</v>
      </c>
      <c r="H126" s="155">
        <v>56882.3</v>
      </c>
      <c r="I126" s="156">
        <v>0</v>
      </c>
      <c r="J126" s="156"/>
      <c r="K126" s="156">
        <f>ROUND(P126*H126,2)</f>
        <v>0</v>
      </c>
      <c r="L126" s="153" t="s">
        <v>583</v>
      </c>
      <c r="M126" s="32"/>
      <c r="N126" s="157" t="s">
        <v>1</v>
      </c>
      <c r="O126" s="158" t="s">
        <v>37</v>
      </c>
      <c r="P126" s="159">
        <f>I126+J126</f>
        <v>0</v>
      </c>
      <c r="Q126" s="159">
        <f>ROUND(I126*H126,2)</f>
        <v>0</v>
      </c>
      <c r="R126" s="159">
        <f>ROUND(J126*H126,2)</f>
        <v>0</v>
      </c>
      <c r="S126" s="160">
        <v>0</v>
      </c>
      <c r="T126" s="160">
        <f>S126*H126</f>
        <v>0</v>
      </c>
      <c r="U126" s="160">
        <v>0</v>
      </c>
      <c r="V126" s="160">
        <f>U126*H126</f>
        <v>0</v>
      </c>
      <c r="W126" s="160">
        <v>0</v>
      </c>
      <c r="X126" s="161">
        <f>W126*H126</f>
        <v>0</v>
      </c>
      <c r="Y126" s="31"/>
      <c r="Z126" s="31"/>
      <c r="AA126" s="31"/>
      <c r="AB126" s="31"/>
      <c r="AC126" s="31"/>
      <c r="AD126" s="31"/>
      <c r="AE126" s="31"/>
      <c r="AR126" s="162" t="s">
        <v>153</v>
      </c>
      <c r="AT126" s="162" t="s">
        <v>149</v>
      </c>
      <c r="AU126" s="162" t="s">
        <v>78</v>
      </c>
      <c r="AY126" s="16" t="s">
        <v>146</v>
      </c>
      <c r="BE126" s="163">
        <f>IF(O126="základní",K126,0)</f>
        <v>0</v>
      </c>
      <c r="BF126" s="163">
        <f>IF(O126="snížená",K126,0)</f>
        <v>0</v>
      </c>
      <c r="BG126" s="163">
        <f>IF(O126="zákl. přenesená",K126,0)</f>
        <v>0</v>
      </c>
      <c r="BH126" s="163">
        <f>IF(O126="sníž. přenesená",K126,0)</f>
        <v>0</v>
      </c>
      <c r="BI126" s="163">
        <f>IF(O126="nulová",K126,0)</f>
        <v>0</v>
      </c>
      <c r="BJ126" s="16" t="s">
        <v>78</v>
      </c>
      <c r="BK126" s="163">
        <f>ROUND(P126*H126,2)</f>
        <v>0</v>
      </c>
      <c r="BL126" s="16" t="s">
        <v>153</v>
      </c>
      <c r="BM126" s="162" t="s">
        <v>686</v>
      </c>
    </row>
    <row r="127" spans="1:65" s="2" customFormat="1" ht="19.5">
      <c r="A127" s="31"/>
      <c r="B127" s="32"/>
      <c r="C127" s="31"/>
      <c r="D127" s="164" t="s">
        <v>155</v>
      </c>
      <c r="E127" s="31"/>
      <c r="F127" s="165" t="s">
        <v>687</v>
      </c>
      <c r="G127" s="31"/>
      <c r="H127" s="31"/>
      <c r="I127" s="31"/>
      <c r="J127" s="31"/>
      <c r="K127" s="31"/>
      <c r="L127" s="31"/>
      <c r="M127" s="32"/>
      <c r="N127" s="166"/>
      <c r="O127" s="167"/>
      <c r="P127" s="57"/>
      <c r="Q127" s="57"/>
      <c r="R127" s="57"/>
      <c r="S127" s="57"/>
      <c r="T127" s="57"/>
      <c r="U127" s="57"/>
      <c r="V127" s="57"/>
      <c r="W127" s="57"/>
      <c r="X127" s="58"/>
      <c r="Y127" s="31"/>
      <c r="Z127" s="31"/>
      <c r="AA127" s="31"/>
      <c r="AB127" s="31"/>
      <c r="AC127" s="31"/>
      <c r="AD127" s="31"/>
      <c r="AE127" s="31"/>
      <c r="AT127" s="16" t="s">
        <v>155</v>
      </c>
      <c r="AU127" s="16" t="s">
        <v>78</v>
      </c>
    </row>
    <row r="128" spans="1:65" s="2" customFormat="1" ht="24.2" customHeight="1">
      <c r="A128" s="31"/>
      <c r="B128" s="150"/>
      <c r="C128" s="151" t="s">
        <v>147</v>
      </c>
      <c r="D128" s="151" t="s">
        <v>149</v>
      </c>
      <c r="E128" s="152" t="s">
        <v>688</v>
      </c>
      <c r="F128" s="153" t="s">
        <v>689</v>
      </c>
      <c r="G128" s="154" t="s">
        <v>690</v>
      </c>
      <c r="H128" s="155">
        <v>380</v>
      </c>
      <c r="I128" s="156">
        <v>0</v>
      </c>
      <c r="J128" s="156"/>
      <c r="K128" s="156">
        <f>ROUND(P128*H128,2)</f>
        <v>0</v>
      </c>
      <c r="L128" s="153" t="s">
        <v>583</v>
      </c>
      <c r="M128" s="32"/>
      <c r="N128" s="157" t="s">
        <v>1</v>
      </c>
      <c r="O128" s="158" t="s">
        <v>37</v>
      </c>
      <c r="P128" s="159">
        <f>I128+J128</f>
        <v>0</v>
      </c>
      <c r="Q128" s="159">
        <f>ROUND(I128*H128,2)</f>
        <v>0</v>
      </c>
      <c r="R128" s="159">
        <f>ROUND(J128*H128,2)</f>
        <v>0</v>
      </c>
      <c r="S128" s="160">
        <v>0</v>
      </c>
      <c r="T128" s="160">
        <f>S128*H128</f>
        <v>0</v>
      </c>
      <c r="U128" s="160">
        <v>0</v>
      </c>
      <c r="V128" s="160">
        <f>U128*H128</f>
        <v>0</v>
      </c>
      <c r="W128" s="160">
        <v>0</v>
      </c>
      <c r="X128" s="161">
        <f>W128*H128</f>
        <v>0</v>
      </c>
      <c r="Y128" s="31"/>
      <c r="Z128" s="31"/>
      <c r="AA128" s="31"/>
      <c r="AB128" s="31"/>
      <c r="AC128" s="31"/>
      <c r="AD128" s="31"/>
      <c r="AE128" s="31"/>
      <c r="AR128" s="162" t="s">
        <v>153</v>
      </c>
      <c r="AT128" s="162" t="s">
        <v>149</v>
      </c>
      <c r="AU128" s="162" t="s">
        <v>78</v>
      </c>
      <c r="AY128" s="16" t="s">
        <v>146</v>
      </c>
      <c r="BE128" s="163">
        <f>IF(O128="základní",K128,0)</f>
        <v>0</v>
      </c>
      <c r="BF128" s="163">
        <f>IF(O128="snížená",K128,0)</f>
        <v>0</v>
      </c>
      <c r="BG128" s="163">
        <f>IF(O128="zákl. přenesená",K128,0)</f>
        <v>0</v>
      </c>
      <c r="BH128" s="163">
        <f>IF(O128="sníž. přenesená",K128,0)</f>
        <v>0</v>
      </c>
      <c r="BI128" s="163">
        <f>IF(O128="nulová",K128,0)</f>
        <v>0</v>
      </c>
      <c r="BJ128" s="16" t="s">
        <v>78</v>
      </c>
      <c r="BK128" s="163">
        <f>ROUND(P128*H128,2)</f>
        <v>0</v>
      </c>
      <c r="BL128" s="16" t="s">
        <v>153</v>
      </c>
      <c r="BM128" s="162" t="s">
        <v>691</v>
      </c>
    </row>
    <row r="129" spans="1:47" s="2" customFormat="1" ht="29.25">
      <c r="A129" s="31"/>
      <c r="B129" s="32"/>
      <c r="C129" s="31"/>
      <c r="D129" s="164" t="s">
        <v>155</v>
      </c>
      <c r="E129" s="31"/>
      <c r="F129" s="165" t="s">
        <v>692</v>
      </c>
      <c r="G129" s="31"/>
      <c r="H129" s="31"/>
      <c r="I129" s="31"/>
      <c r="J129" s="31"/>
      <c r="K129" s="31"/>
      <c r="L129" s="31"/>
      <c r="M129" s="32"/>
      <c r="N129" s="197"/>
      <c r="O129" s="198"/>
      <c r="P129" s="199"/>
      <c r="Q129" s="199"/>
      <c r="R129" s="199"/>
      <c r="S129" s="199"/>
      <c r="T129" s="199"/>
      <c r="U129" s="199"/>
      <c r="V129" s="199"/>
      <c r="W129" s="199"/>
      <c r="X129" s="200"/>
      <c r="Y129" s="31"/>
      <c r="Z129" s="31"/>
      <c r="AA129" s="31"/>
      <c r="AB129" s="31"/>
      <c r="AC129" s="31"/>
      <c r="AD129" s="31"/>
      <c r="AE129" s="31"/>
      <c r="AT129" s="16" t="s">
        <v>155</v>
      </c>
      <c r="AU129" s="16" t="s">
        <v>78</v>
      </c>
    </row>
    <row r="130" spans="1:47" s="2" customFormat="1" ht="6.95" customHeight="1">
      <c r="A130" s="31"/>
      <c r="B130" s="46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32"/>
      <c r="N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</sheetData>
  <autoFilter ref="C121:L129"/>
  <mergeCells count="9">
    <mergeCell ref="E87:H87"/>
    <mergeCell ref="E112:H112"/>
    <mergeCell ref="E114:H114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S01 - Stavební úpravy</vt:lpstr>
      <vt:lpstr>S02 - Technologie zpětné ...</vt:lpstr>
      <vt:lpstr>S03 - Oprava systému vizu...</vt:lpstr>
      <vt:lpstr>S04 - VON</vt:lpstr>
      <vt:lpstr>'Rekapitulace stavby'!Názvy_tisku</vt:lpstr>
      <vt:lpstr>'S01 - Stavební úpravy'!Názvy_tisku</vt:lpstr>
      <vt:lpstr>'S02 - Technologie zpětné ...'!Názvy_tisku</vt:lpstr>
      <vt:lpstr>'S03 - Oprava systému vizu...'!Názvy_tisku</vt:lpstr>
      <vt:lpstr>'S04 - VON'!Názvy_tisku</vt:lpstr>
      <vt:lpstr>'Rekapitulace stavby'!Oblast_tisku</vt:lpstr>
      <vt:lpstr>'S01 - Stavební úpravy'!Oblast_tisku</vt:lpstr>
      <vt:lpstr>'S02 - Technologie zpětné ...'!Oblast_tisku</vt:lpstr>
      <vt:lpstr>'S03 - Oprava systému vizu...'!Oblast_tisku</vt:lpstr>
      <vt:lpstr>'S04 -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Hošek Miroslav, Ing.</dc:creator>
  <cp:lastModifiedBy>Freisleben Miroslav, Ing.</cp:lastModifiedBy>
  <dcterms:created xsi:type="dcterms:W3CDTF">2021-04-29T07:18:20Z</dcterms:created>
  <dcterms:modified xsi:type="dcterms:W3CDTF">2021-05-07T05:46:55Z</dcterms:modified>
</cp:coreProperties>
</file>