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UPN_SMT\Rachota\PŘÍPRAVA ROZPOČTŮ A STAVEB - Aktuální poslední verze\2021\Mosty v km 22-005 a 24-327\Konečná verze\"/>
    </mc:Choice>
  </mc:AlternateContent>
  <bookViews>
    <workbookView xWindow="0" yWindow="0" windowWidth="28800" windowHeight="12345"/>
  </bookViews>
  <sheets>
    <sheet name="Rekapitulace zakázky" sheetId="1" r:id="rId1"/>
    <sheet name="1.1 - SO 01 -  Stavební č..." sheetId="2" r:id="rId2"/>
    <sheet name="1.2 - SO 01 -  Kolej - Mo..." sheetId="3" r:id="rId3"/>
    <sheet name="1.3 - SO 01- VRN - Most v..." sheetId="4" r:id="rId4"/>
    <sheet name="1.4 - SO 01- Materiál obj..." sheetId="5" r:id="rId5"/>
    <sheet name="2.1 - SO 02 - Stavební čá..." sheetId="6" r:id="rId6"/>
    <sheet name="2.2 - SO 02 - Kolej - Mos..." sheetId="7" r:id="rId7"/>
    <sheet name="2.3 - SO 02 - VRN - Most ..." sheetId="8" r:id="rId8"/>
    <sheet name="2.4 -  SO 02 - Materiál o..." sheetId="9" r:id="rId9"/>
    <sheet name="Pokyny pro vyplnění" sheetId="10" r:id="rId10"/>
  </sheets>
  <definedNames>
    <definedName name="_xlnm._FilterDatabase" localSheetId="1" hidden="1">'1.1 - SO 01 -  Stavební č...'!$C$101:$K$350</definedName>
    <definedName name="_xlnm._FilterDatabase" localSheetId="2" hidden="1">'1.2 - SO 01 -  Kolej - Mo...'!$C$86:$K$129</definedName>
    <definedName name="_xlnm._FilterDatabase" localSheetId="3" hidden="1">'1.3 - SO 01- VRN - Most v...'!$C$91:$K$119</definedName>
    <definedName name="_xlnm._FilterDatabase" localSheetId="4" hidden="1">'1.4 - SO 01- Materiál obj...'!$C$85:$K$90</definedName>
    <definedName name="_xlnm._FilterDatabase" localSheetId="5" hidden="1">'2.1 - SO 02 - Stavební čá...'!$C$99:$K$363</definedName>
    <definedName name="_xlnm._FilterDatabase" localSheetId="6" hidden="1">'2.2 - SO 02 - Kolej - Mos...'!$C$86:$K$160</definedName>
    <definedName name="_xlnm._FilterDatabase" localSheetId="7" hidden="1">'2.3 - SO 02 - VRN - Most ...'!$C$91:$K$119</definedName>
    <definedName name="_xlnm._FilterDatabase" localSheetId="8" hidden="1">'2.4 -  SO 02 - Materiál o...'!$C$85:$K$93</definedName>
    <definedName name="_xlnm.Print_Titles" localSheetId="1">'1.1 - SO 01 -  Stavební č...'!$101:$101</definedName>
    <definedName name="_xlnm.Print_Titles" localSheetId="2">'1.2 - SO 01 -  Kolej - Mo...'!$86:$86</definedName>
    <definedName name="_xlnm.Print_Titles" localSheetId="3">'1.3 - SO 01- VRN - Most v...'!$91:$91</definedName>
    <definedName name="_xlnm.Print_Titles" localSheetId="4">'1.4 - SO 01- Materiál obj...'!$85:$85</definedName>
    <definedName name="_xlnm.Print_Titles" localSheetId="5">'2.1 - SO 02 - Stavební čá...'!$99:$99</definedName>
    <definedName name="_xlnm.Print_Titles" localSheetId="6">'2.2 - SO 02 - Kolej - Mos...'!$86:$86</definedName>
    <definedName name="_xlnm.Print_Titles" localSheetId="7">'2.3 - SO 02 - VRN - Most ...'!$91:$91</definedName>
    <definedName name="_xlnm.Print_Titles" localSheetId="8">'2.4 -  SO 02 - Materiál o...'!$85:$85</definedName>
    <definedName name="_xlnm.Print_Titles" localSheetId="0">'Rekapitulace zakázky'!$52:$52</definedName>
    <definedName name="_xlnm.Print_Area" localSheetId="1">'1.1 - SO 01 -  Stavební č...'!$C$4:$J$41,'1.1 - SO 01 -  Stavební č...'!$C$47:$J$81,'1.1 - SO 01 -  Stavební č...'!$C$87:$K$350</definedName>
    <definedName name="_xlnm.Print_Area" localSheetId="2">'1.2 - SO 01 -  Kolej - Mo...'!$C$4:$J$41,'1.2 - SO 01 -  Kolej - Mo...'!$C$47:$J$66,'1.2 - SO 01 -  Kolej - Mo...'!$C$72:$K$129</definedName>
    <definedName name="_xlnm.Print_Area" localSheetId="3">'1.3 - SO 01- VRN - Most v...'!$C$4:$J$41,'1.3 - SO 01- VRN - Most v...'!$C$47:$J$71,'1.3 - SO 01- VRN - Most v...'!$C$77:$K$119</definedName>
    <definedName name="_xlnm.Print_Area" localSheetId="4">'1.4 - SO 01- Materiál obj...'!$C$4:$J$41,'1.4 - SO 01- Materiál obj...'!$C$47:$J$65,'1.4 - SO 01- Materiál obj...'!$C$71:$K$90</definedName>
    <definedName name="_xlnm.Print_Area" localSheetId="5">'2.1 - SO 02 - Stavební čá...'!$C$4:$J$41,'2.1 - SO 02 - Stavební čá...'!$C$47:$J$79,'2.1 - SO 02 - Stavební čá...'!$C$85:$K$363</definedName>
    <definedName name="_xlnm.Print_Area" localSheetId="6">'2.2 - SO 02 - Kolej - Mos...'!$C$4:$J$41,'2.2 - SO 02 - Kolej - Mos...'!$C$47:$J$66,'2.2 - SO 02 - Kolej - Mos...'!$C$72:$K$160</definedName>
    <definedName name="_xlnm.Print_Area" localSheetId="7">'2.3 - SO 02 - VRN - Most ...'!$C$4:$J$41,'2.3 - SO 02 - VRN - Most ...'!$C$47:$J$71,'2.3 - SO 02 - VRN - Most ...'!$C$77:$K$119</definedName>
    <definedName name="_xlnm.Print_Area" localSheetId="8">'2.4 -  SO 02 - Materiál o...'!$C$4:$J$41,'2.4 -  SO 02 - Materiál o...'!$C$47:$J$65,'2.4 -  SO 02 - Materiál o...'!$C$71:$K$93</definedName>
    <definedName name="_xlnm.Print_Area" localSheetId="0">'Rekapitulace zakázky'!$D$4:$AO$36,'Rekapitulace zakázky'!$C$42:$AQ$65</definedName>
  </definedNames>
  <calcPr calcId="162913"/>
</workbook>
</file>

<file path=xl/calcChain.xml><?xml version="1.0" encoding="utf-8"?>
<calcChain xmlns="http://schemas.openxmlformats.org/spreadsheetml/2006/main">
  <c r="J39" i="9" l="1"/>
  <c r="J38" i="9"/>
  <c r="AY64" i="1"/>
  <c r="J37" i="9"/>
  <c r="AX64" i="1" s="1"/>
  <c r="BI91" i="9"/>
  <c r="BH91" i="9"/>
  <c r="BG91" i="9"/>
  <c r="BF91" i="9"/>
  <c r="T91" i="9"/>
  <c r="R91" i="9"/>
  <c r="P91" i="9"/>
  <c r="BI88" i="9"/>
  <c r="BH88" i="9"/>
  <c r="BG88" i="9"/>
  <c r="BF88" i="9"/>
  <c r="T88" i="9"/>
  <c r="R88" i="9"/>
  <c r="P88" i="9"/>
  <c r="J82" i="9"/>
  <c r="F82" i="9"/>
  <c r="F80" i="9"/>
  <c r="E78" i="9"/>
  <c r="J58" i="9"/>
  <c r="F58" i="9"/>
  <c r="F56" i="9"/>
  <c r="E54" i="9"/>
  <c r="J26" i="9"/>
  <c r="E26" i="9"/>
  <c r="J83" i="9" s="1"/>
  <c r="J25" i="9"/>
  <c r="J20" i="9"/>
  <c r="E20" i="9"/>
  <c r="F83" i="9" s="1"/>
  <c r="J19" i="9"/>
  <c r="J14" i="9"/>
  <c r="J80" i="9" s="1"/>
  <c r="E7" i="9"/>
  <c r="E50" i="9"/>
  <c r="J39" i="8"/>
  <c r="J38" i="8"/>
  <c r="AY63" i="1" s="1"/>
  <c r="J37" i="8"/>
  <c r="AX63" i="1"/>
  <c r="BI118" i="8"/>
  <c r="BH118" i="8"/>
  <c r="BG118" i="8"/>
  <c r="BF118" i="8"/>
  <c r="T118" i="8"/>
  <c r="R118" i="8"/>
  <c r="P118" i="8"/>
  <c r="BI116" i="8"/>
  <c r="BH116" i="8"/>
  <c r="BG116" i="8"/>
  <c r="BF116" i="8"/>
  <c r="T116" i="8"/>
  <c r="R116" i="8"/>
  <c r="P116" i="8"/>
  <c r="BI114" i="8"/>
  <c r="BH114" i="8"/>
  <c r="BG114" i="8"/>
  <c r="BF114" i="8"/>
  <c r="T114" i="8"/>
  <c r="R114" i="8"/>
  <c r="P114" i="8"/>
  <c r="BI110" i="8"/>
  <c r="BH110" i="8"/>
  <c r="BG110" i="8"/>
  <c r="BF110" i="8"/>
  <c r="T110" i="8"/>
  <c r="R110" i="8"/>
  <c r="P110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T104" i="8" s="1"/>
  <c r="T103" i="8" s="1"/>
  <c r="R105" i="8"/>
  <c r="R104" i="8"/>
  <c r="R103" i="8" s="1"/>
  <c r="P105" i="8"/>
  <c r="P104" i="8"/>
  <c r="P103" i="8"/>
  <c r="BI99" i="8"/>
  <c r="BH99" i="8"/>
  <c r="BG99" i="8"/>
  <c r="BF99" i="8"/>
  <c r="T99" i="8"/>
  <c r="T98" i="8"/>
  <c r="R99" i="8"/>
  <c r="R98" i="8"/>
  <c r="P99" i="8"/>
  <c r="P98" i="8"/>
  <c r="BI95" i="8"/>
  <c r="BH95" i="8"/>
  <c r="BG95" i="8"/>
  <c r="BF95" i="8"/>
  <c r="T95" i="8"/>
  <c r="T94" i="8"/>
  <c r="T93" i="8" s="1"/>
  <c r="R95" i="8"/>
  <c r="R94" i="8"/>
  <c r="R93" i="8"/>
  <c r="P95" i="8"/>
  <c r="P94" i="8" s="1"/>
  <c r="P93" i="8" s="1"/>
  <c r="J88" i="8"/>
  <c r="F88" i="8"/>
  <c r="F86" i="8"/>
  <c r="E84" i="8"/>
  <c r="J58" i="8"/>
  <c r="F58" i="8"/>
  <c r="F56" i="8"/>
  <c r="E54" i="8"/>
  <c r="J26" i="8"/>
  <c r="E26" i="8"/>
  <c r="J89" i="8" s="1"/>
  <c r="J25" i="8"/>
  <c r="J20" i="8"/>
  <c r="E20" i="8"/>
  <c r="F59" i="8" s="1"/>
  <c r="J19" i="8"/>
  <c r="J14" i="8"/>
  <c r="J56" i="8" s="1"/>
  <c r="E7" i="8"/>
  <c r="E80" i="8"/>
  <c r="J39" i="7"/>
  <c r="J38" i="7"/>
  <c r="AY62" i="1"/>
  <c r="J37" i="7"/>
  <c r="AX62" i="1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8" i="7"/>
  <c r="BH138" i="7"/>
  <c r="BG138" i="7"/>
  <c r="BF138" i="7"/>
  <c r="T138" i="7"/>
  <c r="R138" i="7"/>
  <c r="P138" i="7"/>
  <c r="BI135" i="7"/>
  <c r="BH135" i="7"/>
  <c r="BG135" i="7"/>
  <c r="BF135" i="7"/>
  <c r="T135" i="7"/>
  <c r="R135" i="7"/>
  <c r="P135" i="7"/>
  <c r="BI130" i="7"/>
  <c r="BH130" i="7"/>
  <c r="BG130" i="7"/>
  <c r="BF130" i="7"/>
  <c r="T130" i="7"/>
  <c r="R130" i="7"/>
  <c r="P130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7" i="7"/>
  <c r="BH117" i="7"/>
  <c r="BG117" i="7"/>
  <c r="BF117" i="7"/>
  <c r="T117" i="7"/>
  <c r="R117" i="7"/>
  <c r="P117" i="7"/>
  <c r="BI113" i="7"/>
  <c r="BH113" i="7"/>
  <c r="BG113" i="7"/>
  <c r="BF113" i="7"/>
  <c r="T113" i="7"/>
  <c r="R113" i="7"/>
  <c r="P113" i="7"/>
  <c r="BI111" i="7"/>
  <c r="BH111" i="7"/>
  <c r="BG111" i="7"/>
  <c r="BF111" i="7"/>
  <c r="T111" i="7"/>
  <c r="R111" i="7"/>
  <c r="P111" i="7"/>
  <c r="BI109" i="7"/>
  <c r="BH109" i="7"/>
  <c r="BG109" i="7"/>
  <c r="BF109" i="7"/>
  <c r="T109" i="7"/>
  <c r="R109" i="7"/>
  <c r="P109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J83" i="7"/>
  <c r="F83" i="7"/>
  <c r="F81" i="7"/>
  <c r="E79" i="7"/>
  <c r="J58" i="7"/>
  <c r="F58" i="7"/>
  <c r="F56" i="7"/>
  <c r="E54" i="7"/>
  <c r="J26" i="7"/>
  <c r="E26" i="7"/>
  <c r="J59" i="7"/>
  <c r="J25" i="7"/>
  <c r="J20" i="7"/>
  <c r="E20" i="7"/>
  <c r="F84" i="7"/>
  <c r="J19" i="7"/>
  <c r="J14" i="7"/>
  <c r="J56" i="7"/>
  <c r="E7" i="7"/>
  <c r="E50" i="7" s="1"/>
  <c r="J39" i="6"/>
  <c r="J38" i="6"/>
  <c r="AY61" i="1"/>
  <c r="J37" i="6"/>
  <c r="AX61" i="1"/>
  <c r="BI362" i="6"/>
  <c r="BH362" i="6"/>
  <c r="BG362" i="6"/>
  <c r="BF362" i="6"/>
  <c r="T362" i="6"/>
  <c r="R362" i="6"/>
  <c r="P362" i="6"/>
  <c r="BI360" i="6"/>
  <c r="BH360" i="6"/>
  <c r="BG360" i="6"/>
  <c r="BF360" i="6"/>
  <c r="T360" i="6"/>
  <c r="R360" i="6"/>
  <c r="P360" i="6"/>
  <c r="BI358" i="6"/>
  <c r="BH358" i="6"/>
  <c r="BG358" i="6"/>
  <c r="BF358" i="6"/>
  <c r="T358" i="6"/>
  <c r="R358" i="6"/>
  <c r="P358" i="6"/>
  <c r="BI356" i="6"/>
  <c r="BH356" i="6"/>
  <c r="BG356" i="6"/>
  <c r="BF356" i="6"/>
  <c r="T356" i="6"/>
  <c r="R356" i="6"/>
  <c r="P356" i="6"/>
  <c r="BI350" i="6"/>
  <c r="BH350" i="6"/>
  <c r="BG350" i="6"/>
  <c r="BF350" i="6"/>
  <c r="T350" i="6"/>
  <c r="R350" i="6"/>
  <c r="P350" i="6"/>
  <c r="BI348" i="6"/>
  <c r="BH348" i="6"/>
  <c r="BG348" i="6"/>
  <c r="BF348" i="6"/>
  <c r="T348" i="6"/>
  <c r="R348" i="6"/>
  <c r="P348" i="6"/>
  <c r="BI345" i="6"/>
  <c r="BH345" i="6"/>
  <c r="BG345" i="6"/>
  <c r="BF345" i="6"/>
  <c r="T345" i="6"/>
  <c r="R345" i="6"/>
  <c r="P345" i="6"/>
  <c r="BI341" i="6"/>
  <c r="BH341" i="6"/>
  <c r="BG341" i="6"/>
  <c r="BF341" i="6"/>
  <c r="T341" i="6"/>
  <c r="R341" i="6"/>
  <c r="P341" i="6"/>
  <c r="BI339" i="6"/>
  <c r="BH339" i="6"/>
  <c r="BG339" i="6"/>
  <c r="BF339" i="6"/>
  <c r="T339" i="6"/>
  <c r="R339" i="6"/>
  <c r="P339" i="6"/>
  <c r="BI334" i="6"/>
  <c r="BH334" i="6"/>
  <c r="BG334" i="6"/>
  <c r="BF334" i="6"/>
  <c r="T334" i="6"/>
  <c r="R334" i="6"/>
  <c r="P334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7" i="6"/>
  <c r="BH327" i="6"/>
  <c r="BG327" i="6"/>
  <c r="BF327" i="6"/>
  <c r="T327" i="6"/>
  <c r="R327" i="6"/>
  <c r="P327" i="6"/>
  <c r="BI324" i="6"/>
  <c r="BH324" i="6"/>
  <c r="BG324" i="6"/>
  <c r="BF324" i="6"/>
  <c r="T324" i="6"/>
  <c r="R324" i="6"/>
  <c r="P324" i="6"/>
  <c r="BI322" i="6"/>
  <c r="BH322" i="6"/>
  <c r="BG322" i="6"/>
  <c r="BF322" i="6"/>
  <c r="T322" i="6"/>
  <c r="R322" i="6"/>
  <c r="P322" i="6"/>
  <c r="BI320" i="6"/>
  <c r="BH320" i="6"/>
  <c r="BG320" i="6"/>
  <c r="BF320" i="6"/>
  <c r="T320" i="6"/>
  <c r="R320" i="6"/>
  <c r="P320" i="6"/>
  <c r="BI318" i="6"/>
  <c r="BH318" i="6"/>
  <c r="BG318" i="6"/>
  <c r="BF318" i="6"/>
  <c r="T318" i="6"/>
  <c r="R318" i="6"/>
  <c r="P318" i="6"/>
  <c r="BI316" i="6"/>
  <c r="BH316" i="6"/>
  <c r="BG316" i="6"/>
  <c r="BF316" i="6"/>
  <c r="T316" i="6"/>
  <c r="R316" i="6"/>
  <c r="P316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7" i="6"/>
  <c r="BH307" i="6"/>
  <c r="BG307" i="6"/>
  <c r="BF307" i="6"/>
  <c r="T307" i="6"/>
  <c r="T306" i="6"/>
  <c r="R307" i="6"/>
  <c r="R306" i="6" s="1"/>
  <c r="P307" i="6"/>
  <c r="P306" i="6"/>
  <c r="BI303" i="6"/>
  <c r="BH303" i="6"/>
  <c r="BG303" i="6"/>
  <c r="BF303" i="6"/>
  <c r="T303" i="6"/>
  <c r="R303" i="6"/>
  <c r="P303" i="6"/>
  <c r="BI301" i="6"/>
  <c r="BH301" i="6"/>
  <c r="BG301" i="6"/>
  <c r="BF301" i="6"/>
  <c r="T301" i="6"/>
  <c r="R301" i="6"/>
  <c r="P301" i="6"/>
  <c r="BI298" i="6"/>
  <c r="BH298" i="6"/>
  <c r="BG298" i="6"/>
  <c r="BF298" i="6"/>
  <c r="T298" i="6"/>
  <c r="R298" i="6"/>
  <c r="P298" i="6"/>
  <c r="BI295" i="6"/>
  <c r="BH295" i="6"/>
  <c r="BG295" i="6"/>
  <c r="BF295" i="6"/>
  <c r="T295" i="6"/>
  <c r="R295" i="6"/>
  <c r="P295" i="6"/>
  <c r="BI292" i="6"/>
  <c r="BH292" i="6"/>
  <c r="BG292" i="6"/>
  <c r="BF292" i="6"/>
  <c r="T292" i="6"/>
  <c r="R292" i="6"/>
  <c r="P292" i="6"/>
  <c r="BI289" i="6"/>
  <c r="BH289" i="6"/>
  <c r="BG289" i="6"/>
  <c r="BF289" i="6"/>
  <c r="T289" i="6"/>
  <c r="R289" i="6"/>
  <c r="P289" i="6"/>
  <c r="BI286" i="6"/>
  <c r="BH286" i="6"/>
  <c r="BG286" i="6"/>
  <c r="BF286" i="6"/>
  <c r="T286" i="6"/>
  <c r="R286" i="6"/>
  <c r="P286" i="6"/>
  <c r="BI283" i="6"/>
  <c r="BH283" i="6"/>
  <c r="BG283" i="6"/>
  <c r="BF283" i="6"/>
  <c r="T283" i="6"/>
  <c r="R283" i="6"/>
  <c r="P283" i="6"/>
  <c r="BI279" i="6"/>
  <c r="BH279" i="6"/>
  <c r="BG279" i="6"/>
  <c r="BF279" i="6"/>
  <c r="T279" i="6"/>
  <c r="R279" i="6"/>
  <c r="P279" i="6"/>
  <c r="BI274" i="6"/>
  <c r="BH274" i="6"/>
  <c r="BG274" i="6"/>
  <c r="BF274" i="6"/>
  <c r="T274" i="6"/>
  <c r="R274" i="6"/>
  <c r="P274" i="6"/>
  <c r="BI271" i="6"/>
  <c r="BH271" i="6"/>
  <c r="BG271" i="6"/>
  <c r="BF271" i="6"/>
  <c r="T271" i="6"/>
  <c r="R271" i="6"/>
  <c r="P271" i="6"/>
  <c r="BI268" i="6"/>
  <c r="BH268" i="6"/>
  <c r="BG268" i="6"/>
  <c r="BF268" i="6"/>
  <c r="T268" i="6"/>
  <c r="R268" i="6"/>
  <c r="P268" i="6"/>
  <c r="BI264" i="6"/>
  <c r="BH264" i="6"/>
  <c r="BG264" i="6"/>
  <c r="BF264" i="6"/>
  <c r="T264" i="6"/>
  <c r="R264" i="6"/>
  <c r="P264" i="6"/>
  <c r="BI260" i="6"/>
  <c r="BH260" i="6"/>
  <c r="BG260" i="6"/>
  <c r="BF260" i="6"/>
  <c r="T260" i="6"/>
  <c r="R260" i="6"/>
  <c r="P260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1" i="6"/>
  <c r="BH251" i="6"/>
  <c r="BG251" i="6"/>
  <c r="BF251" i="6"/>
  <c r="T251" i="6"/>
  <c r="R251" i="6"/>
  <c r="P251" i="6"/>
  <c r="BI249" i="6"/>
  <c r="BH249" i="6"/>
  <c r="BG249" i="6"/>
  <c r="BF249" i="6"/>
  <c r="T249" i="6"/>
  <c r="R249" i="6"/>
  <c r="P249" i="6"/>
  <c r="BI246" i="6"/>
  <c r="BH246" i="6"/>
  <c r="BG246" i="6"/>
  <c r="BF246" i="6"/>
  <c r="T246" i="6"/>
  <c r="R246" i="6"/>
  <c r="P246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3" i="6"/>
  <c r="BH213" i="6"/>
  <c r="BG213" i="6"/>
  <c r="BF213" i="6"/>
  <c r="T213" i="6"/>
  <c r="R213" i="6"/>
  <c r="P213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3" i="6"/>
  <c r="BH193" i="6"/>
  <c r="BG193" i="6"/>
  <c r="BF193" i="6"/>
  <c r="T193" i="6"/>
  <c r="R193" i="6"/>
  <c r="P193" i="6"/>
  <c r="BI188" i="6"/>
  <c r="BH188" i="6"/>
  <c r="BG188" i="6"/>
  <c r="BF188" i="6"/>
  <c r="T188" i="6"/>
  <c r="R188" i="6"/>
  <c r="P188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1" i="6"/>
  <c r="BH161" i="6"/>
  <c r="BG161" i="6"/>
  <c r="BF161" i="6"/>
  <c r="T161" i="6"/>
  <c r="R161" i="6"/>
  <c r="P161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0" i="6"/>
  <c r="BH130" i="6"/>
  <c r="BG130" i="6"/>
  <c r="BF130" i="6"/>
  <c r="T130" i="6"/>
  <c r="R130" i="6"/>
  <c r="P130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2" i="6"/>
  <c r="BH112" i="6"/>
  <c r="BG112" i="6"/>
  <c r="BF112" i="6"/>
  <c r="T112" i="6"/>
  <c r="R112" i="6"/>
  <c r="P112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J96" i="6"/>
  <c r="F96" i="6"/>
  <c r="F94" i="6"/>
  <c r="E92" i="6"/>
  <c r="J58" i="6"/>
  <c r="F58" i="6"/>
  <c r="F56" i="6"/>
  <c r="E54" i="6"/>
  <c r="J26" i="6"/>
  <c r="E26" i="6"/>
  <c r="J59" i="6" s="1"/>
  <c r="J25" i="6"/>
  <c r="J20" i="6"/>
  <c r="E20" i="6"/>
  <c r="F97" i="6" s="1"/>
  <c r="J19" i="6"/>
  <c r="J14" i="6"/>
  <c r="J94" i="6"/>
  <c r="E7" i="6"/>
  <c r="E88" i="6"/>
  <c r="J39" i="5"/>
  <c r="J38" i="5"/>
  <c r="AY59" i="1" s="1"/>
  <c r="J37" i="5"/>
  <c r="AX59" i="1"/>
  <c r="BI88" i="5"/>
  <c r="BH88" i="5"/>
  <c r="BG88" i="5"/>
  <c r="BF88" i="5"/>
  <c r="F36" i="5" s="1"/>
  <c r="BA59" i="1" s="1"/>
  <c r="T88" i="5"/>
  <c r="T87" i="5" s="1"/>
  <c r="T86" i="5" s="1"/>
  <c r="R88" i="5"/>
  <c r="R87" i="5"/>
  <c r="R86" i="5" s="1"/>
  <c r="P88" i="5"/>
  <c r="P87" i="5"/>
  <c r="P86" i="5"/>
  <c r="AU59" i="1" s="1"/>
  <c r="J82" i="5"/>
  <c r="F82" i="5"/>
  <c r="F80" i="5"/>
  <c r="E78" i="5"/>
  <c r="J58" i="5"/>
  <c r="F58" i="5"/>
  <c r="F56" i="5"/>
  <c r="E54" i="5"/>
  <c r="J26" i="5"/>
  <c r="E26" i="5"/>
  <c r="J83" i="5"/>
  <c r="J25" i="5"/>
  <c r="J20" i="5"/>
  <c r="E20" i="5"/>
  <c r="F59" i="5"/>
  <c r="J19" i="5"/>
  <c r="J14" i="5"/>
  <c r="J56" i="5"/>
  <c r="E7" i="5"/>
  <c r="E74" i="5" s="1"/>
  <c r="J39" i="4"/>
  <c r="J38" i="4"/>
  <c r="AY58" i="1"/>
  <c r="J37" i="4"/>
  <c r="AX58" i="1"/>
  <c r="BI118" i="4"/>
  <c r="BH118" i="4"/>
  <c r="BG118" i="4"/>
  <c r="BF118" i="4"/>
  <c r="T118" i="4"/>
  <c r="T117" i="4"/>
  <c r="R118" i="4"/>
  <c r="R117" i="4"/>
  <c r="P118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99" i="4"/>
  <c r="BH99" i="4"/>
  <c r="BG99" i="4"/>
  <c r="BF99" i="4"/>
  <c r="T99" i="4"/>
  <c r="T98" i="4" s="1"/>
  <c r="R99" i="4"/>
  <c r="R98" i="4"/>
  <c r="P99" i="4"/>
  <c r="P98" i="4" s="1"/>
  <c r="BI95" i="4"/>
  <c r="BH95" i="4"/>
  <c r="BG95" i="4"/>
  <c r="BF95" i="4"/>
  <c r="T95" i="4"/>
  <c r="T94" i="4"/>
  <c r="T93" i="4"/>
  <c r="R95" i="4"/>
  <c r="R94" i="4"/>
  <c r="R93" i="4"/>
  <c r="P95" i="4"/>
  <c r="P94" i="4" s="1"/>
  <c r="P93" i="4" s="1"/>
  <c r="J88" i="4"/>
  <c r="F88" i="4"/>
  <c r="F86" i="4"/>
  <c r="E84" i="4"/>
  <c r="J58" i="4"/>
  <c r="F58" i="4"/>
  <c r="F56" i="4"/>
  <c r="E54" i="4"/>
  <c r="J26" i="4"/>
  <c r="E26" i="4"/>
  <c r="J59" i="4" s="1"/>
  <c r="J25" i="4"/>
  <c r="J20" i="4"/>
  <c r="E20" i="4"/>
  <c r="F59" i="4" s="1"/>
  <c r="J19" i="4"/>
  <c r="J14" i="4"/>
  <c r="J86" i="4"/>
  <c r="E7" i="4"/>
  <c r="E80" i="4"/>
  <c r="J39" i="3"/>
  <c r="J38" i="3"/>
  <c r="AY57" i="1" s="1"/>
  <c r="J37" i="3"/>
  <c r="AX57" i="1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3" i="3"/>
  <c r="F83" i="3"/>
  <c r="F81" i="3"/>
  <c r="E79" i="3"/>
  <c r="J58" i="3"/>
  <c r="F58" i="3"/>
  <c r="F56" i="3"/>
  <c r="E54" i="3"/>
  <c r="J26" i="3"/>
  <c r="E26" i="3"/>
  <c r="J84" i="3"/>
  <c r="J25" i="3"/>
  <c r="J20" i="3"/>
  <c r="E20" i="3"/>
  <c r="F84" i="3"/>
  <c r="J19" i="3"/>
  <c r="J14" i="3"/>
  <c r="J56" i="3"/>
  <c r="E7" i="3"/>
  <c r="E50" i="3"/>
  <c r="J339" i="2"/>
  <c r="J39" i="2"/>
  <c r="J38" i="2"/>
  <c r="AY56" i="1"/>
  <c r="J37" i="2"/>
  <c r="AX56" i="1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J7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T302" i="2" s="1"/>
  <c r="R303" i="2"/>
  <c r="R302" i="2"/>
  <c r="P303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J98" i="2"/>
  <c r="F98" i="2"/>
  <c r="F96" i="2"/>
  <c r="E94" i="2"/>
  <c r="J58" i="2"/>
  <c r="F58" i="2"/>
  <c r="F56" i="2"/>
  <c r="E54" i="2"/>
  <c r="J26" i="2"/>
  <c r="E26" i="2"/>
  <c r="J99" i="2"/>
  <c r="J25" i="2"/>
  <c r="J20" i="2"/>
  <c r="E20" i="2"/>
  <c r="F99" i="2"/>
  <c r="J19" i="2"/>
  <c r="J14" i="2"/>
  <c r="J96" i="2"/>
  <c r="E7" i="2"/>
  <c r="E90" i="2"/>
  <c r="L50" i="1"/>
  <c r="AM50" i="1"/>
  <c r="AM49" i="1"/>
  <c r="L49" i="1"/>
  <c r="AM47" i="1"/>
  <c r="L47" i="1"/>
  <c r="L45" i="1"/>
  <c r="L44" i="1"/>
  <c r="BK116" i="8"/>
  <c r="J105" i="8"/>
  <c r="J99" i="8"/>
  <c r="BK95" i="8"/>
  <c r="BK145" i="7"/>
  <c r="J138" i="7"/>
  <c r="BK130" i="7"/>
  <c r="BK125" i="7"/>
  <c r="BK122" i="7"/>
  <c r="BK113" i="7"/>
  <c r="BK109" i="7"/>
  <c r="BK105" i="7"/>
  <c r="J103" i="7"/>
  <c r="BK100" i="7"/>
  <c r="J98" i="7"/>
  <c r="BK362" i="6"/>
  <c r="BK360" i="6"/>
  <c r="J356" i="6"/>
  <c r="BK350" i="6"/>
  <c r="J345" i="6"/>
  <c r="BK339" i="6"/>
  <c r="J334" i="6"/>
  <c r="J327" i="6"/>
  <c r="BK324" i="6"/>
  <c r="J318" i="6"/>
  <c r="BK316" i="6"/>
  <c r="J313" i="6"/>
  <c r="BK298" i="6"/>
  <c r="BK295" i="6"/>
  <c r="J292" i="6"/>
  <c r="BK274" i="6"/>
  <c r="BK268" i="6"/>
  <c r="J256" i="6"/>
  <c r="BK249" i="6"/>
  <c r="J246" i="6"/>
  <c r="BK241" i="6"/>
  <c r="BK239" i="6"/>
  <c r="J233" i="6"/>
  <c r="J220" i="6"/>
  <c r="BK217" i="6"/>
  <c r="BK209" i="6"/>
  <c r="BK207" i="6"/>
  <c r="J203" i="6"/>
  <c r="BK197" i="6"/>
  <c r="J193" i="6"/>
  <c r="BK176" i="6"/>
  <c r="BK174" i="6"/>
  <c r="BK172" i="6"/>
  <c r="J170" i="6"/>
  <c r="BK161" i="6"/>
  <c r="BK157" i="6"/>
  <c r="BK154" i="6"/>
  <c r="BK151" i="6"/>
  <c r="BK146" i="6"/>
  <c r="J136" i="6"/>
  <c r="BK122" i="6"/>
  <c r="J112" i="6"/>
  <c r="J109" i="6"/>
  <c r="BK107" i="6"/>
  <c r="BK105" i="6"/>
  <c r="BK111" i="4"/>
  <c r="J105" i="4"/>
  <c r="J99" i="4"/>
  <c r="BK128" i="3"/>
  <c r="J125" i="3"/>
  <c r="BK119" i="3"/>
  <c r="J119" i="3"/>
  <c r="J107" i="3"/>
  <c r="BK95" i="3"/>
  <c r="J89" i="3"/>
  <c r="BK342" i="2"/>
  <c r="BK332" i="2"/>
  <c r="BK329" i="2"/>
  <c r="BK313" i="2"/>
  <c r="J310" i="2"/>
  <c r="J308" i="2"/>
  <c r="J296" i="2"/>
  <c r="BK289" i="2"/>
  <c r="BK280" i="2"/>
  <c r="BK277" i="2"/>
  <c r="J244" i="2"/>
  <c r="BK240" i="2"/>
  <c r="BK218" i="2"/>
  <c r="BK216" i="2"/>
  <c r="J210" i="2"/>
  <c r="BK202" i="2"/>
  <c r="J197" i="2"/>
  <c r="J185" i="2"/>
  <c r="J165" i="2"/>
  <c r="J162" i="2"/>
  <c r="BK159" i="2"/>
  <c r="J153" i="2"/>
  <c r="BK146" i="2"/>
  <c r="J132" i="2"/>
  <c r="J91" i="9"/>
  <c r="J88" i="9"/>
  <c r="BK118" i="8"/>
  <c r="BK114" i="8"/>
  <c r="BK110" i="8"/>
  <c r="BK108" i="8"/>
  <c r="J108" i="8"/>
  <c r="BK99" i="8"/>
  <c r="J158" i="7"/>
  <c r="BK155" i="7"/>
  <c r="BK152" i="7"/>
  <c r="BK142" i="7"/>
  <c r="J135" i="7"/>
  <c r="J125" i="7"/>
  <c r="J122" i="7"/>
  <c r="J117" i="7"/>
  <c r="J113" i="7"/>
  <c r="J111" i="7"/>
  <c r="J109" i="7"/>
  <c r="J107" i="7"/>
  <c r="J105" i="7"/>
  <c r="BK103" i="7"/>
  <c r="J100" i="7"/>
  <c r="BK95" i="7"/>
  <c r="J92" i="7"/>
  <c r="J89" i="7"/>
  <c r="J358" i="6"/>
  <c r="BK356" i="6"/>
  <c r="BK348" i="6"/>
  <c r="J331" i="6"/>
  <c r="J329" i="6"/>
  <c r="BK327" i="6"/>
  <c r="J324" i="6"/>
  <c r="J322" i="6"/>
  <c r="BK320" i="6"/>
  <c r="J307" i="6"/>
  <c r="BK303" i="6"/>
  <c r="J295" i="6"/>
  <c r="BK283" i="6"/>
  <c r="J279" i="6"/>
  <c r="J274" i="6"/>
  <c r="J268" i="6"/>
  <c r="BK260" i="6"/>
  <c r="BK256" i="6"/>
  <c r="J254" i="6"/>
  <c r="BK251" i="6"/>
  <c r="BK246" i="6"/>
  <c r="BK231" i="6"/>
  <c r="J229" i="6"/>
  <c r="J226" i="6"/>
  <c r="BK224" i="6"/>
  <c r="BK220" i="6"/>
  <c r="J217" i="6"/>
  <c r="BK213" i="6"/>
  <c r="BK201" i="6"/>
  <c r="BK199" i="6"/>
  <c r="BK188" i="6"/>
  <c r="BK179" i="6"/>
  <c r="BK165" i="6"/>
  <c r="J157" i="6"/>
  <c r="J148" i="6"/>
  <c r="J146" i="6"/>
  <c r="J139" i="6"/>
  <c r="BK136" i="6"/>
  <c r="BK130" i="6"/>
  <c r="BK125" i="6"/>
  <c r="BK119" i="6"/>
  <c r="BK116" i="6"/>
  <c r="J88" i="5"/>
  <c r="J118" i="4"/>
  <c r="BK105" i="4"/>
  <c r="BK95" i="4"/>
  <c r="BK122" i="3"/>
  <c r="BK115" i="3"/>
  <c r="BK109" i="3"/>
  <c r="J95" i="3"/>
  <c r="BK92" i="3"/>
  <c r="BK344" i="2"/>
  <c r="J342" i="2"/>
  <c r="BK335" i="2"/>
  <c r="J332" i="2"/>
  <c r="BK322" i="2"/>
  <c r="BK320" i="2"/>
  <c r="BK316" i="2"/>
  <c r="J313" i="2"/>
  <c r="BK310" i="2"/>
  <c r="BK296" i="2"/>
  <c r="J286" i="2"/>
  <c r="BK266" i="2"/>
  <c r="J262" i="2"/>
  <c r="BK255" i="2"/>
  <c r="J240" i="2"/>
  <c r="BK234" i="2"/>
  <c r="J229" i="2"/>
  <c r="J225" i="2"/>
  <c r="BK220" i="2"/>
  <c r="J216" i="2"/>
  <c r="J208" i="2"/>
  <c r="J202" i="2"/>
  <c r="BK189" i="2"/>
  <c r="BK185" i="2"/>
  <c r="BK183" i="2"/>
  <c r="BK178" i="2"/>
  <c r="J175" i="2"/>
  <c r="J173" i="2"/>
  <c r="J171" i="2"/>
  <c r="J169" i="2"/>
  <c r="BK162" i="2"/>
  <c r="BK153" i="2"/>
  <c r="BK150" i="2"/>
  <c r="J146" i="2"/>
  <c r="BK91" i="9"/>
  <c r="BK88" i="9"/>
  <c r="J118" i="8"/>
  <c r="J116" i="8"/>
  <c r="J114" i="8"/>
  <c r="J110" i="8"/>
  <c r="BK105" i="8"/>
  <c r="J95" i="8"/>
  <c r="J152" i="7"/>
  <c r="BK149" i="7"/>
  <c r="J341" i="6"/>
  <c r="BK331" i="6"/>
  <c r="J320" i="6"/>
  <c r="J316" i="6"/>
  <c r="J311" i="6"/>
  <c r="J303" i="6"/>
  <c r="BK301" i="6"/>
  <c r="BK292" i="6"/>
  <c r="J289" i="6"/>
  <c r="J286" i="6"/>
  <c r="J283" i="6"/>
  <c r="BK279" i="6"/>
  <c r="BK271" i="6"/>
  <c r="J264" i="6"/>
  <c r="BK254" i="6"/>
  <c r="J251" i="6"/>
  <c r="J243" i="6"/>
  <c r="J239" i="6"/>
  <c r="BK237" i="6"/>
  <c r="J231" i="6"/>
  <c r="J224" i="6"/>
  <c r="J209" i="6"/>
  <c r="J207" i="6"/>
  <c r="J199" i="6"/>
  <c r="J188" i="6"/>
  <c r="J182" i="6"/>
  <c r="J179" i="6"/>
  <c r="J172" i="6"/>
  <c r="BK167" i="6"/>
  <c r="J154" i="6"/>
  <c r="J151" i="6"/>
  <c r="BK148" i="6"/>
  <c r="BK142" i="6"/>
  <c r="BK139" i="6"/>
  <c r="J130" i="6"/>
  <c r="J119" i="6"/>
  <c r="BK109" i="6"/>
  <c r="J105" i="6"/>
  <c r="J103" i="6"/>
  <c r="BK88" i="5"/>
  <c r="BK115" i="4"/>
  <c r="J113" i="4"/>
  <c r="J111" i="4"/>
  <c r="BK107" i="4"/>
  <c r="BK99" i="4"/>
  <c r="J95" i="4"/>
  <c r="BK125" i="3"/>
  <c r="J122" i="3"/>
  <c r="BK112" i="3"/>
  <c r="BK104" i="3"/>
  <c r="BK98" i="3"/>
  <c r="J92" i="3"/>
  <c r="BK348" i="2"/>
  <c r="J348" i="2"/>
  <c r="BK346" i="2"/>
  <c r="J346" i="2"/>
  <c r="J344" i="2"/>
  <c r="J325" i="2"/>
  <c r="J318" i="2"/>
  <c r="J303" i="2"/>
  <c r="J299" i="2"/>
  <c r="BK293" i="2"/>
  <c r="BK286" i="2"/>
  <c r="J283" i="2"/>
  <c r="J280" i="2"/>
  <c r="J277" i="2"/>
  <c r="J258" i="2"/>
  <c r="J255" i="2"/>
  <c r="J252" i="2"/>
  <c r="J248" i="2"/>
  <c r="BK244" i="2"/>
  <c r="J236" i="2"/>
  <c r="BK229" i="2"/>
  <c r="BK225" i="2"/>
  <c r="J218" i="2"/>
  <c r="BK213" i="2"/>
  <c r="BK210" i="2"/>
  <c r="J204" i="2"/>
  <c r="BK194" i="2"/>
  <c r="J189" i="2"/>
  <c r="J183" i="2"/>
  <c r="J178" i="2"/>
  <c r="BK175" i="2"/>
  <c r="BK165" i="2"/>
  <c r="J141" i="2"/>
  <c r="BK139" i="2"/>
  <c r="BK136" i="2"/>
  <c r="J136" i="2"/>
  <c r="BK134" i="2"/>
  <c r="BK129" i="2"/>
  <c r="BK123" i="2"/>
  <c r="BK120" i="2"/>
  <c r="J117" i="2"/>
  <c r="BK114" i="2"/>
  <c r="J111" i="2"/>
  <c r="BK109" i="2"/>
  <c r="BK107" i="2"/>
  <c r="J107" i="2"/>
  <c r="J105" i="2"/>
  <c r="AS60" i="1"/>
  <c r="AS55" i="1"/>
  <c r="BK158" i="7"/>
  <c r="J155" i="7"/>
  <c r="J149" i="7"/>
  <c r="J145" i="7"/>
  <c r="J142" i="7"/>
  <c r="BK138" i="7"/>
  <c r="BK135" i="7"/>
  <c r="J130" i="7"/>
  <c r="BK117" i="7"/>
  <c r="BK111" i="7"/>
  <c r="BK107" i="7"/>
  <c r="BK98" i="7"/>
  <c r="J95" i="7"/>
  <c r="BK92" i="7"/>
  <c r="BK89" i="7"/>
  <c r="J362" i="6"/>
  <c r="J360" i="6"/>
  <c r="BK358" i="6"/>
  <c r="J350" i="6"/>
  <c r="J348" i="6"/>
  <c r="BK345" i="6"/>
  <c r="BK341" i="6"/>
  <c r="J339" i="6"/>
  <c r="BK334" i="6"/>
  <c r="BK329" i="6"/>
  <c r="BK322" i="6"/>
  <c r="BK318" i="6"/>
  <c r="BK313" i="6"/>
  <c r="BK311" i="6"/>
  <c r="BK307" i="6"/>
  <c r="J301" i="6"/>
  <c r="J298" i="6"/>
  <c r="BK289" i="6"/>
  <c r="BK286" i="6"/>
  <c r="J271" i="6"/>
  <c r="BK264" i="6"/>
  <c r="J260" i="6"/>
  <c r="J249" i="6"/>
  <c r="BK243" i="6"/>
  <c r="J241" i="6"/>
  <c r="J237" i="6"/>
  <c r="BK233" i="6"/>
  <c r="BK229" i="6"/>
  <c r="BK226" i="6"/>
  <c r="J213" i="6"/>
  <c r="BK203" i="6"/>
  <c r="J201" i="6"/>
  <c r="J197" i="6"/>
  <c r="BK193" i="6"/>
  <c r="BK182" i="6"/>
  <c r="J176" i="6"/>
  <c r="J174" i="6"/>
  <c r="BK170" i="6"/>
  <c r="J167" i="6"/>
  <c r="J165" i="6"/>
  <c r="J161" i="6"/>
  <c r="J142" i="6"/>
  <c r="J125" i="6"/>
  <c r="J122" i="6"/>
  <c r="J116" i="6"/>
  <c r="BK112" i="6"/>
  <c r="J107" i="6"/>
  <c r="BK103" i="6"/>
  <c r="BK118" i="4"/>
  <c r="J115" i="4"/>
  <c r="BK113" i="4"/>
  <c r="J107" i="4"/>
  <c r="J128" i="3"/>
  <c r="J115" i="3"/>
  <c r="J112" i="3"/>
  <c r="J109" i="3"/>
  <c r="BK107" i="3"/>
  <c r="J104" i="3"/>
  <c r="BK102" i="3"/>
  <c r="J102" i="3"/>
  <c r="BK100" i="3"/>
  <c r="J100" i="3"/>
  <c r="J98" i="3"/>
  <c r="BK89" i="3"/>
  <c r="J335" i="2"/>
  <c r="J329" i="2"/>
  <c r="BK325" i="2"/>
  <c r="J322" i="2"/>
  <c r="J320" i="2"/>
  <c r="BK318" i="2"/>
  <c r="J316" i="2"/>
  <c r="BK308" i="2"/>
  <c r="BK303" i="2"/>
  <c r="BK299" i="2"/>
  <c r="J293" i="2"/>
  <c r="J289" i="2"/>
  <c r="BK283" i="2"/>
  <c r="J266" i="2"/>
  <c r="BK262" i="2"/>
  <c r="BK258" i="2"/>
  <c r="BK252" i="2"/>
  <c r="BK248" i="2"/>
  <c r="BK236" i="2"/>
  <c r="J234" i="2"/>
  <c r="J220" i="2"/>
  <c r="J213" i="2"/>
  <c r="BK208" i="2"/>
  <c r="BK204" i="2"/>
  <c r="BK197" i="2"/>
  <c r="J194" i="2"/>
  <c r="BK173" i="2"/>
  <c r="BK171" i="2"/>
  <c r="BK169" i="2"/>
  <c r="J159" i="2"/>
  <c r="J150" i="2"/>
  <c r="BK141" i="2"/>
  <c r="J139" i="2"/>
  <c r="J134" i="2"/>
  <c r="BK132" i="2"/>
  <c r="J129" i="2"/>
  <c r="J123" i="2"/>
  <c r="J120" i="2"/>
  <c r="BK117" i="2"/>
  <c r="J114" i="2"/>
  <c r="BK111" i="2"/>
  <c r="J109" i="2"/>
  <c r="BK105" i="2"/>
  <c r="F39" i="5"/>
  <c r="BD59" i="1" s="1"/>
  <c r="F37" i="5"/>
  <c r="BB59" i="1" s="1"/>
  <c r="F38" i="5"/>
  <c r="BC59" i="1" s="1"/>
  <c r="F38" i="9" l="1"/>
  <c r="BC64" i="1" s="1"/>
  <c r="P145" i="2"/>
  <c r="P104" i="2"/>
  <c r="R152" i="2"/>
  <c r="P168" i="2"/>
  <c r="BK193" i="2"/>
  <c r="J193" i="2"/>
  <c r="J69" i="2"/>
  <c r="R193" i="2"/>
  <c r="T207" i="2"/>
  <c r="P212" i="2"/>
  <c r="R282" i="2"/>
  <c r="R228" i="2"/>
  <c r="P292" i="2"/>
  <c r="T307" i="2"/>
  <c r="T306" i="2"/>
  <c r="BK341" i="2"/>
  <c r="BK340" i="2" s="1"/>
  <c r="J340" i="2" s="1"/>
  <c r="J79" i="2" s="1"/>
  <c r="T88" i="3"/>
  <c r="P111" i="3"/>
  <c r="BK104" i="4"/>
  <c r="J104" i="4"/>
  <c r="J68" i="4"/>
  <c r="BK110" i="4"/>
  <c r="J110" i="4"/>
  <c r="J69" i="4"/>
  <c r="T110" i="4"/>
  <c r="BK102" i="6"/>
  <c r="J102" i="6"/>
  <c r="J65" i="6"/>
  <c r="R102" i="6"/>
  <c r="P129" i="6"/>
  <c r="BK145" i="6"/>
  <c r="J145" i="6"/>
  <c r="J67" i="6"/>
  <c r="R145" i="6"/>
  <c r="R164" i="6"/>
  <c r="BK181" i="6"/>
  <c r="J181" i="6"/>
  <c r="J69" i="6" s="1"/>
  <c r="R181" i="6"/>
  <c r="R245" i="6"/>
  <c r="R196" i="6"/>
  <c r="P288" i="6"/>
  <c r="T310" i="6"/>
  <c r="R338" i="6"/>
  <c r="P355" i="6"/>
  <c r="P354" i="6" s="1"/>
  <c r="BK88" i="7"/>
  <c r="BK141" i="7"/>
  <c r="J141" i="7"/>
  <c r="J65" i="7" s="1"/>
  <c r="T145" i="2"/>
  <c r="T104" i="2"/>
  <c r="T152" i="2"/>
  <c r="BK282" i="2"/>
  <c r="J282" i="2"/>
  <c r="J73" i="2"/>
  <c r="T282" i="2"/>
  <c r="T228" i="2" s="1"/>
  <c r="T292" i="2"/>
  <c r="P307" i="2"/>
  <c r="P306" i="2"/>
  <c r="P341" i="2"/>
  <c r="P340" i="2"/>
  <c r="BK88" i="3"/>
  <c r="J88" i="3"/>
  <c r="J64" i="3" s="1"/>
  <c r="BK111" i="3"/>
  <c r="J111" i="3"/>
  <c r="J65" i="3"/>
  <c r="P104" i="4"/>
  <c r="P110" i="4"/>
  <c r="R88" i="7"/>
  <c r="R87" i="7"/>
  <c r="R141" i="7"/>
  <c r="BK107" i="8"/>
  <c r="J107" i="8"/>
  <c r="J69" i="8"/>
  <c r="R107" i="8"/>
  <c r="R113" i="8"/>
  <c r="R92" i="8" s="1"/>
  <c r="P87" i="9"/>
  <c r="P86" i="9" s="1"/>
  <c r="AU64" i="1" s="1"/>
  <c r="BK152" i="2"/>
  <c r="J152" i="2"/>
  <c r="J67" i="2" s="1"/>
  <c r="P152" i="2"/>
  <c r="T168" i="2"/>
  <c r="T193" i="2"/>
  <c r="BK212" i="2"/>
  <c r="J212" i="2"/>
  <c r="J71" i="2"/>
  <c r="T212" i="2"/>
  <c r="P282" i="2"/>
  <c r="P228" i="2"/>
  <c r="R292" i="2"/>
  <c r="BK307" i="2"/>
  <c r="BK306" i="2" s="1"/>
  <c r="J306" i="2" s="1"/>
  <c r="J76" i="2" s="1"/>
  <c r="T341" i="2"/>
  <c r="T340" i="2" s="1"/>
  <c r="R88" i="3"/>
  <c r="T111" i="3"/>
  <c r="R104" i="4"/>
  <c r="R103" i="4" s="1"/>
  <c r="R92" i="4" s="1"/>
  <c r="R110" i="4"/>
  <c r="P102" i="6"/>
  <c r="BK129" i="6"/>
  <c r="J129" i="6"/>
  <c r="J66" i="6"/>
  <c r="T129" i="6"/>
  <c r="BK164" i="6"/>
  <c r="J164" i="6"/>
  <c r="J68" i="6"/>
  <c r="T164" i="6"/>
  <c r="BK245" i="6"/>
  <c r="J245" i="6"/>
  <c r="J71" i="6"/>
  <c r="P245" i="6"/>
  <c r="P196" i="6" s="1"/>
  <c r="BK288" i="6"/>
  <c r="J288" i="6"/>
  <c r="J72" i="6"/>
  <c r="R288" i="6"/>
  <c r="R310" i="6"/>
  <c r="R309" i="6"/>
  <c r="T338" i="6"/>
  <c r="BK355" i="6"/>
  <c r="BK354" i="6" s="1"/>
  <c r="J354" i="6" s="1"/>
  <c r="J77" i="6" s="1"/>
  <c r="R355" i="6"/>
  <c r="R354" i="6" s="1"/>
  <c r="P88" i="7"/>
  <c r="T141" i="7"/>
  <c r="BK113" i="8"/>
  <c r="J113" i="8" s="1"/>
  <c r="J70" i="8" s="1"/>
  <c r="P113" i="8"/>
  <c r="BK87" i="9"/>
  <c r="J87" i="9" s="1"/>
  <c r="J64" i="9" s="1"/>
  <c r="R87" i="9"/>
  <c r="R86" i="9" s="1"/>
  <c r="BK145" i="2"/>
  <c r="J145" i="2"/>
  <c r="J66" i="2"/>
  <c r="R145" i="2"/>
  <c r="R104" i="2" s="1"/>
  <c r="BK168" i="2"/>
  <c r="J168" i="2"/>
  <c r="J68" i="2" s="1"/>
  <c r="R168" i="2"/>
  <c r="P193" i="2"/>
  <c r="BK207" i="2"/>
  <c r="J207" i="2" s="1"/>
  <c r="J70" i="2" s="1"/>
  <c r="P207" i="2"/>
  <c r="R207" i="2"/>
  <c r="R212" i="2"/>
  <c r="BK292" i="2"/>
  <c r="J292" i="2"/>
  <c r="J74" i="2"/>
  <c r="R307" i="2"/>
  <c r="R306" i="2" s="1"/>
  <c r="R341" i="2"/>
  <c r="R340" i="2"/>
  <c r="P88" i="3"/>
  <c r="P87" i="3" s="1"/>
  <c r="AU57" i="1" s="1"/>
  <c r="R111" i="3"/>
  <c r="T104" i="4"/>
  <c r="T103" i="4" s="1"/>
  <c r="T92" i="4" s="1"/>
  <c r="T102" i="6"/>
  <c r="R129" i="6"/>
  <c r="P145" i="6"/>
  <c r="T145" i="6"/>
  <c r="P164" i="6"/>
  <c r="P181" i="6"/>
  <c r="T181" i="6"/>
  <c r="T245" i="6"/>
  <c r="T196" i="6"/>
  <c r="T288" i="6"/>
  <c r="BK310" i="6"/>
  <c r="J310" i="6"/>
  <c r="J75" i="6"/>
  <c r="P310" i="6"/>
  <c r="P309" i="6" s="1"/>
  <c r="BK338" i="6"/>
  <c r="J338" i="6"/>
  <c r="J76" i="6" s="1"/>
  <c r="P338" i="6"/>
  <c r="T355" i="6"/>
  <c r="T354" i="6"/>
  <c r="T88" i="7"/>
  <c r="T87" i="7" s="1"/>
  <c r="P141" i="7"/>
  <c r="P107" i="8"/>
  <c r="P92" i="8" s="1"/>
  <c r="AU63" i="1" s="1"/>
  <c r="T107" i="8"/>
  <c r="T92" i="8"/>
  <c r="T113" i="8"/>
  <c r="T87" i="9"/>
  <c r="T86" i="9"/>
  <c r="BE109" i="2"/>
  <c r="BE117" i="2"/>
  <c r="BE120" i="2"/>
  <c r="BE123" i="2"/>
  <c r="BE139" i="2"/>
  <c r="BE141" i="2"/>
  <c r="BE162" i="2"/>
  <c r="BE165" i="2"/>
  <c r="BE213" i="2"/>
  <c r="BE229" i="2"/>
  <c r="BE240" i="2"/>
  <c r="BE266" i="2"/>
  <c r="BE332" i="2"/>
  <c r="BE335" i="2"/>
  <c r="BE342" i="2"/>
  <c r="BK104" i="2"/>
  <c r="BK228" i="2"/>
  <c r="J228" i="2" s="1"/>
  <c r="J72" i="2" s="1"/>
  <c r="F59" i="3"/>
  <c r="BE100" i="3"/>
  <c r="E50" i="4"/>
  <c r="F89" i="4"/>
  <c r="BE113" i="4"/>
  <c r="BE118" i="4"/>
  <c r="BK94" i="4"/>
  <c r="J94" i="4" s="1"/>
  <c r="J65" i="4" s="1"/>
  <c r="F83" i="5"/>
  <c r="E50" i="6"/>
  <c r="J56" i="6"/>
  <c r="BE136" i="6"/>
  <c r="BE146" i="6"/>
  <c r="BE148" i="6"/>
  <c r="BE151" i="6"/>
  <c r="BE154" i="6"/>
  <c r="BE197" i="6"/>
  <c r="BE213" i="6"/>
  <c r="BE220" i="6"/>
  <c r="BE237" i="6"/>
  <c r="BE279" i="6"/>
  <c r="BE289" i="6"/>
  <c r="BE303" i="6"/>
  <c r="BE316" i="6"/>
  <c r="BE322" i="6"/>
  <c r="BE339" i="6"/>
  <c r="BE358" i="6"/>
  <c r="BE360" i="6"/>
  <c r="BK306" i="6"/>
  <c r="J306" i="6" s="1"/>
  <c r="J73" i="6" s="1"/>
  <c r="J84" i="7"/>
  <c r="BE89" i="7"/>
  <c r="BE92" i="7"/>
  <c r="BE95" i="7"/>
  <c r="BE103" i="7"/>
  <c r="BE107" i="7"/>
  <c r="BE117" i="7"/>
  <c r="J86" i="8"/>
  <c r="F89" i="8"/>
  <c r="BE95" i="8"/>
  <c r="BE99" i="8"/>
  <c r="E50" i="2"/>
  <c r="J56" i="2"/>
  <c r="F59" i="2"/>
  <c r="J59" i="2"/>
  <c r="BE105" i="2"/>
  <c r="BE107" i="2"/>
  <c r="BE111" i="2"/>
  <c r="BE114" i="2"/>
  <c r="BE129" i="2"/>
  <c r="BE132" i="2"/>
  <c r="BE134" i="2"/>
  <c r="BE136" i="2"/>
  <c r="BE146" i="2"/>
  <c r="BE150" i="2"/>
  <c r="BE169" i="2"/>
  <c r="BE183" i="2"/>
  <c r="BE185" i="2"/>
  <c r="BE197" i="2"/>
  <c r="BE216" i="2"/>
  <c r="BE218" i="2"/>
  <c r="BE236" i="2"/>
  <c r="BE262" i="2"/>
  <c r="BE277" i="2"/>
  <c r="BE280" i="2"/>
  <c r="BE308" i="2"/>
  <c r="BE310" i="2"/>
  <c r="BE313" i="2"/>
  <c r="BE318" i="2"/>
  <c r="BE325" i="2"/>
  <c r="BE346" i="2"/>
  <c r="BE348" i="2"/>
  <c r="E75" i="3"/>
  <c r="BE95" i="3"/>
  <c r="BE109" i="3"/>
  <c r="J89" i="4"/>
  <c r="BE95" i="4"/>
  <c r="BE105" i="4"/>
  <c r="BK117" i="4"/>
  <c r="J117" i="4"/>
  <c r="J70" i="4" s="1"/>
  <c r="J59" i="5"/>
  <c r="J80" i="5"/>
  <c r="BE88" i="5"/>
  <c r="J35" i="5" s="1"/>
  <c r="AV59" i="1" s="1"/>
  <c r="F59" i="6"/>
  <c r="J97" i="6"/>
  <c r="BE105" i="6"/>
  <c r="BE116" i="6"/>
  <c r="BE119" i="6"/>
  <c r="BE157" i="6"/>
  <c r="BE172" i="6"/>
  <c r="BE179" i="6"/>
  <c r="BE188" i="6"/>
  <c r="BE201" i="6"/>
  <c r="BE217" i="6"/>
  <c r="BE224" i="6"/>
  <c r="BE226" i="6"/>
  <c r="BE229" i="6"/>
  <c r="BE231" i="6"/>
  <c r="BE254" i="6"/>
  <c r="BE256" i="6"/>
  <c r="BE264" i="6"/>
  <c r="BE313" i="6"/>
  <c r="BE320" i="6"/>
  <c r="BE327" i="6"/>
  <c r="BE341" i="6"/>
  <c r="BE350" i="6"/>
  <c r="BE149" i="7"/>
  <c r="BE155" i="7"/>
  <c r="J59" i="8"/>
  <c r="BE105" i="8"/>
  <c r="BE118" i="8"/>
  <c r="BK104" i="8"/>
  <c r="J104" i="8" s="1"/>
  <c r="J68" i="8" s="1"/>
  <c r="F59" i="9"/>
  <c r="E74" i="9"/>
  <c r="BE91" i="9"/>
  <c r="BE159" i="2"/>
  <c r="BE189" i="2"/>
  <c r="BE194" i="2"/>
  <c r="BE202" i="2"/>
  <c r="BE208" i="2"/>
  <c r="BE248" i="2"/>
  <c r="BE255" i="2"/>
  <c r="BE258" i="2"/>
  <c r="BE286" i="2"/>
  <c r="BE293" i="2"/>
  <c r="BE296" i="2"/>
  <c r="BE299" i="2"/>
  <c r="BE329" i="2"/>
  <c r="BE344" i="2"/>
  <c r="J59" i="3"/>
  <c r="J81" i="3"/>
  <c r="BE98" i="3"/>
  <c r="BE107" i="3"/>
  <c r="BE125" i="3"/>
  <c r="J56" i="4"/>
  <c r="BE107" i="4"/>
  <c r="BE111" i="4"/>
  <c r="E50" i="5"/>
  <c r="BE107" i="6"/>
  <c r="BE112" i="6"/>
  <c r="BE125" i="6"/>
  <c r="BE139" i="6"/>
  <c r="BE165" i="6"/>
  <c r="BE167" i="6"/>
  <c r="BE170" i="6"/>
  <c r="BE174" i="6"/>
  <c r="BE176" i="6"/>
  <c r="BE207" i="6"/>
  <c r="BE241" i="6"/>
  <c r="BE243" i="6"/>
  <c r="BE251" i="6"/>
  <c r="BE271" i="6"/>
  <c r="BE295" i="6"/>
  <c r="BE298" i="6"/>
  <c r="BE301" i="6"/>
  <c r="BE318" i="6"/>
  <c r="BE324" i="6"/>
  <c r="BE348" i="6"/>
  <c r="BE356" i="6"/>
  <c r="F59" i="7"/>
  <c r="E75" i="7"/>
  <c r="J81" i="7"/>
  <c r="BE100" i="7"/>
  <c r="BE105" i="7"/>
  <c r="BE109" i="7"/>
  <c r="BE113" i="7"/>
  <c r="BE122" i="7"/>
  <c r="BE138" i="7"/>
  <c r="BE158" i="7"/>
  <c r="BE108" i="8"/>
  <c r="BE110" i="8"/>
  <c r="BE114" i="8"/>
  <c r="BK94" i="8"/>
  <c r="BK93" i="8" s="1"/>
  <c r="J59" i="9"/>
  <c r="BE153" i="2"/>
  <c r="BE171" i="2"/>
  <c r="BE173" i="2"/>
  <c r="BE175" i="2"/>
  <c r="BE178" i="2"/>
  <c r="BE204" i="2"/>
  <c r="BE210" i="2"/>
  <c r="BE220" i="2"/>
  <c r="BE225" i="2"/>
  <c r="BE234" i="2"/>
  <c r="BE244" i="2"/>
  <c r="BE252" i="2"/>
  <c r="BE283" i="2"/>
  <c r="BE289" i="2"/>
  <c r="BE303" i="2"/>
  <c r="BE316" i="2"/>
  <c r="BE320" i="2"/>
  <c r="BE322" i="2"/>
  <c r="BK302" i="2"/>
  <c r="J302" i="2"/>
  <c r="J75" i="2" s="1"/>
  <c r="BE89" i="3"/>
  <c r="BE92" i="3"/>
  <c r="BE102" i="3"/>
  <c r="BE104" i="3"/>
  <c r="BE112" i="3"/>
  <c r="BE115" i="3"/>
  <c r="BE119" i="3"/>
  <c r="BE122" i="3"/>
  <c r="BE128" i="3"/>
  <c r="BE99" i="4"/>
  <c r="BE115" i="4"/>
  <c r="BK98" i="4"/>
  <c r="J98" i="4"/>
  <c r="J66" i="4" s="1"/>
  <c r="BK87" i="5"/>
  <c r="BK86" i="5" s="1"/>
  <c r="J86" i="5" s="1"/>
  <c r="J32" i="5" s="1"/>
  <c r="AG59" i="1" s="1"/>
  <c r="BE103" i="6"/>
  <c r="BE109" i="6"/>
  <c r="BE122" i="6"/>
  <c r="BE130" i="6"/>
  <c r="BE142" i="6"/>
  <c r="BE161" i="6"/>
  <c r="BE182" i="6"/>
  <c r="BE193" i="6"/>
  <c r="BE199" i="6"/>
  <c r="BE203" i="6"/>
  <c r="BE209" i="6"/>
  <c r="BE233" i="6"/>
  <c r="BE239" i="6"/>
  <c r="BE246" i="6"/>
  <c r="BE249" i="6"/>
  <c r="BE260" i="6"/>
  <c r="BE268" i="6"/>
  <c r="BE274" i="6"/>
  <c r="BE283" i="6"/>
  <c r="BE286" i="6"/>
  <c r="BE292" i="6"/>
  <c r="BE307" i="6"/>
  <c r="BE311" i="6"/>
  <c r="BE329" i="6"/>
  <c r="BE331" i="6"/>
  <c r="BE334" i="6"/>
  <c r="BE345" i="6"/>
  <c r="BE362" i="6"/>
  <c r="BK196" i="6"/>
  <c r="J196" i="6" s="1"/>
  <c r="J70" i="6" s="1"/>
  <c r="BE98" i="7"/>
  <c r="BE111" i="7"/>
  <c r="BE125" i="7"/>
  <c r="BE130" i="7"/>
  <c r="BE135" i="7"/>
  <c r="BE142" i="7"/>
  <c r="BE145" i="7"/>
  <c r="BE152" i="7"/>
  <c r="E50" i="8"/>
  <c r="BE116" i="8"/>
  <c r="BK98" i="8"/>
  <c r="J98" i="8" s="1"/>
  <c r="J66" i="8" s="1"/>
  <c r="J56" i="9"/>
  <c r="BE88" i="9"/>
  <c r="F37" i="3"/>
  <c r="BB57" i="1" s="1"/>
  <c r="F39" i="4"/>
  <c r="BD58" i="1" s="1"/>
  <c r="F37" i="7"/>
  <c r="BB62" i="1" s="1"/>
  <c r="J36" i="2"/>
  <c r="AW56" i="1" s="1"/>
  <c r="F38" i="8"/>
  <c r="BC63" i="1" s="1"/>
  <c r="J36" i="3"/>
  <c r="AW57" i="1" s="1"/>
  <c r="F36" i="6"/>
  <c r="BA61" i="1" s="1"/>
  <c r="J36" i="7"/>
  <c r="AW62" i="1" s="1"/>
  <c r="F36" i="8"/>
  <c r="BA63" i="1" s="1"/>
  <c r="F39" i="9"/>
  <c r="BD64" i="1" s="1"/>
  <c r="F39" i="6"/>
  <c r="BD61" i="1" s="1"/>
  <c r="J36" i="9"/>
  <c r="AW64" i="1" s="1"/>
  <c r="AS54" i="1"/>
  <c r="F36" i="4"/>
  <c r="BA58" i="1"/>
  <c r="F37" i="6"/>
  <c r="BB61" i="1"/>
  <c r="F38" i="7"/>
  <c r="BC62" i="1"/>
  <c r="F37" i="2"/>
  <c r="BB56" i="1"/>
  <c r="F37" i="9"/>
  <c r="BB64" i="1"/>
  <c r="J36" i="6"/>
  <c r="AW61" i="1" s="1"/>
  <c r="J36" i="5"/>
  <c r="AW59" i="1" s="1"/>
  <c r="F36" i="7"/>
  <c r="BA62" i="1" s="1"/>
  <c r="F39" i="3"/>
  <c r="BD57" i="1"/>
  <c r="F37" i="4"/>
  <c r="BB58" i="1" s="1"/>
  <c r="J36" i="8"/>
  <c r="AW63" i="1"/>
  <c r="J36" i="4"/>
  <c r="AW58" i="1" s="1"/>
  <c r="F38" i="6"/>
  <c r="BC61" i="1"/>
  <c r="F38" i="3"/>
  <c r="BC57" i="1" s="1"/>
  <c r="F38" i="4"/>
  <c r="BC58" i="1"/>
  <c r="F39" i="7"/>
  <c r="BD62" i="1" s="1"/>
  <c r="F39" i="2"/>
  <c r="BD56" i="1" s="1"/>
  <c r="F36" i="3"/>
  <c r="BA57" i="1"/>
  <c r="F36" i="2"/>
  <c r="BA56" i="1" s="1"/>
  <c r="F37" i="8"/>
  <c r="BB63" i="1"/>
  <c r="F36" i="9"/>
  <c r="BA64" i="1" s="1"/>
  <c r="F38" i="2"/>
  <c r="BC56" i="1"/>
  <c r="F39" i="8"/>
  <c r="BD63" i="1" s="1"/>
  <c r="R103" i="2" l="1"/>
  <c r="R102" i="2" s="1"/>
  <c r="T103" i="2"/>
  <c r="T102" i="2"/>
  <c r="P103" i="2"/>
  <c r="P102" i="2" s="1"/>
  <c r="AU56" i="1" s="1"/>
  <c r="P101" i="6"/>
  <c r="P100" i="6"/>
  <c r="AU61" i="1" s="1"/>
  <c r="R87" i="3"/>
  <c r="BK87" i="7"/>
  <c r="J87" i="7"/>
  <c r="T101" i="6"/>
  <c r="P87" i="7"/>
  <c r="AU62" i="1"/>
  <c r="T309" i="6"/>
  <c r="BK103" i="2"/>
  <c r="BK102" i="2" s="1"/>
  <c r="J102" i="2" s="1"/>
  <c r="J63" i="2" s="1"/>
  <c r="P103" i="4"/>
  <c r="P92" i="4" s="1"/>
  <c r="AU58" i="1" s="1"/>
  <c r="T87" i="3"/>
  <c r="R101" i="6"/>
  <c r="R100" i="6" s="1"/>
  <c r="J341" i="2"/>
  <c r="J80" i="2"/>
  <c r="BK93" i="4"/>
  <c r="J87" i="5"/>
  <c r="J64" i="5"/>
  <c r="BK309" i="6"/>
  <c r="J309" i="6" s="1"/>
  <c r="J74" i="6" s="1"/>
  <c r="J355" i="6"/>
  <c r="J78" i="6"/>
  <c r="J88" i="7"/>
  <c r="J64" i="7" s="1"/>
  <c r="BK87" i="3"/>
  <c r="J87" i="3"/>
  <c r="J63" i="5"/>
  <c r="J93" i="8"/>
  <c r="J64" i="8"/>
  <c r="J94" i="8"/>
  <c r="J65" i="8" s="1"/>
  <c r="J104" i="2"/>
  <c r="J65" i="2"/>
  <c r="J307" i="2"/>
  <c r="J77" i="2" s="1"/>
  <c r="BK103" i="4"/>
  <c r="J103" i="4"/>
  <c r="J67" i="4"/>
  <c r="BK101" i="6"/>
  <c r="BK100" i="6" s="1"/>
  <c r="J100" i="6" s="1"/>
  <c r="J32" i="6" s="1"/>
  <c r="AG61" i="1" s="1"/>
  <c r="BK103" i="8"/>
  <c r="J103" i="8" s="1"/>
  <c r="J67" i="8" s="1"/>
  <c r="BK86" i="9"/>
  <c r="J86" i="9"/>
  <c r="J63" i="9" s="1"/>
  <c r="J41" i="5"/>
  <c r="BD60" i="1"/>
  <c r="BD54" i="1" s="1"/>
  <c r="W33" i="1" s="1"/>
  <c r="BA55" i="1"/>
  <c r="AW55" i="1" s="1"/>
  <c r="BC55" i="1"/>
  <c r="AY55" i="1" s="1"/>
  <c r="BA60" i="1"/>
  <c r="AW60" i="1" s="1"/>
  <c r="BC60" i="1"/>
  <c r="AY60" i="1" s="1"/>
  <c r="F35" i="4"/>
  <c r="AZ58" i="1" s="1"/>
  <c r="F35" i="6"/>
  <c r="AZ61" i="1" s="1"/>
  <c r="F35" i="8"/>
  <c r="AZ63" i="1" s="1"/>
  <c r="J32" i="7"/>
  <c r="AG62" i="1" s="1"/>
  <c r="F35" i="2"/>
  <c r="AZ56" i="1" s="1"/>
  <c r="F35" i="3"/>
  <c r="AZ57" i="1" s="1"/>
  <c r="J35" i="2"/>
  <c r="AV56" i="1" s="1"/>
  <c r="AT56" i="1" s="1"/>
  <c r="J35" i="9"/>
  <c r="AV64" i="1" s="1"/>
  <c r="AT64" i="1" s="1"/>
  <c r="F35" i="5"/>
  <c r="AZ59" i="1" s="1"/>
  <c r="AT59" i="1"/>
  <c r="BB55" i="1"/>
  <c r="AX55" i="1" s="1"/>
  <c r="BD55" i="1"/>
  <c r="BB60" i="1"/>
  <c r="AX60" i="1" s="1"/>
  <c r="J35" i="3"/>
  <c r="AV57" i="1" s="1"/>
  <c r="AT57" i="1" s="1"/>
  <c r="AN57" i="1" s="1"/>
  <c r="F35" i="7"/>
  <c r="AZ62" i="1"/>
  <c r="F35" i="9"/>
  <c r="AZ64" i="1" s="1"/>
  <c r="J35" i="4"/>
  <c r="AV58" i="1"/>
  <c r="AT58" i="1" s="1"/>
  <c r="J35" i="8"/>
  <c r="AV63" i="1" s="1"/>
  <c r="AT63" i="1" s="1"/>
  <c r="J32" i="3"/>
  <c r="AG57" i="1"/>
  <c r="J35" i="6"/>
  <c r="AV61" i="1" s="1"/>
  <c r="AT61" i="1" s="1"/>
  <c r="J35" i="7"/>
  <c r="AV62" i="1" s="1"/>
  <c r="AT62" i="1" s="1"/>
  <c r="BK92" i="4" l="1"/>
  <c r="J92" i="4" s="1"/>
  <c r="J63" i="4" s="1"/>
  <c r="T100" i="6"/>
  <c r="J41" i="7"/>
  <c r="J41" i="3"/>
  <c r="J41" i="6"/>
  <c r="BK92" i="8"/>
  <c r="J92" i="8" s="1"/>
  <c r="J32" i="8" s="1"/>
  <c r="AG63" i="1" s="1"/>
  <c r="AN63" i="1" s="1"/>
  <c r="J103" i="2"/>
  <c r="J64" i="2"/>
  <c r="J63" i="6"/>
  <c r="J63" i="7"/>
  <c r="J93" i="4"/>
  <c r="J64" i="4"/>
  <c r="J63" i="3"/>
  <c r="J101" i="6"/>
  <c r="J64" i="6" s="1"/>
  <c r="AN59" i="1"/>
  <c r="AN62" i="1"/>
  <c r="AN61" i="1"/>
  <c r="AZ55" i="1"/>
  <c r="AV55" i="1" s="1"/>
  <c r="AT55" i="1" s="1"/>
  <c r="AU60" i="1"/>
  <c r="AZ60" i="1"/>
  <c r="AV60" i="1" s="1"/>
  <c r="AT60" i="1" s="1"/>
  <c r="BA54" i="1"/>
  <c r="W30" i="1" s="1"/>
  <c r="AU55" i="1"/>
  <c r="AU54" i="1"/>
  <c r="BB54" i="1"/>
  <c r="W31" i="1"/>
  <c r="J32" i="9"/>
  <c r="AG64" i="1"/>
  <c r="AN64" i="1" s="1"/>
  <c r="J32" i="2"/>
  <c r="AG56" i="1" s="1"/>
  <c r="AN56" i="1" s="1"/>
  <c r="BC54" i="1"/>
  <c r="W32" i="1" s="1"/>
  <c r="J41" i="8" l="1"/>
  <c r="J41" i="2"/>
  <c r="J63" i="8"/>
  <c r="J41" i="9"/>
  <c r="AX54" i="1"/>
  <c r="AW54" i="1"/>
  <c r="AK30" i="1" s="1"/>
  <c r="AY54" i="1"/>
  <c r="AZ54" i="1"/>
  <c r="AV54" i="1" s="1"/>
  <c r="AK29" i="1" s="1"/>
  <c r="J32" i="4"/>
  <c r="AG58" i="1" s="1"/>
  <c r="AN58" i="1" s="1"/>
  <c r="AG60" i="1"/>
  <c r="AN60" i="1" s="1"/>
  <c r="J41" i="4" l="1"/>
  <c r="AT54" i="1"/>
  <c r="W29" i="1"/>
  <c r="AG55" i="1"/>
  <c r="AG54" i="1" s="1"/>
  <c r="AK26" i="1" s="1"/>
  <c r="AK35" i="1" s="1"/>
  <c r="AN54" i="1" l="1"/>
  <c r="AN55" i="1"/>
</calcChain>
</file>

<file path=xl/sharedStrings.xml><?xml version="1.0" encoding="utf-8"?>
<sst xmlns="http://schemas.openxmlformats.org/spreadsheetml/2006/main" count="7569" uniqueCount="1300">
  <si>
    <t>Export Komplet</t>
  </si>
  <si>
    <t>VZ</t>
  </si>
  <si>
    <t>2.0</t>
  </si>
  <si>
    <t>ZAMOK</t>
  </si>
  <si>
    <t>False</t>
  </si>
  <si>
    <t>{f3fc7405-1cf0-4698-917d-dfe4f97aab50}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</si>
  <si>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</si>
  <si>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</si>
  <si>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</si>
  <si>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</si>
  <si>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</si>
  <si>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</si>
  <si>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</si>
  <si>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</si>
  <si>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02/2021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</si>
  <si>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</si>
  <si>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</si>
  <si>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mostů v úseku Polička - Borová u Poličky</t>
  </si>
  <si>
    <t>0,1</t>
  </si>
  <si>
    <t>KSO:</t>
  </si>
  <si>
    <t>821</t>
  </si>
  <si>
    <t>CC-CZ:</t>
  </si>
  <si>
    <t>2</t>
  </si>
  <si>
    <t>1</t>
  </si>
  <si>
    <t>Místo:</t>
  </si>
  <si>
    <t xml:space="preserve"> </t>
  </si>
  <si>
    <t>Datum:</t>
  </si>
  <si>
    <t>14. 1. 2021</t>
  </si>
  <si>
    <t>10</t>
  </si>
  <si>
    <t>CZ-CPA:</t>
  </si>
  <si>
    <t>42</t>
  </si>
  <si>
    <t>100</t>
  </si>
  <si>
    <t>Zadavatel:</t>
  </si>
  <si>
    <t>IČ:</t>
  </si>
  <si>
    <t/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</si>
  <si>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</si>
  <si>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</si>
  <si>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</si>
  <si>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</si>
  <si>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</si>
  <si>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</si>
  <si>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</si>
  <si>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</si>
  <si>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</si>
  <si>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</si>
  <si>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</si>
  <si>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</si>
  <si>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</si>
  <si>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</si>
  <si>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</si>
  <si>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</si>
  <si>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</si>
  <si>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</si>
  <si>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</si>
  <si>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</si>
  <si>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</si>
  <si>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</si>
  <si>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</si>
  <si>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</si>
  <si>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</si>
  <si>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</si>
  <si>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</si>
  <si>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</si>
  <si>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</si>
  <si>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</si>
  <si>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</si>
  <si>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</si>
  <si>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</si>
  <si>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</si>
  <si>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</si>
  <si>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</si>
  <si>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</si>
  <si>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</si>
  <si>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</si>
  <si>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</si>
  <si>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</si>
  <si>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</si>
  <si>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</si>
  <si>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</si>
  <si>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</si>
  <si>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</si>
  <si>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02/2021/01</t>
  </si>
  <si>
    <t>SO 01 - Most v km 22,005</t>
  </si>
  <si>
    <t>STA</t>
  </si>
  <si>
    <t>{8c58caa5-d592-4eca-bd24-6882cefc4a8c}</t>
  </si>
  <si>
    <t>/</t>
  </si>
  <si>
    <t>1.1</t>
  </si>
  <si>
    <t>SO 01 -  Stavební část - Most v km 22,005</t>
  </si>
  <si>
    <t>Soupis</t>
  </si>
  <si>
    <t>{017da2dc-eb92-49a0-b15d-4e95cbc9c548}</t>
  </si>
  <si>
    <t>1.2</t>
  </si>
  <si>
    <t>SO 01 -  Kolej - Most v km 22,005</t>
  </si>
  <si>
    <t>{dc9349f6-4323-4911-9a6f-8b171fd7e520}</t>
  </si>
  <si>
    <t>1.3</t>
  </si>
  <si>
    <t>SO 01- VRN - Most v km 22,005</t>
  </si>
  <si>
    <t>{fd0ca1a6-973e-45d9-93ac-59eee8de46fc}</t>
  </si>
  <si>
    <t>1.4</t>
  </si>
  <si>
    <t>SO 01- Materiál objednatele - Neoceňovat</t>
  </si>
  <si>
    <t>{92b0d261-f0dc-41ab-aad4-f28ced6f5c2c}</t>
  </si>
  <si>
    <t>02/2021/02</t>
  </si>
  <si>
    <t>SO 02 - Most v km 24,327</t>
  </si>
  <si>
    <t>{ae480b82-c0d0-44fe-a6be-f9dc871674d5}</t>
  </si>
  <si>
    <t>2.1</t>
  </si>
  <si>
    <t>SO 02 - Stavební část -  Most v km 24,327</t>
  </si>
  <si>
    <t>{21f11ee4-44df-4fab-81e1-30884f22d431}</t>
  </si>
  <si>
    <t>2.2</t>
  </si>
  <si>
    <t>SO 02 - Kolej - Most v km 24,327</t>
  </si>
  <si>
    <t>{d011ce66-4caf-4b26-a813-3fa772e675a3}</t>
  </si>
  <si>
    <t>2.3</t>
  </si>
  <si>
    <t>SO 02 - VRN - Most v km 24,327</t>
  </si>
  <si>
    <t>{56e8d07f-1705-43bf-b2ad-0213ddf24c1b}</t>
  </si>
  <si>
    <t>2.4</t>
  </si>
  <si>
    <t xml:space="preserve"> SO 02 - Materiál objednatele - Neoceňovat</t>
  </si>
  <si>
    <t>{8253a902-ae94-486b-9366-136381cf435f}</t>
  </si>
  <si>
    <t>KRYCÍ LIST SOUPISU PRACÍ</t>
  </si>
  <si>
    <t>Objekt:</t>
  </si>
  <si>
    <t>02/2021/01 - SO 01 - Most v km 22,005</t>
  </si>
  <si>
    <t>Soupis:</t>
  </si>
  <si>
    <t>1.1 - SO 01 -  Stavební část - Most v km 22,005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</si>
  <si>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</si>
  <si>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</si>
  <si>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</si>
  <si>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</si>
  <si>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</si>
  <si>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</si>
  <si>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469 - Stavební práce při elektromontážích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</si>
  <si>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</si>
  <si>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</si>
  <si>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</si>
  <si>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</si>
  <si>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</si>
  <si>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</si>
  <si>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  99 - Přesun hmot a manipulace se sutí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</si>
  <si>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</si>
  <si>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</si>
  <si>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</si>
  <si>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</si>
  <si>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</si>
  <si>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</si>
  <si>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</si>
  <si>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</si>
  <si>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</si>
  <si>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</si>
  <si>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</si>
  <si>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</si>
  <si>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</si>
  <si>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</si>
  <si>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</si>
  <si>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</si>
  <si>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</si>
  <si>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</si>
  <si>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</si>
  <si>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</si>
  <si>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</si>
  <si>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</si>
  <si>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</si>
  <si>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</si>
  <si>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</si>
  <si>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</si>
  <si>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 sklonu terénu do 1:5 ručně</t>
  </si>
  <si>
    <t>m2</t>
  </si>
  <si>
    <t>CS ÚRS 2021 01</t>
  </si>
  <si>
    <t>4</t>
  </si>
  <si>
    <t>-495818049</t>
  </si>
  <si>
    <t>PP</t>
  </si>
  <si>
    <t>Odstranění křovin a stromů průměru kmene do 100 mm sklonu terénu do 1:5 ručně</t>
  </si>
  <si>
    <t>111209111</t>
  </si>
  <si>
    <t>Spálení proutí a klestu</t>
  </si>
  <si>
    <t>337047894</t>
  </si>
  <si>
    <t>Spálení proutí, klestu z prořezávek a odstraněných křovin pro jakoukoliv dřevinu</t>
  </si>
  <si>
    <t>3</t>
  </si>
  <si>
    <t>112151312</t>
  </si>
  <si>
    <t>Kácení stromu bez postupného spouštění koruny a kmene D do 0,3 m</t>
  </si>
  <si>
    <t>kus</t>
  </si>
  <si>
    <t>-1203302757</t>
  </si>
  <si>
    <t>Pokácení stromu postupné bez spouštění částí kmene a koruny o průměru na řezné ploše pařezu přes 200 do 300 mm</t>
  </si>
  <si>
    <t>129951113</t>
  </si>
  <si>
    <t>Bourání zdiva kamenného v odkopávkách nebo prokopávkách na MC strojně</t>
  </si>
  <si>
    <t>m3</t>
  </si>
  <si>
    <t>-1942149848</t>
  </si>
  <si>
    <t>VV</t>
  </si>
  <si>
    <t>"vrchní části kamenných křídel" 4*(0,5*0,3*7)</t>
  </si>
  <si>
    <t>5</t>
  </si>
  <si>
    <t>129911113</t>
  </si>
  <si>
    <t>Bourání zdiva kamenného v odkopávkách nebo prokopávkách na MC ručně</t>
  </si>
  <si>
    <t>1914467387</t>
  </si>
  <si>
    <t>"dočištění vrchních části kamenných křídel" 4*(0,5*0,1*7)</t>
  </si>
  <si>
    <t>6</t>
  </si>
  <si>
    <t>129951123</t>
  </si>
  <si>
    <t>Bourání zdiva z ŽB nebo předpjatého betonu v odkopávkách nebo prokopávkách strojně</t>
  </si>
  <si>
    <t>-1458630993</t>
  </si>
  <si>
    <t>"ŽB zídky + ŽB římsy" 2*(1*6,5)</t>
  </si>
  <si>
    <t>7</t>
  </si>
  <si>
    <t>129911123</t>
  </si>
  <si>
    <t>Bourání zdiva z ŽB nebo předpjatého betonu v odkopávkách nebo prokopávkách ručně</t>
  </si>
  <si>
    <t>932334222</t>
  </si>
  <si>
    <t>"Dočištění odbouravaných poprsních zdí" 2*(0,1*6,5)</t>
  </si>
  <si>
    <t>8</t>
  </si>
  <si>
    <t>122252501</t>
  </si>
  <si>
    <t>Odkopávky a prokopávky nezapažené pro spodní stavbu železnic v hornině třídy těžitelnosti I, skupiny 3 objem do 100 m3 strojně</t>
  </si>
  <si>
    <t>-1267399472</t>
  </si>
  <si>
    <t>Odkopávky a prokopávky nezapažené pro spodní stavbu železnic strojně v hornině třídy těžitelnosti I skupiny 3 do 100 m3</t>
  </si>
  <si>
    <t>"předpolí mostu" 2*(5*1,5*6)</t>
  </si>
  <si>
    <t>"na mostě" 7,5*1</t>
  </si>
  <si>
    <t>"za křídly" 4* (8*1*0,3)</t>
  </si>
  <si>
    <t>Součet</t>
  </si>
  <si>
    <t>9</t>
  </si>
  <si>
    <t>181102302</t>
  </si>
  <si>
    <t>Úprava pláně pro silnice a dálnice v zářezech se zhutněním</t>
  </si>
  <si>
    <t>-1797236801</t>
  </si>
  <si>
    <t>Úprava pláně na stavbách silnic a dálnic strojně v zářezech mimo skalních se zhutněním</t>
  </si>
  <si>
    <t>25*5</t>
  </si>
  <si>
    <t>181351003</t>
  </si>
  <si>
    <t>Rozprostření ornice tl vrstvy do 200 mm pl do 100 m2 v rovině nebo ve svahu do 1:5 strojně</t>
  </si>
  <si>
    <t>2009965240</t>
  </si>
  <si>
    <t>Rozprostření a urovnání ornice v rovině nebo ve svahu sklonu do 1:5 strojně při souvislé ploše do 100 m2, tl. vrstvy do 200 mm</t>
  </si>
  <si>
    <t>11</t>
  </si>
  <si>
    <t>181411121</t>
  </si>
  <si>
    <t>Založení lučního trávníku výsevem plochy do 1000 m2 v rovině a ve svahu do 1:5</t>
  </si>
  <si>
    <t>-276331015</t>
  </si>
  <si>
    <t>Založení trávníku na půdě předem připravené plochy do 1000 m2 výsevem včetně utažení lučního v rovině nebo na svahu do 1:5</t>
  </si>
  <si>
    <t>12</t>
  </si>
  <si>
    <t>151203101</t>
  </si>
  <si>
    <t>Zřízení zátažného pažení a rozepření stěn kolejového lože do 20 m2 hl do 2 m</t>
  </si>
  <si>
    <t>1789515051</t>
  </si>
  <si>
    <t>Zřízení pažení a rozepření stěn výkopu kolejového lože plochy do 20 m2 pro jakoukoliv mezerovitost zátažné, hloubky do 2 m</t>
  </si>
  <si>
    <t>2*7</t>
  </si>
  <si>
    <t>13</t>
  </si>
  <si>
    <t>151203111</t>
  </si>
  <si>
    <t>Odstranění zátažného pažení a rozepření stěn kolejového lože do 20 m2 hl do 2 m</t>
  </si>
  <si>
    <t>-1803082797</t>
  </si>
  <si>
    <t>Odstranění pažení a rozepření stěn výkopu kolejového lože plochy do 20 m2 s uložením materiálu na vzdálenost do 3 m od kraje výkopu zátažné, hloubky do 2 m</t>
  </si>
  <si>
    <t>14</t>
  </si>
  <si>
    <t>433351131</t>
  </si>
  <si>
    <t>Zřízení bednění schodnic přímočarých schodišť v do 4 m</t>
  </si>
  <si>
    <t>1295995336</t>
  </si>
  <si>
    <t>P</t>
  </si>
  <si>
    <t xml:space="preserve">Poznámka k položce:_x000D_
Pomocné terenní schodiště - trvalé </t>
  </si>
  <si>
    <t>0,5*9</t>
  </si>
  <si>
    <t>469</t>
  </si>
  <si>
    <t>Stavební práce při elektromontážích</t>
  </si>
  <si>
    <t>119001421</t>
  </si>
  <si>
    <t>Dočasné zajištění kabelů a kabelových tratí ze 3 volně ložených kabelů</t>
  </si>
  <si>
    <t>m</t>
  </si>
  <si>
    <t>-283115500</t>
  </si>
  <si>
    <t>Poznámka k položce:_x000D_
vyjmutí a zajištění, ochrana kabelů během stavby</t>
  </si>
  <si>
    <t>25</t>
  </si>
  <si>
    <t>16</t>
  </si>
  <si>
    <t>132251101</t>
  </si>
  <si>
    <t>Hloubení rýh nezapažených  š do 800 mm v hornině třídy těžitelnosti I, skupiny 3 objem do 20 m3 strojně</t>
  </si>
  <si>
    <t>1627919314</t>
  </si>
  <si>
    <t>Hloubení nezapažených rýh šířky do 800 mm strojně s urovnáním dna do předepsaného profilu a spádu v hornině třídy těžitelnosti I skupiny 3 do 20 m3</t>
  </si>
  <si>
    <t>Zakládání</t>
  </si>
  <si>
    <t>17</t>
  </si>
  <si>
    <t>977131119</t>
  </si>
  <si>
    <t>Vrty příklepovými vrtáky D do 32 mm do cihelného zdiva nebo prostého betonu</t>
  </si>
  <si>
    <t>-1331722928</t>
  </si>
  <si>
    <t>Vrty příklepovými vrtáky do cihelného zdiva nebo prostého betonu průměru přes 28 do 32 mm</t>
  </si>
  <si>
    <t>Poznámka k položce:_x000D_
výplňová injektáž trhlin</t>
  </si>
  <si>
    <t>"opěry dl.900mm 72ks" 72*0,9</t>
  </si>
  <si>
    <t>"základy dl.1000mm 14ks" 14*1,0</t>
  </si>
  <si>
    <t>18</t>
  </si>
  <si>
    <t>281604111</t>
  </si>
  <si>
    <t>Injektování aktivovanými směsmi nízkotlaké vzestupné tlakem do 0,6 MPa</t>
  </si>
  <si>
    <t>hod</t>
  </si>
  <si>
    <t>-1162909282</t>
  </si>
  <si>
    <t>Injektování aktivovanými směsmi vzestupné, tlakem do 0,60 MPa</t>
  </si>
  <si>
    <t>(78,8)*0,5</t>
  </si>
  <si>
    <t>19</t>
  </si>
  <si>
    <t>M</t>
  </si>
  <si>
    <t>585211130</t>
  </si>
  <si>
    <t>cement portlandský CEM I 52,5MPa</t>
  </si>
  <si>
    <t>t</t>
  </si>
  <si>
    <t>223145808</t>
  </si>
  <si>
    <t>(2*(6*3*0,1))*2,2</t>
  </si>
  <si>
    <t>20</t>
  </si>
  <si>
    <t>24552555</t>
  </si>
  <si>
    <t>přísada do betonových injektáží</t>
  </si>
  <si>
    <t>kg</t>
  </si>
  <si>
    <t>1479195986</t>
  </si>
  <si>
    <t>"0,8% z poměru cementu" (7920/100)*0,8</t>
  </si>
  <si>
    <t>Svislé a kompletní konstrukce</t>
  </si>
  <si>
    <t>317321118</t>
  </si>
  <si>
    <t>Mostní římsy ze ŽB C 30/37</t>
  </si>
  <si>
    <t>-149945435</t>
  </si>
  <si>
    <t>Římsy ze železového betonu C 30/37</t>
  </si>
  <si>
    <t>22</t>
  </si>
  <si>
    <t>317353121</t>
  </si>
  <si>
    <t>Bednění mostních říms všech tvarů - zřízení</t>
  </si>
  <si>
    <t>677183331</t>
  </si>
  <si>
    <t>Bednění mostní římsy zřízení všech tvarů</t>
  </si>
  <si>
    <t>23</t>
  </si>
  <si>
    <t>317353221</t>
  </si>
  <si>
    <t>Bednění mostních říms všech tvarů - odstranění</t>
  </si>
  <si>
    <t>-1910394578</t>
  </si>
  <si>
    <t>Bednění mostní římsy odstranění všech tvarů</t>
  </si>
  <si>
    <t>24</t>
  </si>
  <si>
    <t>317361116</t>
  </si>
  <si>
    <t>Výztuž mostních říms z betonářské oceli 10 505</t>
  </si>
  <si>
    <t>-1844223993</t>
  </si>
  <si>
    <t>Výztuž mostních železobetonových říms z betonářské oceli 10 505 (R) nebo BSt 500</t>
  </si>
  <si>
    <t>Poznámka k položce:_x000D_
dle výkazu výměr ve výkresu E.1.4.2.8</t>
  </si>
  <si>
    <t>395367212</t>
  </si>
  <si>
    <t>Kotvičky z oceli D od 18 do 25 mm osazené do malty</t>
  </si>
  <si>
    <t>647550455</t>
  </si>
  <si>
    <t>"kotvení říms křídel" 4*8</t>
  </si>
  <si>
    <t>"kotvení říms" 2*8</t>
  </si>
  <si>
    <t>26</t>
  </si>
  <si>
    <t>977141114</t>
  </si>
  <si>
    <t>Vrty pro kotvy do betonu průměru 14 mm hloubky 110 mm s vyplněním epoxidovým tmelem</t>
  </si>
  <si>
    <t>1001760661</t>
  </si>
  <si>
    <t>Vrty pro kotvy do betonu s vyplněním epoxidovým tmelem, průměru 14 mm, hloubky 110 mm</t>
  </si>
  <si>
    <t>27</t>
  </si>
  <si>
    <t>153851132</t>
  </si>
  <si>
    <t>Ztužující ocelová táhla D do 28 mm</t>
  </si>
  <si>
    <t>-785289186</t>
  </si>
  <si>
    <t>Ztužující táhla z oceli průměru přes 20 do 28 mm</t>
  </si>
  <si>
    <t>Poznámka k položce:_x000D_
spřahující ocelová táhla říms</t>
  </si>
  <si>
    <t>3*11</t>
  </si>
  <si>
    <t>28</t>
  </si>
  <si>
    <t>423321121</t>
  </si>
  <si>
    <t>Betonáž příčníků tyčových dílců z betonu C 25/30</t>
  </si>
  <si>
    <t>-704998661</t>
  </si>
  <si>
    <t>Betonáž příčníků tyčových dílců z betonu C 25/30</t>
  </si>
  <si>
    <t>Poznámka k položce:_x000D_
obetonování - spřahující ocelová táhla říms</t>
  </si>
  <si>
    <t>33*(0,2*0,2)</t>
  </si>
  <si>
    <t>Vodorovné konstrukce</t>
  </si>
  <si>
    <t>29</t>
  </si>
  <si>
    <t>326214611</t>
  </si>
  <si>
    <t>Zdivo LTM z gabionových matrací dvouzákrutová síť pozinkovaná vyplněná lomovým kamenem</t>
  </si>
  <si>
    <t>818320863</t>
  </si>
  <si>
    <t>((2*1*1,5)+(2*2*1))*4</t>
  </si>
  <si>
    <t>30</t>
  </si>
  <si>
    <t>451315124</t>
  </si>
  <si>
    <t>Podkladní nebo výplňová vrstva z betonu C 12/15 tl do 150 mm</t>
  </si>
  <si>
    <t>1222366907</t>
  </si>
  <si>
    <t>Podkladní a výplňové vrstvy z betonu prostého tloušťky do 150 mm, z betonu C 12/15</t>
  </si>
  <si>
    <t>"podklad pod izolaci"44,468</t>
  </si>
  <si>
    <t>"podklad pod gabiony"24</t>
  </si>
  <si>
    <t>31</t>
  </si>
  <si>
    <t>458501111</t>
  </si>
  <si>
    <t>Výplňové klíny za opěrou z kameniva těženého hutněného po vrstvách</t>
  </si>
  <si>
    <t>2092374889</t>
  </si>
  <si>
    <t>Výplňové klíny za opěrou z kameniva hutněného po vrstvách těženého</t>
  </si>
  <si>
    <t>32</t>
  </si>
  <si>
    <t>465513156</t>
  </si>
  <si>
    <t>Dlažba svahu u opěr z upraveného lomového žulového kamene tl 200 mm do lože C 25/30 pl do 10 m2</t>
  </si>
  <si>
    <t>-105403529</t>
  </si>
  <si>
    <t>Poznámka k položce:_x000D_
odláždění odvodnění</t>
  </si>
  <si>
    <t>Komunikace pozemní</t>
  </si>
  <si>
    <t>33</t>
  </si>
  <si>
    <t>564851111</t>
  </si>
  <si>
    <t>Podklad ze štěrkodrtě ŠD tl 150 mm</t>
  </si>
  <si>
    <t>-1571180921</t>
  </si>
  <si>
    <t>Podklad ze štěrkodrti ŠD s rozprostřením a zhutněním, po zhutnění tl. 150 mm</t>
  </si>
  <si>
    <t>34</t>
  </si>
  <si>
    <t>564861111</t>
  </si>
  <si>
    <t>Podklad ze štěrkodrtě ŠD tl 200 mm</t>
  </si>
  <si>
    <t>-1984486205</t>
  </si>
  <si>
    <t>Podklad ze štěrkodrti ŠD s rozprostřením a zhutněním, po zhutnění tl. 200 mm</t>
  </si>
  <si>
    <t>Úpravy povrchů, podlahy a osazování výplní</t>
  </si>
  <si>
    <t>35</t>
  </si>
  <si>
    <t>392571112</t>
  </si>
  <si>
    <t>Otryskání líce obezdívky pískem v klenbě</t>
  </si>
  <si>
    <t>-2041895255</t>
  </si>
  <si>
    <t>Otryskání pískem líce obezdívky v klenbě</t>
  </si>
  <si>
    <t>Poznámka k položce:_x000D_
100% zdiva spodní kamenné stavby</t>
  </si>
  <si>
    <t>36</t>
  </si>
  <si>
    <t>941111111</t>
  </si>
  <si>
    <t>Montáž lešení řadového trubkového lehkého s podlahami zatížení do 200 kg/m2 š do 0,9 m v do 10 m</t>
  </si>
  <si>
    <t>-1584661083</t>
  </si>
  <si>
    <t>37</t>
  </si>
  <si>
    <t>941111811</t>
  </si>
  <si>
    <t>Demontáž lešení řadového trubkového lehkého s podlahami zatížení do 200 kg/m2 š do 0,9 m v do 10 m</t>
  </si>
  <si>
    <t>-313146478</t>
  </si>
  <si>
    <t>38</t>
  </si>
  <si>
    <t>628613221</t>
  </si>
  <si>
    <t>Protikorozní ochrana ocelových mostních konstrukcí včetně otryskání povrchu základní a podkladní epoxidový a vrchní polyuretanový nátěr bez metalizace I. třídy</t>
  </si>
  <si>
    <t>733014983</t>
  </si>
  <si>
    <t>Protikorozní ochrana OK mostu I. tř.- základní a podkladní epoxidový, vrchní PU nátěr bez metalizace</t>
  </si>
  <si>
    <t>Poznámka k položce:_x000D_
320 µm</t>
  </si>
  <si>
    <t>"celková plocha PKO zábradlí 320"  29</t>
  </si>
  <si>
    <t>39</t>
  </si>
  <si>
    <t>581544160</t>
  </si>
  <si>
    <t>písek křemičitý sušený pytlovaný frakce 0,6/1,2</t>
  </si>
  <si>
    <t>-1417581500</t>
  </si>
  <si>
    <t>29*0,08</t>
  </si>
  <si>
    <t>Ostatní konstrukce a práce, bourání</t>
  </si>
  <si>
    <t>40</t>
  </si>
  <si>
    <t>911121211</t>
  </si>
  <si>
    <t>Výroba ocelového zábradli při opravách mostů</t>
  </si>
  <si>
    <t>1130160107</t>
  </si>
  <si>
    <t>Oprava ocelového zábradlí svařovaného nebo šroubovaného výroba</t>
  </si>
  <si>
    <t>"nagabionech" 4*4</t>
  </si>
  <si>
    <t>"na římsách" 2*6,5</t>
  </si>
  <si>
    <t>41</t>
  </si>
  <si>
    <t>911121311</t>
  </si>
  <si>
    <t>Montáž ocelového zábradli při opravách mostů</t>
  </si>
  <si>
    <t>1020712422</t>
  </si>
  <si>
    <t>Oprava ocelového zábradlí svařovaného nebo šroubovaného montáž</t>
  </si>
  <si>
    <t>130104340</t>
  </si>
  <si>
    <t>úhelník ocelový rovnostranný jakost 11 375 80x80x8mm</t>
  </si>
  <si>
    <t>327464134</t>
  </si>
  <si>
    <t>Poznámka k položce:_x000D_
Hmotnost: 9,63 kg/m - sloupky zábradlí</t>
  </si>
  <si>
    <t xml:space="preserve">(24*1,1)*0,00963 </t>
  </si>
  <si>
    <t>43</t>
  </si>
  <si>
    <t>130104300</t>
  </si>
  <si>
    <t>úhelník ocelový rovnostranný jakost 11 375 70x70x7mm</t>
  </si>
  <si>
    <t>-1826022917</t>
  </si>
  <si>
    <t>Poznámka k položce:_x000D_
Hmotnost: 7,39 kg/m - madla zábradlí</t>
  </si>
  <si>
    <t>(3*29)*0,00739</t>
  </si>
  <si>
    <t>44</t>
  </si>
  <si>
    <t>13611238</t>
  </si>
  <si>
    <t>plech ocelový hladký jakost S235JR tl 15mm tabule</t>
  </si>
  <si>
    <t>720430076</t>
  </si>
  <si>
    <t>Poznámka k položce:_x000D_
Hmotnost 720 kg/kus - patní plechy</t>
  </si>
  <si>
    <t>(0,2*0,20*0,096)*24</t>
  </si>
  <si>
    <t>45</t>
  </si>
  <si>
    <t>451476111</t>
  </si>
  <si>
    <t>Podkladní vrstva pod ložiska z plastbetonu první vrstva tl 10 mm</t>
  </si>
  <si>
    <t>462680301</t>
  </si>
  <si>
    <t>Podkladní vrstva z plastbetonu pod mostními ložisky epoxidová pryskyřice první vrstva tl. 10 mm</t>
  </si>
  <si>
    <t>Poznámka k položce:_x000D_
podlití zábradlí</t>
  </si>
  <si>
    <t>12*0,3*0,3</t>
  </si>
  <si>
    <t>46</t>
  </si>
  <si>
    <t>451476112</t>
  </si>
  <si>
    <t>Podkladní vrstva pod ložiska z plastbetonu další vrstvy tl 10 mm</t>
  </si>
  <si>
    <t>1322052217</t>
  </si>
  <si>
    <t>Podkladní vrstva z plastbetonu pod mostními ložisky epoxidová pryskyřice každá další vrstva tl. 10 mm</t>
  </si>
  <si>
    <t>1,08*2 'Přepočtené koeficientem množství</t>
  </si>
  <si>
    <t>47</t>
  </si>
  <si>
    <t>338121123</t>
  </si>
  <si>
    <t>Osazování sloupků a vzpěr ŽB plotových zabetonováním patky o objemu do 0,15 m3</t>
  </si>
  <si>
    <t>334014527</t>
  </si>
  <si>
    <t>Osazování sloupků a vzpěr plotových železobetonových se zabetonováním patky, o objemu do 0,15 m3</t>
  </si>
  <si>
    <t>"v gabionech" 12</t>
  </si>
  <si>
    <t>48</t>
  </si>
  <si>
    <t>985142211</t>
  </si>
  <si>
    <t>Vysekání spojovací hmoty ze spár zdiva hl přes 40 mm dl do 6 m/m2</t>
  </si>
  <si>
    <t>-97671736</t>
  </si>
  <si>
    <t>Vysekání spojovací hmoty ze spár zdiva včetně vyčištění hloubky spáry přes 40 mm délky spáry na 1 m2 upravované plochy do 6 m</t>
  </si>
  <si>
    <t>Poznámka k položce:_x000D_
50 % plochy zdiva spodní stavby</t>
  </si>
  <si>
    <t>211,3*0,5</t>
  </si>
  <si>
    <t>49</t>
  </si>
  <si>
    <t>985232112</t>
  </si>
  <si>
    <t>Hloubkové spárování zdiva aktivovanou maltou spára hl do 80 mm dl do 12 m/m2</t>
  </si>
  <si>
    <t>349771180</t>
  </si>
  <si>
    <t>Hloubkové spárování zdiva hloubky přes 40 do 80 mm aktivovanou maltou délky spáry na 1 m2 upravované plochy přes 6 do 12 m</t>
  </si>
  <si>
    <t>Poznámka k položce:_x000D_
80% zdiva</t>
  </si>
  <si>
    <t>211,3*0,8</t>
  </si>
  <si>
    <t>50</t>
  </si>
  <si>
    <t>783826675</t>
  </si>
  <si>
    <t>Hydrofobizační transparentní silikonový nátěr hrubých betonových povrchů nebo hrubých omítek</t>
  </si>
  <si>
    <t>2042384665</t>
  </si>
  <si>
    <t>Hydrofobizační nátěr omítek silikonový, transparentní, povrchů hrubých betonových povrchů nebo omítek hrubých, rýhovaných tenkovrstvých nebo škrábaných (břízolitových)</t>
  </si>
  <si>
    <t>"klenba" 6*5,15</t>
  </si>
  <si>
    <t>"bet.římsy" (0,7*21,2)</t>
  </si>
  <si>
    <t>"opěra č.1" 4*5,15</t>
  </si>
  <si>
    <t>"opěra č.2" 4*5,15</t>
  </si>
  <si>
    <t>"křídla vpravo" 21*2</t>
  </si>
  <si>
    <t>"čelo vpravo" 26*2</t>
  </si>
  <si>
    <t>"čelo vpravo" 11</t>
  </si>
  <si>
    <t>"čelo vlevo" 12</t>
  </si>
  <si>
    <t>51</t>
  </si>
  <si>
    <t>946231111</t>
  </si>
  <si>
    <t>Montáž zavěšeného lešení pod bednění mostních říms s vyložením do 0,9 m</t>
  </si>
  <si>
    <t>764616431</t>
  </si>
  <si>
    <t>Zavěšené lešení pod bednění mostních říms pracovní a podpěrné s vyložením do 0,90 m montáž</t>
  </si>
  <si>
    <t>2*6,5</t>
  </si>
  <si>
    <t>52</t>
  </si>
  <si>
    <t>946231121</t>
  </si>
  <si>
    <t>Demontáž zavěšeného lešení podpěrného pod bednění mostní římsy</t>
  </si>
  <si>
    <t>-690433540</t>
  </si>
  <si>
    <t>Zavěšené lešení pod bednění mostních říms pracovní a podpěrné s vyložením do 0,90 m demontáž</t>
  </si>
  <si>
    <t>99</t>
  </si>
  <si>
    <t>Přesun hmot a manipulace se sutí</t>
  </si>
  <si>
    <t>53</t>
  </si>
  <si>
    <t>997002511</t>
  </si>
  <si>
    <t>Vodorovné přemístění suti a vybouraných hmot bez naložení ale se složením a urovnáním do 1 km</t>
  </si>
  <si>
    <t>1091070876</t>
  </si>
  <si>
    <t>Vodorovné přemístění suti a vybouraných hmot bez naložení, se složením a hrubým urovnáním na vzdálenost do 1 km</t>
  </si>
  <si>
    <t>156,375</t>
  </si>
  <si>
    <t>54</t>
  </si>
  <si>
    <t>997002519</t>
  </si>
  <si>
    <t>Příplatek ZKD 1 km přemístění suti a vybouraných hmot</t>
  </si>
  <si>
    <t>-1884680686</t>
  </si>
  <si>
    <t>Vodorovné přemístění suti a vybouraných hmot bez naložení, se složením a hrubým urovnáním Příplatek k ceně za každý další i započatý 1 km přes 1 km</t>
  </si>
  <si>
    <t>156,375*20</t>
  </si>
  <si>
    <t>55</t>
  </si>
  <si>
    <t>162706111</t>
  </si>
  <si>
    <t>Vodorovné přemístění do 6000 m bez naložení výkopku ze zemin schopných zúrodnění</t>
  </si>
  <si>
    <t>628148604</t>
  </si>
  <si>
    <t>Vodorovné přemístění výkopku bez naložení, avšak se složením zemin schopných zúrodnění, na vzdálenost přes 5000 do 6000 m</t>
  </si>
  <si>
    <t>107,1</t>
  </si>
  <si>
    <t>997</t>
  </si>
  <si>
    <t>Přesun sutě</t>
  </si>
  <si>
    <t>56</t>
  </si>
  <si>
    <t>997002611</t>
  </si>
  <si>
    <t>Nakládání suti a vybouraných hmot</t>
  </si>
  <si>
    <t>1805961760</t>
  </si>
  <si>
    <t>Nakládání suti a vybouraných hmot na dopravní prostředek pro vodorovné přemístění</t>
  </si>
  <si>
    <t>96,390+60,345</t>
  </si>
  <si>
    <t>57</t>
  </si>
  <si>
    <t>171201221</t>
  </si>
  <si>
    <t>Poplatek za uložení na skládce (skládkovné) zeminy a kamení kód odpadu 17 05 04</t>
  </si>
  <si>
    <t>-1993118957</t>
  </si>
  <si>
    <t>Poplatek za uložení stavebního odpadu na skládce (skládkovné) zeminy a kamení zatříděného do Katalogu odpadů pod kódem 17 05 04</t>
  </si>
  <si>
    <t>(107,10*1,8)*0,5</t>
  </si>
  <si>
    <t>58</t>
  </si>
  <si>
    <t>997013631</t>
  </si>
  <si>
    <t>Poplatek za uložení na skládce (skládkovné) stavebního odpadu směsného kód odpadu 17 09 04</t>
  </si>
  <si>
    <t>-374733449</t>
  </si>
  <si>
    <t xml:space="preserve">Poznámka k položce:_x000D_
Odpad z demoličních prací </t>
  </si>
  <si>
    <t>998</t>
  </si>
  <si>
    <t>Přesun hmot</t>
  </si>
  <si>
    <t>59</t>
  </si>
  <si>
    <t>998212111</t>
  </si>
  <si>
    <t>Přesun hmot pro mosty zděné, monolitické betonové nebo ocelové v do 20 m</t>
  </si>
  <si>
    <t>1682414657</t>
  </si>
  <si>
    <t>Přesun hmot pro mosty zděné, betonové monolitické, spřažené ocelobetonové nebo kovové vodorovná dopravní vzdálenost do 100 m výška mostu do 20 m</t>
  </si>
  <si>
    <t>336</t>
  </si>
  <si>
    <t>PSV</t>
  </si>
  <si>
    <t>Práce a dodávky PSV</t>
  </si>
  <si>
    <t>711</t>
  </si>
  <si>
    <t>Izolace proti vodě, vlhkosti a plynům</t>
  </si>
  <si>
    <t>60</t>
  </si>
  <si>
    <t>212795111</t>
  </si>
  <si>
    <t>Příčné odvodnění mostní opěry z plastových trub DN 160 včetně podkladního betonu, štěrkového obsypu</t>
  </si>
  <si>
    <t>-1795304720</t>
  </si>
  <si>
    <t>Příčné odvodnění za opěrou z plastových trub</t>
  </si>
  <si>
    <t>61</t>
  </si>
  <si>
    <t>213141112</t>
  </si>
  <si>
    <t>Zřízení vrstvy z geotextilie v rovině nebo ve sklonu do 1:5 š do 6 m</t>
  </si>
  <si>
    <t>-1547864401</t>
  </si>
  <si>
    <t>Zřízení vrstvy z geotextilie filtrační, separační, odvodňovací, ochranné, výztužné nebo protierozní v rovině nebo ve sklonu do 1:5, šířky přes 3 do 6 m</t>
  </si>
  <si>
    <t>2*98,4*1,15 "Přepočtené koeficientem množství</t>
  </si>
  <si>
    <t>62</t>
  </si>
  <si>
    <t>69311085</t>
  </si>
  <si>
    <t>geotextilie netkaná separační, ochranná, filtrační, drenážní PP 800g/m2</t>
  </si>
  <si>
    <t>-2032686348</t>
  </si>
  <si>
    <t xml:space="preserve">98,4*1,15 </t>
  </si>
  <si>
    <t>63</t>
  </si>
  <si>
    <t>69311087</t>
  </si>
  <si>
    <t>geotextilie netkaná separační, ochranná, filtrační, drenážní PP 1200g/m2</t>
  </si>
  <si>
    <t>1431244009</t>
  </si>
  <si>
    <t>64</t>
  </si>
  <si>
    <t>451573111</t>
  </si>
  <si>
    <t>Lože pod potrubí otevřený výkop ze štěrkopísku</t>
  </si>
  <si>
    <t>1902908243</t>
  </si>
  <si>
    <t>Lože pod potrubí, stoky a drobné objekty v otevřeném výkopu z písku a štěrkopísku do 63 mm</t>
  </si>
  <si>
    <t>65</t>
  </si>
  <si>
    <t>711111002</t>
  </si>
  <si>
    <t>Provedení izolace proti zemní vlhkosti vodorovné za studena lakem asfaltovým</t>
  </si>
  <si>
    <t>-2127778749</t>
  </si>
  <si>
    <t>Provedení izolace proti zemní vlhkosti natěradly a tmely za studena na ploše vodorovné V nátěrem lakem asfaltovým</t>
  </si>
  <si>
    <t>66</t>
  </si>
  <si>
    <t>111631500</t>
  </si>
  <si>
    <t>lak penetrační asfaltový</t>
  </si>
  <si>
    <t>889850536</t>
  </si>
  <si>
    <t>13*0,005</t>
  </si>
  <si>
    <t>67</t>
  </si>
  <si>
    <t>711441559</t>
  </si>
  <si>
    <t>Provedení izolace proti tlakové vodě vodorovné přitavením pásu NAIP</t>
  </si>
  <si>
    <t>-845212612</t>
  </si>
  <si>
    <t>Provedení izolace proti povrchové a podpovrchové tlakové vodě pásy přitavením NAIP na ploše vodorovné V</t>
  </si>
  <si>
    <t>Poznámka k položce:_x000D_
2 vrstvy</t>
  </si>
  <si>
    <t>98,4*2</t>
  </si>
  <si>
    <t>68</t>
  </si>
  <si>
    <t>62857020.R</t>
  </si>
  <si>
    <t>pás těžký asfaltový, schválený systém SŽ</t>
  </si>
  <si>
    <t>CS ÚRS 2021 01 R</t>
  </si>
  <si>
    <t>-249418203</t>
  </si>
  <si>
    <t xml:space="preserve">pás těžký asfaltový, schválený systém SŽDC </t>
  </si>
  <si>
    <t>69</t>
  </si>
  <si>
    <t>13756655.R</t>
  </si>
  <si>
    <t>pásnice nerezová 50/5 - (kotvení izolace)</t>
  </si>
  <si>
    <t>-584600287</t>
  </si>
  <si>
    <t>70</t>
  </si>
  <si>
    <t>59030055.R</t>
  </si>
  <si>
    <t>vrut nerezový se šestihrannou hlavou 8x60mm, včetně hmoždinky</t>
  </si>
  <si>
    <t>721042825</t>
  </si>
  <si>
    <t>Poznámka k položce:_x000D_
včetně hmoždinky</t>
  </si>
  <si>
    <t>14*2</t>
  </si>
  <si>
    <t>783</t>
  </si>
  <si>
    <t>Dokončovací práce - nátěry</t>
  </si>
  <si>
    <t>Práce a dodávky M</t>
  </si>
  <si>
    <t>22-M</t>
  </si>
  <si>
    <t>Montáže technologických zařízení pro dopravní stavby</t>
  </si>
  <si>
    <t>71</t>
  </si>
  <si>
    <t>220260721</t>
  </si>
  <si>
    <t>Montáž kabelového žlabu MARS 62 / 50 mm</t>
  </si>
  <si>
    <t>1348283512</t>
  </si>
  <si>
    <t>72</t>
  </si>
  <si>
    <t>34575138</t>
  </si>
  <si>
    <t>žlab kabelový s víkem PVC (120x100)</t>
  </si>
  <si>
    <t>-1837046060</t>
  </si>
  <si>
    <t>73</t>
  </si>
  <si>
    <t>56245116</t>
  </si>
  <si>
    <t>víko kabelového žlabu ze směsových plastů 130x130mm dl 1,2m</t>
  </si>
  <si>
    <t>-2087118928</t>
  </si>
  <si>
    <t>74</t>
  </si>
  <si>
    <t>220281009</t>
  </si>
  <si>
    <t>Příprava kabelu na rošt do 4,5 kg/m</t>
  </si>
  <si>
    <t>-1457668538</t>
  </si>
  <si>
    <t>Poznámka k položce:_x000D_
uložení kabelů do chráničky</t>
  </si>
  <si>
    <t>1.2 - SO 01 -  Kolej - Most v km 22,005</t>
  </si>
  <si>
    <t>5 - Komunikace pozemní</t>
  </si>
  <si>
    <t>OST - Ostatní</t>
  </si>
  <si>
    <t>5905055010</t>
  </si>
  <si>
    <t>Odstranění stávajícího kolejového lože odtěžením v koleji</t>
  </si>
  <si>
    <t>Sborník UOŽI 01 2021</t>
  </si>
  <si>
    <t>-474062879</t>
  </si>
  <si>
    <t>25*1,0</t>
  </si>
  <si>
    <t>5905060010</t>
  </si>
  <si>
    <t>Zřízení nového kolejového lože v koleji</t>
  </si>
  <si>
    <t>-1803437628</t>
  </si>
  <si>
    <t>25*1,25</t>
  </si>
  <si>
    <t>5955101000</t>
  </si>
  <si>
    <t>Kamenivo drcené štěrk frakce 31,5/63 třídy BI</t>
  </si>
  <si>
    <t>1897348758</t>
  </si>
  <si>
    <t>31,250*1,8</t>
  </si>
  <si>
    <t>5905065010</t>
  </si>
  <si>
    <t>Samostatná úprava vrstvy kolejového lože pod ložnou plochou pražců v koleji</t>
  </si>
  <si>
    <t>1180405969</t>
  </si>
  <si>
    <t>5905070020</t>
  </si>
  <si>
    <t>Odsunutí koleje od osy přes 0,50 m</t>
  </si>
  <si>
    <t>1126827301</t>
  </si>
  <si>
    <t>5905075020</t>
  </si>
  <si>
    <t>Zasunutí koleje do osy přes 0,50 m</t>
  </si>
  <si>
    <t>808423618</t>
  </si>
  <si>
    <t>5909032020</t>
  </si>
  <si>
    <t>Přesná úprava GPK koleje směrové a výškové uspořádání pražce betonové</t>
  </si>
  <si>
    <t>km</t>
  </si>
  <si>
    <t>1588175599</t>
  </si>
  <si>
    <t>2*0,5</t>
  </si>
  <si>
    <t>5907050020</t>
  </si>
  <si>
    <t>Dělení kolejnic řezáním nebo rozbroušením soustavy S49 nebo T</t>
  </si>
  <si>
    <t>-1219706687</t>
  </si>
  <si>
    <t>5910022030</t>
  </si>
  <si>
    <t>Svařování kolejnic termitem krátký předehřev široká spára, krátký předehřev svar jednotlivý tv. S49</t>
  </si>
  <si>
    <t>svar</t>
  </si>
  <si>
    <t>247595929</t>
  </si>
  <si>
    <t>OST</t>
  </si>
  <si>
    <t>Ostatní</t>
  </si>
  <si>
    <t>9902300200</t>
  </si>
  <si>
    <t>Doprava jednosměrná (např. nakupovaného materiálu) mechanizací o nosnosti přes 3,5 t sypanin (kameniva, písku, suti, dlažebních kostek, atd.) do 20 km</t>
  </si>
  <si>
    <t>512</t>
  </si>
  <si>
    <t>-1677769741</t>
  </si>
  <si>
    <t>50+57</t>
  </si>
  <si>
    <t>9902900100</t>
  </si>
  <si>
    <t>Naložení sypanin, drobného kusového materiálu, suti</t>
  </si>
  <si>
    <t>-938760227</t>
  </si>
  <si>
    <t>Poznámka k položce:_x000D_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</si>
  <si>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"nové KL" 57</t>
  </si>
  <si>
    <t>9902900300</t>
  </si>
  <si>
    <t>Složení sypanin, drobného kusového materiálu, suti</t>
  </si>
  <si>
    <t>-794171000</t>
  </si>
  <si>
    <t>"KL na skládku" 25*2</t>
  </si>
  <si>
    <t>9903100200</t>
  </si>
  <si>
    <t>Přeprava mechanizace na místo prováděných prací o hmotnosti do 12 t do 200 km</t>
  </si>
  <si>
    <t>-615843022</t>
  </si>
  <si>
    <t>Poznámka k položce:_x000D_
MHS</t>
  </si>
  <si>
    <t>9909000110</t>
  </si>
  <si>
    <t>Poplatek za uložení výzisku ze štěrkového lože nekontaminovaného</t>
  </si>
  <si>
    <t>1547713768</t>
  </si>
  <si>
    <t>25*2,0</t>
  </si>
  <si>
    <t>9903200100</t>
  </si>
  <si>
    <t>Přeprava mechanizace na místo prováděných prací o hmotnosti přes 12 t přes 50 do 100 km</t>
  </si>
  <si>
    <t>1685647112</t>
  </si>
  <si>
    <t>1.3 - SO 01- VRN - Most v km 22,005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</si>
  <si>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</si>
  <si>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</si>
  <si>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</si>
  <si>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</si>
  <si>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</si>
  <si>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</si>
  <si>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21-M</t>
  </si>
  <si>
    <t>Elektromontáže</t>
  </si>
  <si>
    <t>210051318</t>
  </si>
  <si>
    <t>Měření kabelového vedení</t>
  </si>
  <si>
    <t>-276704754</t>
  </si>
  <si>
    <t xml:space="preserve">Poznámka k položce:_x000D_
Měření kabelového vedení před a po opravě ČD-Telematika - DKV </t>
  </si>
  <si>
    <t>HZS</t>
  </si>
  <si>
    <t>Hodinové zúčtovací sazby</t>
  </si>
  <si>
    <t>HZS1292</t>
  </si>
  <si>
    <t>Hodinová zúčtovací sazba stavební dělník</t>
  </si>
  <si>
    <t>-1226826422</t>
  </si>
  <si>
    <t>Hodinové zúčtovací sazby profesí HSV zemní a pomocné práce stavební dělník</t>
  </si>
  <si>
    <t>Poznámka k položce:_x000D_
Bezpečnostní hlídka</t>
  </si>
  <si>
    <t>2*8*5</t>
  </si>
  <si>
    <t>VRN</t>
  </si>
  <si>
    <t>Vedlejší rozpočtové náklady</t>
  </si>
  <si>
    <t>VRN1</t>
  </si>
  <si>
    <t>Průzkumné, geodetické a projektové práce</t>
  </si>
  <si>
    <t>012103000</t>
  </si>
  <si>
    <t>Geodetické práce</t>
  </si>
  <si>
    <t>soubor</t>
  </si>
  <si>
    <t>1024</t>
  </si>
  <si>
    <t>324453174</t>
  </si>
  <si>
    <t>013254000</t>
  </si>
  <si>
    <t>Dokumentace skutečného provedení stavby</t>
  </si>
  <si>
    <t>-1315630791</t>
  </si>
  <si>
    <t>Poznámka k položce:_x000D_
DSPS mostu km 22,005 - oprava původní PD</t>
  </si>
  <si>
    <t>VRN3</t>
  </si>
  <si>
    <t>Zařízení staveniště</t>
  </si>
  <si>
    <t>030001000</t>
  </si>
  <si>
    <t>214992001</t>
  </si>
  <si>
    <t>032403000</t>
  </si>
  <si>
    <t>Provizorní komunikace</t>
  </si>
  <si>
    <t>-104800918</t>
  </si>
  <si>
    <t>039002000</t>
  </si>
  <si>
    <t>Zrušení zařízení staveniště</t>
  </si>
  <si>
    <t>40373278</t>
  </si>
  <si>
    <t>VRN6</t>
  </si>
  <si>
    <t>Územní vlivy</t>
  </si>
  <si>
    <t>062002000</t>
  </si>
  <si>
    <t>Ztížené dopravní podmínky</t>
  </si>
  <si>
    <t>1171193331</t>
  </si>
  <si>
    <t>1.4 - SO 01- Materiál objednatele - Neoceňovat</t>
  </si>
  <si>
    <t>5957201010</t>
  </si>
  <si>
    <t>Kolejnice užité tv. S49 - Neoceňovat</t>
  </si>
  <si>
    <t>1094290573</t>
  </si>
  <si>
    <t xml:space="preserve">Poznámka k položce:_x000D_
2x 10bm vložka - Dodá Správa Tratí </t>
  </si>
  <si>
    <t>02/2021/02 - SO 02 - Most v km 24,327</t>
  </si>
  <si>
    <t>2.1 - SO 02 - Stavební část -  Most v km 24,327</t>
  </si>
  <si>
    <t xml:space="preserve">      4 - Vodorovné konstrukce</t>
  </si>
  <si>
    <t xml:space="preserve">    767 - Konstrukce zámečnické</t>
  </si>
  <si>
    <t>-1448108373</t>
  </si>
  <si>
    <t>400805597</t>
  </si>
  <si>
    <t>115001104</t>
  </si>
  <si>
    <t>Převedení vody potrubím DN do 300</t>
  </si>
  <si>
    <t>-1778490248</t>
  </si>
  <si>
    <t>Převedení vody potrubím průměru DN přes 250 do 300</t>
  </si>
  <si>
    <t>765466794</t>
  </si>
  <si>
    <t>7,10*2,5*0,3 "odstranění nánosů u vtoku"</t>
  </si>
  <si>
    <t>2132592685</t>
  </si>
  <si>
    <t>Poznámka k položce:_x000D_
uložení výběhových prefabrikátů</t>
  </si>
  <si>
    <t>(4*(3*1,5))*0,3</t>
  </si>
  <si>
    <t>171201201</t>
  </si>
  <si>
    <t>Uložení sypaniny na skládky nebo meziskládky</t>
  </si>
  <si>
    <t>-207662988</t>
  </si>
  <si>
    <t>Uložení sypaniny na skládky nebo meziskládky bez hutnění s upravením uložené sypaniny do předepsaného tvaru</t>
  </si>
  <si>
    <t>5,325+5,4</t>
  </si>
  <si>
    <t>-629537735</t>
  </si>
  <si>
    <t>10,725*10</t>
  </si>
  <si>
    <t>938902204</t>
  </si>
  <si>
    <t>Čištění příkopů ručně š dna přes 400 mm objem nánosu do 0,15 m3/m</t>
  </si>
  <si>
    <t>-25368358</t>
  </si>
  <si>
    <t>15 "vodoteč pod mostem"</t>
  </si>
  <si>
    <t>-975626916</t>
  </si>
  <si>
    <t>1934502549</t>
  </si>
  <si>
    <t>"opěry dl.900mm 36ks" (2*(4*4,5))*0,9</t>
  </si>
  <si>
    <t>"základy dl.1000mm 12ks" 2*6*1,0</t>
  </si>
  <si>
    <t>291004063</t>
  </si>
  <si>
    <t>(44,4)*0,5</t>
  </si>
  <si>
    <t>58521113</t>
  </si>
  <si>
    <t>-1266217907</t>
  </si>
  <si>
    <t>(2*(3,8*4*0,05))*2,2</t>
  </si>
  <si>
    <t>-65029924</t>
  </si>
  <si>
    <t>"0,8% z poměru cementu" (3340/100)*0,8</t>
  </si>
  <si>
    <t>317121118</t>
  </si>
  <si>
    <t>Osazení říms ze ŽB tvarovek - konzolových dílců mostovky hmotnosti do 3 t</t>
  </si>
  <si>
    <t>-1024883713</t>
  </si>
  <si>
    <t>Osazení říms ze železobetonových tvarovek konzolových dílců mostovky do 3 t</t>
  </si>
  <si>
    <t>59383633.R</t>
  </si>
  <si>
    <t>prefabrikát - prvek římsové zídky (L)(P)</t>
  </si>
  <si>
    <t>CS ÚRS 2021 01R</t>
  </si>
  <si>
    <t>-663457918</t>
  </si>
  <si>
    <t>Poznámka k položce:_x000D_
IZT 61/19 L296mm H119mm H´83mm</t>
  </si>
  <si>
    <t>451315135</t>
  </si>
  <si>
    <t>Podkladní nebo výplňová vrstva z betonu C 16/20 tl do 200 mm</t>
  </si>
  <si>
    <t>1414224847</t>
  </si>
  <si>
    <t>Podkladní a výplňové vrstvy z betonu prostého tloušťky do 200 mm, z betonu C 16/20</t>
  </si>
  <si>
    <t>"podklad výběhových zdí" 4*(3*1,5)</t>
  </si>
  <si>
    <t>327501111</t>
  </si>
  <si>
    <t>Výplň za opěrami a protimrazové klíny z kameniva drceného nebo těženého</t>
  </si>
  <si>
    <t>-1466046436</t>
  </si>
  <si>
    <t>Výplň za opěrami a protimrazové klíny z kameniva drceného nebo těženého se zhutněním</t>
  </si>
  <si>
    <t>2*(5*4*0,7)</t>
  </si>
  <si>
    <t>985564225</t>
  </si>
  <si>
    <t>Kotvičky pro výztuž stříkaného betonu hl o 400 mm z oceli D 20 mm do chemické malty</t>
  </si>
  <si>
    <t>-1097301765</t>
  </si>
  <si>
    <t>Kotvičky pro výztuž stříkaného betonu z betonářské oceli do chemické malty, hloubky kotvení přes 200 do 400 mm, průměru přes 16 do 20 mm</t>
  </si>
  <si>
    <t>Poznámka k položce:_x000D_
Kotvení konzol zábradlí do římsy</t>
  </si>
  <si>
    <t>4*8</t>
  </si>
  <si>
    <t>54879089</t>
  </si>
  <si>
    <t>tmel pro lepené kotvy do betonu a těžké kotvení</t>
  </si>
  <si>
    <t>1774041901</t>
  </si>
  <si>
    <t>Poznámka k položce:_x000D_
1 ks tmele pro 2 kotvy</t>
  </si>
  <si>
    <t>525121111</t>
  </si>
  <si>
    <t>Demontáž koleje na pražcích dřevěných soustavy R65 rozdělení c</t>
  </si>
  <si>
    <t>55493975</t>
  </si>
  <si>
    <t>521171511</t>
  </si>
  <si>
    <t>Montáž kolejnic na mostech s mostnicemi soustavy R65</t>
  </si>
  <si>
    <t>-1358607362</t>
  </si>
  <si>
    <t>"kolejnice" 2*5</t>
  </si>
  <si>
    <t>521272215</t>
  </si>
  <si>
    <t>Demontáž mostnic s odsunem hmot mimo objekt mostu</t>
  </si>
  <si>
    <t>-529428953</t>
  </si>
  <si>
    <t>Demontáž mostnic s odsunem hmot mimo objekt mostu se zřízením pomocné montážní lávky</t>
  </si>
  <si>
    <t>521273121</t>
  </si>
  <si>
    <t>Výroba dřevěných mostnic železničního mostu s převýšením bez klínu</t>
  </si>
  <si>
    <t>1939909113</t>
  </si>
  <si>
    <t>Mostnice na železničních mostech z tvrdého dřeva s plošným uložením výroba s převýšením bez klínu</t>
  </si>
  <si>
    <t>521273221</t>
  </si>
  <si>
    <t>Montáž dřevěných mostnic železničního mostu s převýšením bez klínu</t>
  </si>
  <si>
    <t>-1052389219</t>
  </si>
  <si>
    <t>Mostnice na železničních mostech z tvrdého dřeva s plošným uložením montáž s převýšením bez klínu</t>
  </si>
  <si>
    <t>60815370</t>
  </si>
  <si>
    <t>mostnice dřevěná impregnovaná olejem DB 260x260mm dl 2,3m</t>
  </si>
  <si>
    <t>-1470496755</t>
  </si>
  <si>
    <t>mostnice dřevěná impregnovaná olejem DB 260x260mm dl 2,5m</t>
  </si>
  <si>
    <t>8*(0,26*0,26*2,3)</t>
  </si>
  <si>
    <t>31198004</t>
  </si>
  <si>
    <t>šroub mostnicový ČSN 02 1352 20x300mm</t>
  </si>
  <si>
    <t>100 kus</t>
  </si>
  <si>
    <t>-853831079</t>
  </si>
  <si>
    <t>79610053</t>
  </si>
  <si>
    <t>Poznámka k položce:_x000D_
100% zdiva spodní kamenné stavby + betonové plochy</t>
  </si>
  <si>
    <t>"kamenné zdivo" 92</t>
  </si>
  <si>
    <t>"betonové plochy" 28</t>
  </si>
  <si>
    <t>589387009</t>
  </si>
  <si>
    <t>Poznámka k položce:_x000D_
320 µm odstín DB 703</t>
  </si>
  <si>
    <t>"celková plocha PKO 320" 114,6</t>
  </si>
  <si>
    <t>58154416</t>
  </si>
  <si>
    <t>-1419289790</t>
  </si>
  <si>
    <t>114,6*0,08</t>
  </si>
  <si>
    <t>938905311</t>
  </si>
  <si>
    <t>Údržba OK mostů - očistění, nátěr, namazání ložisek</t>
  </si>
  <si>
    <t>1330852659</t>
  </si>
  <si>
    <t>Údržba ocelových konstrukcí údržba ložisek očistění, nátěr, namazání</t>
  </si>
  <si>
    <t>938905312</t>
  </si>
  <si>
    <t>Údržba OK mostů - vysekání obetonávky ložisek a zalití ložiskových desek</t>
  </si>
  <si>
    <t>1482790781</t>
  </si>
  <si>
    <t>Údržba ocelových konstrukcí údržba ložisek vysekání obetonávky a zalití ložiskových desek</t>
  </si>
  <si>
    <t>967043111</t>
  </si>
  <si>
    <t>Odsekání vrstvy vyrovnávacího betonu na nosné konstrukci mostů tl 150 mm</t>
  </si>
  <si>
    <t>-1040742976</t>
  </si>
  <si>
    <t>Odsekání vrstvy vyrovnávacího betonu na nosné konstrukci mostů tl. do 150 mm</t>
  </si>
  <si>
    <t>1542696326</t>
  </si>
  <si>
    <t>Poznámka k položce:_x000D_
50% zdiva</t>
  </si>
  <si>
    <t>92/2</t>
  </si>
  <si>
    <t>985232111</t>
  </si>
  <si>
    <t>Hloubkové spárování zdiva aktivovanou maltou spára hl do 80 mm dl do 6 m/m2</t>
  </si>
  <si>
    <t>556647770</t>
  </si>
  <si>
    <t>Hloubkové spárování zdiva hloubky přes 40 do 80 mm aktivovanou maltou délky spáry na 1 m2 upravované plochy do 6 m</t>
  </si>
  <si>
    <t>985311112</t>
  </si>
  <si>
    <t>Reprofilace stěn cementovými sanačními maltami tl 20 mm</t>
  </si>
  <si>
    <t>-243695520</t>
  </si>
  <si>
    <t>Reprofilace betonu sanačními maltami na cementové bázi ručně stěn, tloušťky přes 10 do 20 mm</t>
  </si>
  <si>
    <t>"betonové části mostu" (6*2*2)+(6*0,5*2)</t>
  </si>
  <si>
    <t>985311116</t>
  </si>
  <si>
    <t>Reprofilace stěn cementovými sanačními maltami tl 60 mm</t>
  </si>
  <si>
    <t>955765812</t>
  </si>
  <si>
    <t>Reprofilace betonu sanačními maltami na cementové bázi ručně stěn, tloušťky přes 50 do 60 mm</t>
  </si>
  <si>
    <t>Poznámka k položce:_x000D_
sanace uložnách bloků</t>
  </si>
  <si>
    <t>(6*0,5*2)</t>
  </si>
  <si>
    <t>985223212</t>
  </si>
  <si>
    <t>Přezdívání kamenného zdiva do aktivované malty přes 3 m3</t>
  </si>
  <si>
    <t>-1776423636</t>
  </si>
  <si>
    <t>Přezdívání zdiva do aktivované malty kamenného, objemu přes 3 m3</t>
  </si>
  <si>
    <t>17*0,3*0,7</t>
  </si>
  <si>
    <t>58381075</t>
  </si>
  <si>
    <t>haklík hrubý(1t=2,0m2)</t>
  </si>
  <si>
    <t>-165002734</t>
  </si>
  <si>
    <t>Poznámka k položce:_x000D_
20% zdiva zídky</t>
  </si>
  <si>
    <t>3,570*0,2*2,4</t>
  </si>
  <si>
    <t>-1557094673</t>
  </si>
  <si>
    <t>Montáž lešení řadového trubkového lehkého pracovního s podlahami s provozním zatížením tř. 3 do 200 kg/m2 šířky tř. W06 od 0,6 do 0,9 m, výšky do 10 m</t>
  </si>
  <si>
    <t>941111211</t>
  </si>
  <si>
    <t>Příplatek k lešení řadovému trubkovému lehkému s podlahami š 0,9 m v 10 m za první a ZKD den použití</t>
  </si>
  <si>
    <t>-62739891</t>
  </si>
  <si>
    <t>Montáž lešení řadového trubkového lehkého pracovního s podlahami s provozním zatížením tř. 3 do 200 kg/m2 Příplatek za první a každý další den použití lešení k ceně -1111</t>
  </si>
  <si>
    <t>54,300*20</t>
  </si>
  <si>
    <t>-1629710634</t>
  </si>
  <si>
    <t>Demontáž lešení řadového trubkového lehkého pracovního s podlahami s provozním zatížením tř. 3 do 200 kg/m2 šířky tř. W06 od 0,6 do 0,9 m, výšky do 10 m</t>
  </si>
  <si>
    <t>946221132</t>
  </si>
  <si>
    <t>Montáž lešení zavěšeného dílcového na potrubních mostech zatížení tř. 3 do 200 kg/m2 v do 20 m</t>
  </si>
  <si>
    <t>677747323</t>
  </si>
  <si>
    <t>Montáž zavěšeného dílcového lešení na potrubních mostech nebo na mostní konstrukci s podlahami s provozním zatížením tř. 3 přes 150 do 200 kg/m2, umístěného ve výšce přes 10 do 20 m</t>
  </si>
  <si>
    <t>946221232</t>
  </si>
  <si>
    <t>Příplatek k lešení zavěšenému dílcovému na mostech 200 kg/m2 v do 20 m za první a ZKD den použití</t>
  </si>
  <si>
    <t>-1903636161</t>
  </si>
  <si>
    <t>Montáž zavěšeného dílcového lešení na potrubních mostech nebo na mostní konstrukci Příplatek za první a každý další den použití lešení k ceně -1132</t>
  </si>
  <si>
    <t>30*20</t>
  </si>
  <si>
    <t>946221832</t>
  </si>
  <si>
    <t>Demontáž lešení zavěšeného dílcového na potrubních mostech zatížení tř. 3 do 200 kg/m2 v do 20 m</t>
  </si>
  <si>
    <t>-1866636109</t>
  </si>
  <si>
    <t>Demontáž zavěšeného dílcového lešení na potrubních mostech nebo na mostní konstrukci s podlahami s provozním zatížením tř. 3 přes 150 do 200 kg/m2, umístěného ve výšce přes 10 do 20 m</t>
  </si>
  <si>
    <t>944611111</t>
  </si>
  <si>
    <t>Montáž ochranné plachty z textilie z umělých vláken</t>
  </si>
  <si>
    <t>-741675273</t>
  </si>
  <si>
    <t>Montáž ochranné plachty zavěšené na konstrukci lešení z textilie z umělých vláken</t>
  </si>
  <si>
    <t>944611211</t>
  </si>
  <si>
    <t>Příplatek k ochranné plachtě za první a ZKD den použití</t>
  </si>
  <si>
    <t>2051858859</t>
  </si>
  <si>
    <t>Montáž ochranné plachty Příplatek za první a každý další den použití plachty k ceně -1111</t>
  </si>
  <si>
    <t>944611811</t>
  </si>
  <si>
    <t>Demontáž ochranné plachty z textilie z umělých vláken</t>
  </si>
  <si>
    <t>-1811091434</t>
  </si>
  <si>
    <t>Demontáž ochranné plachty zavěšené na konstrukci lešení z textilie z umělých vláken</t>
  </si>
  <si>
    <t>966075141</t>
  </si>
  <si>
    <t>Odstranění kovového zábradlí vcelku</t>
  </si>
  <si>
    <t>1079535483</t>
  </si>
  <si>
    <t>Odstranění různých konstrukcí na mostech kovového zábradlí vcelku</t>
  </si>
  <si>
    <t>Poznámka k položce:_x000D_
zábradlí</t>
  </si>
  <si>
    <t>421941521</t>
  </si>
  <si>
    <t>Demontáž podlahových plechů bez výztuh na mostech</t>
  </si>
  <si>
    <t>-123034909</t>
  </si>
  <si>
    <t>Demontáž podlahových plechů bez výztuh</t>
  </si>
  <si>
    <t>-1602143368</t>
  </si>
  <si>
    <t>2*12,86</t>
  </si>
  <si>
    <t>2081822315</t>
  </si>
  <si>
    <t>13010434</t>
  </si>
  <si>
    <t>456323668</t>
  </si>
  <si>
    <t xml:space="preserve">(28*1,1)*0,00963 </t>
  </si>
  <si>
    <t>13010430</t>
  </si>
  <si>
    <t>1129586125</t>
  </si>
  <si>
    <t>(6*12,86)*0,00739</t>
  </si>
  <si>
    <t>1113210817</t>
  </si>
  <si>
    <t>(0,2*0,096)*20</t>
  </si>
  <si>
    <t>429172111</t>
  </si>
  <si>
    <t>Výroba ocelových prvků pro opravu mostů šroubovaných nebo svařovaných do 100 kg</t>
  </si>
  <si>
    <t>-1599615337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</si>
  <si>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</si>
  <si>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Poznámka k položce:_x000D_
výroba chodníkových nosníků, výběhových lávek viz. výkaz výkresu E.1.4.1.03.05</t>
  </si>
  <si>
    <t>429172211</t>
  </si>
  <si>
    <t>Montáž ocelových prvků pro opravu mostů šroubovaných nebo svařovaných do 100 kg</t>
  </si>
  <si>
    <t>55882072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</si>
  <si>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</si>
  <si>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Poznámka k položce:_x000D_
montáž chodníkových nosníků  včetně výběhových lávek</t>
  </si>
  <si>
    <t>13010910</t>
  </si>
  <si>
    <t>ocel profilová UE 100 jakost 11 375</t>
  </si>
  <si>
    <t>1433141855</t>
  </si>
  <si>
    <t>Poznámka k položce:_x000D_
viz výpis materiálu výkres  E.1.4.1.03.07</t>
  </si>
  <si>
    <t>"materiál konzol oprav OK" 1,284</t>
  </si>
  <si>
    <t>-1696189652</t>
  </si>
  <si>
    <t>Poznámka k položce:_x000D_
podkladní vrstva pod ložiska a pozednice</t>
  </si>
  <si>
    <t>12*(0,3*0,3)</t>
  </si>
  <si>
    <t>-860342086</t>
  </si>
  <si>
    <t>1,08*3</t>
  </si>
  <si>
    <t>-1899148004</t>
  </si>
  <si>
    <t>997211612</t>
  </si>
  <si>
    <t>Nakládání vybouraných hmot na dopravní prostředky pro vodorovnou dopravu</t>
  </si>
  <si>
    <t>-178622129</t>
  </si>
  <si>
    <t>Nakládání suti nebo vybouraných hmot na dopravní prostředky pro vodorovnou dopravu vybouraných hmot</t>
  </si>
  <si>
    <t>18+9,168</t>
  </si>
  <si>
    <t>997211521</t>
  </si>
  <si>
    <t>Vodorovná doprava vybouraných hmot po suchu na vzdálenost do 1 km</t>
  </si>
  <si>
    <t>1779743681</t>
  </si>
  <si>
    <t>Vodorovná doprava suti nebo vybouraných hmot vybouraných hmot se složením a hrubým urovnáním nebo s přeložením na jiný dopravní prostředek kromě lodi, na vzdálenost do 1 km</t>
  </si>
  <si>
    <t>27,168</t>
  </si>
  <si>
    <t>997211529</t>
  </si>
  <si>
    <t>Příplatek ZKD 1 km u vodorovné dopravy vybouraných hmot</t>
  </si>
  <si>
    <t>824608869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</si>
  <si>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</si>
  <si>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27,168*20 "Přepočtené koeficientem množství</t>
  </si>
  <si>
    <t>997013841</t>
  </si>
  <si>
    <t>Poplatek za uložení na skládce (skládkovné) odpadu po otryskávání bez obsahu nebezpečných látek kód odpadu 12 01 17</t>
  </si>
  <si>
    <t>2139252988</t>
  </si>
  <si>
    <t>Poplatek za uložení stavebního odpadu na skládce (skládkovné) odpadního materiálu po otryskávání bez obsahu nebezpečných látek zatříděného do Katalogu odpadů pod kódem 12 01 17</t>
  </si>
  <si>
    <t>Poznámka k položce:_x000D_
10% rozptyl a ztrátovost</t>
  </si>
  <si>
    <t>997211621</t>
  </si>
  <si>
    <t>Ekologická likvidace mostnic - drcení a odvoz do 20 km</t>
  </si>
  <si>
    <t>-959360502</t>
  </si>
  <si>
    <t>Ekologická likvidace mostnic s drcením s odvozem drtě do 20 km</t>
  </si>
  <si>
    <t>997013811</t>
  </si>
  <si>
    <t>Poplatek za uložení na skládce (skládkovné) stavebního odpadu dřevěného kód odpadu 17 02 01</t>
  </si>
  <si>
    <t>-927107495</t>
  </si>
  <si>
    <t>Poplatek za uložení stavebního odpadu na skládce (skládkovné) dřevěného zatříděného do Katalogu odpadů pod kódem 17 02 01</t>
  </si>
  <si>
    <t>(8*2,4*0,24*0,26)*0,6</t>
  </si>
  <si>
    <t>-1592947068</t>
  </si>
  <si>
    <t>-646143546</t>
  </si>
  <si>
    <t>-1260298444</t>
  </si>
  <si>
    <t>2*(5*4) "Přepočtené koeficientem množství</t>
  </si>
  <si>
    <t>-1896176677</t>
  </si>
  <si>
    <t>821257722</t>
  </si>
  <si>
    <t>7838474</t>
  </si>
  <si>
    <t>-1281815030</t>
  </si>
  <si>
    <t>-92594541</t>
  </si>
  <si>
    <t>0,08</t>
  </si>
  <si>
    <t>75</t>
  </si>
  <si>
    <t>746786538</t>
  </si>
  <si>
    <t>76</t>
  </si>
  <si>
    <t>-1543185764</t>
  </si>
  <si>
    <t>77</t>
  </si>
  <si>
    <t>-1067162192</t>
  </si>
  <si>
    <t>2*6</t>
  </si>
  <si>
    <t>78</t>
  </si>
  <si>
    <t>1961200110</t>
  </si>
  <si>
    <t>12*5</t>
  </si>
  <si>
    <t>767</t>
  </si>
  <si>
    <t>Konstrukce zámečnické</t>
  </si>
  <si>
    <t>79</t>
  </si>
  <si>
    <t>767591012</t>
  </si>
  <si>
    <t>Montáž podlah nebo podest z kompozitních pochůzných skládaných roštů o hmotnosti do 30 kg/m2</t>
  </si>
  <si>
    <t>-1469555745</t>
  </si>
  <si>
    <t>Montáž výrobků z kompozitů podlah nebo podest z pochůzných skládaných roštů hmotnosti přes 15 do 30 kg/m2</t>
  </si>
  <si>
    <t>80</t>
  </si>
  <si>
    <t>63126013</t>
  </si>
  <si>
    <t>rošt kompozitní pochůzný skládaný 25x25/50mm A15</t>
  </si>
  <si>
    <t>-1249723270</t>
  </si>
  <si>
    <t>Poznámka k položce:_x000D_
vč. prořezu</t>
  </si>
  <si>
    <t>26*1,15 'Přepočtené koeficientem množství</t>
  </si>
  <si>
    <t>81</t>
  </si>
  <si>
    <t>767591021</t>
  </si>
  <si>
    <t>Příplatek k montáži podlahového kompozitního roštu za zkrácení a úpravu</t>
  </si>
  <si>
    <t>-1298398791</t>
  </si>
  <si>
    <t>Montáž výrobků z kompozitů podlah nebo podest Příplatek k cenám za zkrácení a úpravu roštu</t>
  </si>
  <si>
    <t>10*5</t>
  </si>
  <si>
    <t>82</t>
  </si>
  <si>
    <t>421941221</t>
  </si>
  <si>
    <t>Výroba podlahy z plechů bez výztuh opravě mostu</t>
  </si>
  <si>
    <t>669527059</t>
  </si>
  <si>
    <t>Oprava podlah z plechů výroba bez výztuh</t>
  </si>
  <si>
    <t>83</t>
  </si>
  <si>
    <t>421941321</t>
  </si>
  <si>
    <t>Montáž podlahy z plechů bez výztuh při opravě mostu</t>
  </si>
  <si>
    <t>1487645128</t>
  </si>
  <si>
    <t>Oprava podlah z plechů montáž bez výztuh</t>
  </si>
  <si>
    <t>Poznámka k položce:_x000D_
náběhy na kompozitní středové podlahy - použit výzist stávajících podlah</t>
  </si>
  <si>
    <t>2*0,85*0,6</t>
  </si>
  <si>
    <t>84</t>
  </si>
  <si>
    <t>805226169</t>
  </si>
  <si>
    <t>Montáž žlabu kabelového děrovaný nebo neděrovaný včetně montáže kolen, T-kusů na předem připravené upevňovací body, uzavření víka 62/50 mm</t>
  </si>
  <si>
    <t>85</t>
  </si>
  <si>
    <t>1403271416</t>
  </si>
  <si>
    <t>86</t>
  </si>
  <si>
    <t>-1770400392</t>
  </si>
  <si>
    <t>87</t>
  </si>
  <si>
    <t>-175978491</t>
  </si>
  <si>
    <t>2.2 - SO 02 - Kolej - Most v km 24,327</t>
  </si>
  <si>
    <t>459064356</t>
  </si>
  <si>
    <t>36*0,5</t>
  </si>
  <si>
    <t>-307331066</t>
  </si>
  <si>
    <t>18*1,25</t>
  </si>
  <si>
    <t>-1297523220</t>
  </si>
  <si>
    <t>22,5*1,8</t>
  </si>
  <si>
    <t>-682657617</t>
  </si>
  <si>
    <t>-929557066</t>
  </si>
  <si>
    <t>19-5</t>
  </si>
  <si>
    <t>958019099</t>
  </si>
  <si>
    <t>5906030110</t>
  </si>
  <si>
    <t>Ojedinělá výměna pražce současně s výměnou nebo čištěním KL pražec betonový příčný nevystrojený</t>
  </si>
  <si>
    <t>-1146491998</t>
  </si>
  <si>
    <t>5960101010</t>
  </si>
  <si>
    <t>Pražcové kotvy TDHB pro pražec betonový SB 6</t>
  </si>
  <si>
    <t>-408986089</t>
  </si>
  <si>
    <t>5907050010</t>
  </si>
  <si>
    <t>Dělení kolejnic řezáním nebo rozbroušením soustavy UIC60 nebo R65</t>
  </si>
  <si>
    <t>1597337753</t>
  </si>
  <si>
    <t>5910022020</t>
  </si>
  <si>
    <t>Svařování kolejnic termitem krátký předehřev široká spára, krátký předehřev svar jednotlivý tv. R65</t>
  </si>
  <si>
    <t>84673433</t>
  </si>
  <si>
    <t>545126013R</t>
  </si>
  <si>
    <t>Výměna drobného kolejiva na kolejnicové podpoře</t>
  </si>
  <si>
    <t>Sborník UOŽI 01 2021R</t>
  </si>
  <si>
    <t>2056787704</t>
  </si>
  <si>
    <t>Poznámka k položce:_x000D_
výměna svrškového materiálu 8mostnic + 4 dřevěné pražce</t>
  </si>
  <si>
    <t>(8+4+4)</t>
  </si>
  <si>
    <t>5958158020</t>
  </si>
  <si>
    <t>Podložka pryžová pod patu kolejnice R65 183/151/6</t>
  </si>
  <si>
    <t>1259512221</t>
  </si>
  <si>
    <t>"mostnice" 8*2</t>
  </si>
  <si>
    <t>"bet. pražce"8*2</t>
  </si>
  <si>
    <t>5958140030</t>
  </si>
  <si>
    <t>Podkladnice žebrová tv. R4M</t>
  </si>
  <si>
    <t>-146720328</t>
  </si>
  <si>
    <t>5958134045</t>
  </si>
  <si>
    <t>Součásti upevňovací šroub svěrkový RS 2 (M24x87)</t>
  </si>
  <si>
    <t>796051522</t>
  </si>
  <si>
    <t>"dř. pražce" 4*4</t>
  </si>
  <si>
    <t>"bet. pražce"4*4</t>
  </si>
  <si>
    <t>5958125005</t>
  </si>
  <si>
    <t>Komplety s antikorozní úpravou Skl 24 (svěrka Skl24, šroub RS0, matice M22, podložka Uls6)</t>
  </si>
  <si>
    <t>-1037860609</t>
  </si>
  <si>
    <t>5958131055</t>
  </si>
  <si>
    <t>Součásti upevňovací s antikorozní úpravou vrtule R2 (160)</t>
  </si>
  <si>
    <t>828353114</t>
  </si>
  <si>
    <t>"mostnice" 8*8</t>
  </si>
  <si>
    <t>-485708283</t>
  </si>
  <si>
    <t>-676944794</t>
  </si>
  <si>
    <t>36+40,5</t>
  </si>
  <si>
    <t>838502184</t>
  </si>
  <si>
    <t>"nové KL" 40,5</t>
  </si>
  <si>
    <t>130076836</t>
  </si>
  <si>
    <t>Složení sypanin, drobného kusového materiálu, suti Poznámka: 1. Ceny jsou určeny pro skládání materiálu z vlastních zásob objednatele.</t>
  </si>
  <si>
    <t>"KL na skládku" 18*2,0</t>
  </si>
  <si>
    <t>-1113889198</t>
  </si>
  <si>
    <t>1710047335</t>
  </si>
  <si>
    <t>Poznámka k položce:_x000D_
ASP</t>
  </si>
  <si>
    <t>389820538</t>
  </si>
  <si>
    <t>18*2,0</t>
  </si>
  <si>
    <t>2.3 - SO 02 - VRN - Most v km 24,327</t>
  </si>
  <si>
    <t>VRN1 - Průzkumné, geodetické a projektové práce</t>
  </si>
  <si>
    <t>VRN3 - Zařízení staveniště</t>
  </si>
  <si>
    <t>-2039835473</t>
  </si>
  <si>
    <t>1098415052</t>
  </si>
  <si>
    <t>2*8*3</t>
  </si>
  <si>
    <t>-29358169</t>
  </si>
  <si>
    <t>Geodetické práce před výstavbou</t>
  </si>
  <si>
    <t>1260149765</t>
  </si>
  <si>
    <t>-116006161</t>
  </si>
  <si>
    <t>Poznámka k položce:_x000D_
DSPS mostu km 22,005</t>
  </si>
  <si>
    <t>-238774088</t>
  </si>
  <si>
    <t>475391343</t>
  </si>
  <si>
    <t>1693375891</t>
  </si>
  <si>
    <t>2.4 -  SO 02 - Materiál objednatele - Neoceňovat</t>
  </si>
  <si>
    <t>5956213005</t>
  </si>
  <si>
    <t>Pražec betonový příčný nevystrojený  užitý SB6 - Neoceňovat</t>
  </si>
  <si>
    <t>1603207008</t>
  </si>
  <si>
    <t>Pražec betonový příčný nevystrojený  užitý SB6  - Neoceňovat</t>
  </si>
  <si>
    <t>Poznámka k položce:_x000D_
Dodá ST</t>
  </si>
  <si>
    <t>5957201005</t>
  </si>
  <si>
    <t>Kolejnice užité tv. R65  - Neoceňovat</t>
  </si>
  <si>
    <t>-786201670</t>
  </si>
  <si>
    <t>Poznámka k položce:_x000D_
2*19bm Dodá Správa Tratí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</si>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</sst>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  <xf numFmtId="4" fontId="36" fillId="2" borderId="23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topLeftCell="A16" workbookViewId="0">
      <selection activeCell="AA19" sqref="AA19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0" t="s">
        <v>14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2"/>
      <c r="AQ5" s="22"/>
      <c r="AR5" s="20"/>
      <c r="BE5" s="32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2" t="s">
        <v>17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2"/>
      <c r="AQ6" s="22"/>
      <c r="AR6" s="20"/>
      <c r="BE6" s="328"/>
      <c r="BS6" s="17" t="s">
        <v>18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21</v>
      </c>
      <c r="AL7" s="22"/>
      <c r="AM7" s="22"/>
      <c r="AN7" s="27" t="s">
        <v>22</v>
      </c>
      <c r="AO7" s="22"/>
      <c r="AP7" s="22"/>
      <c r="AQ7" s="22"/>
      <c r="AR7" s="20"/>
      <c r="BE7" s="328"/>
      <c r="BS7" s="17" t="s">
        <v>23</v>
      </c>
    </row>
    <row r="8" spans="1:74" s="1" customFormat="1" ht="12" customHeight="1">
      <c r="B8" s="21"/>
      <c r="C8" s="22"/>
      <c r="D8" s="29" t="s">
        <v>24</v>
      </c>
      <c r="E8" s="22"/>
      <c r="F8" s="22"/>
      <c r="G8" s="22"/>
      <c r="H8" s="22"/>
      <c r="I8" s="22"/>
      <c r="J8" s="22"/>
      <c r="K8" s="27" t="s">
        <v>25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26</v>
      </c>
      <c r="AL8" s="22"/>
      <c r="AM8" s="22"/>
      <c r="AN8" s="30" t="s">
        <v>27</v>
      </c>
      <c r="AO8" s="22"/>
      <c r="AP8" s="22"/>
      <c r="AQ8" s="22"/>
      <c r="AR8" s="20"/>
      <c r="BE8" s="328"/>
      <c r="BS8" s="17" t="s">
        <v>28</v>
      </c>
    </row>
    <row r="9" spans="1:74" s="1" customFormat="1" ht="29.2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29</v>
      </c>
      <c r="AL9" s="22"/>
      <c r="AM9" s="22"/>
      <c r="AN9" s="31" t="s">
        <v>30</v>
      </c>
      <c r="AO9" s="22"/>
      <c r="AP9" s="22"/>
      <c r="AQ9" s="22"/>
      <c r="AR9" s="20"/>
      <c r="BE9" s="328"/>
      <c r="BS9" s="17" t="s">
        <v>31</v>
      </c>
    </row>
    <row r="10" spans="1:74" s="1" customFormat="1" ht="12" customHeight="1">
      <c r="B10" s="21"/>
      <c r="C10" s="22"/>
      <c r="D10" s="29" t="s">
        <v>32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33</v>
      </c>
      <c r="AL10" s="22"/>
      <c r="AM10" s="22"/>
      <c r="AN10" s="27" t="s">
        <v>34</v>
      </c>
      <c r="AO10" s="22"/>
      <c r="AP10" s="22"/>
      <c r="AQ10" s="22"/>
      <c r="AR10" s="20"/>
      <c r="BE10" s="328"/>
      <c r="BS10" s="17" t="s">
        <v>18</v>
      </c>
    </row>
    <row r="11" spans="1:74" s="1" customFormat="1" ht="18.399999999999999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35</v>
      </c>
      <c r="AL11" s="22"/>
      <c r="AM11" s="22"/>
      <c r="AN11" s="27" t="s">
        <v>34</v>
      </c>
      <c r="AO11" s="22"/>
      <c r="AP11" s="22"/>
      <c r="AQ11" s="22"/>
      <c r="AR11" s="20"/>
      <c r="BE11" s="328"/>
      <c r="BS11" s="17" t="s">
        <v>18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8"/>
      <c r="BS12" s="17" t="s">
        <v>18</v>
      </c>
    </row>
    <row r="13" spans="1:74" s="1" customFormat="1" ht="12" customHeight="1">
      <c r="B13" s="21"/>
      <c r="C13" s="22"/>
      <c r="D13" s="29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33</v>
      </c>
      <c r="AL13" s="22"/>
      <c r="AM13" s="22"/>
      <c r="AN13" s="32" t="s">
        <v>37</v>
      </c>
      <c r="AO13" s="22"/>
      <c r="AP13" s="22"/>
      <c r="AQ13" s="22"/>
      <c r="AR13" s="20"/>
      <c r="BE13" s="328"/>
      <c r="BS13" s="17" t="s">
        <v>18</v>
      </c>
    </row>
    <row r="14" spans="1:74">
      <c r="B14" s="21"/>
      <c r="C14" s="22"/>
      <c r="D14" s="22"/>
      <c r="E14" s="333" t="s">
        <v>37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29" t="s">
        <v>35</v>
      </c>
      <c r="AL14" s="22"/>
      <c r="AM14" s="22"/>
      <c r="AN14" s="32" t="s">
        <v>37</v>
      </c>
      <c r="AO14" s="22"/>
      <c r="AP14" s="22"/>
      <c r="AQ14" s="22"/>
      <c r="AR14" s="20"/>
      <c r="BE14" s="328"/>
      <c r="BS14" s="17" t="s">
        <v>18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8"/>
      <c r="BS15" s="17" t="s">
        <v>4</v>
      </c>
    </row>
    <row r="16" spans="1:74" s="1" customFormat="1" ht="12" customHeight="1">
      <c r="B16" s="21"/>
      <c r="C16" s="22"/>
      <c r="D16" s="29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33</v>
      </c>
      <c r="AL16" s="22"/>
      <c r="AM16" s="22"/>
      <c r="AN16" s="27" t="s">
        <v>34</v>
      </c>
      <c r="AO16" s="22"/>
      <c r="AP16" s="22"/>
      <c r="AQ16" s="22"/>
      <c r="AR16" s="20"/>
      <c r="BE16" s="32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35</v>
      </c>
      <c r="AL17" s="22"/>
      <c r="AM17" s="22"/>
      <c r="AN17" s="27" t="s">
        <v>34</v>
      </c>
      <c r="AO17" s="22"/>
      <c r="AP17" s="22"/>
      <c r="AQ17" s="22"/>
      <c r="AR17" s="20"/>
      <c r="BE17" s="328"/>
      <c r="BS17" s="17" t="s">
        <v>39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8"/>
      <c r="BS18" s="17" t="s">
        <v>6</v>
      </c>
    </row>
    <row r="19" spans="1:71" s="1" customFormat="1" ht="12" customHeight="1">
      <c r="B19" s="21"/>
      <c r="C19" s="22"/>
      <c r="D19" s="29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33</v>
      </c>
      <c r="AL19" s="22"/>
      <c r="AM19" s="22"/>
      <c r="AN19" s="27" t="s">
        <v>34</v>
      </c>
      <c r="AO19" s="22"/>
      <c r="AP19" s="22"/>
      <c r="AQ19" s="22"/>
      <c r="AR19" s="20"/>
      <c r="BE19" s="32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35</v>
      </c>
      <c r="AL20" s="22"/>
      <c r="AM20" s="22"/>
      <c r="AN20" s="27" t="s">
        <v>34</v>
      </c>
      <c r="AO20" s="22"/>
      <c r="AP20" s="22"/>
      <c r="AQ20" s="22"/>
      <c r="AR20" s="20"/>
      <c r="BE20" s="328"/>
      <c r="BS20" s="17" t="s">
        <v>39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8"/>
    </row>
    <row r="22" spans="1:71" s="1" customFormat="1" ht="12" customHeight="1">
      <c r="B22" s="21"/>
      <c r="C22" s="22"/>
      <c r="D22" s="29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8"/>
    </row>
    <row r="23" spans="1:71" s="1" customFormat="1" ht="47.25" customHeight="1">
      <c r="B23" s="21"/>
      <c r="C23" s="22"/>
      <c r="D23" s="22"/>
      <c r="E23" s="335" t="s">
        <v>42</v>
      </c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5"/>
      <c r="AO23" s="22"/>
      <c r="AP23" s="22"/>
      <c r="AQ23" s="22"/>
      <c r="AR23" s="20"/>
      <c r="BE23" s="32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8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328"/>
    </row>
    <row r="26" spans="1:71" s="2" customFormat="1" ht="25.9" customHeight="1">
      <c r="A26" s="35"/>
      <c r="B26" s="36"/>
      <c r="C26" s="37"/>
      <c r="D26" s="38" t="s">
        <v>43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6">
        <f>ROUND(AG54,2)</f>
        <v>0</v>
      </c>
      <c r="AL26" s="337"/>
      <c r="AM26" s="337"/>
      <c r="AN26" s="337"/>
      <c r="AO26" s="337"/>
      <c r="AP26" s="37"/>
      <c r="AQ26" s="37"/>
      <c r="AR26" s="40"/>
      <c r="BE26" s="32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8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8" t="s">
        <v>44</v>
      </c>
      <c r="M28" s="338"/>
      <c r="N28" s="338"/>
      <c r="O28" s="338"/>
      <c r="P28" s="338"/>
      <c r="Q28" s="37"/>
      <c r="R28" s="37"/>
      <c r="S28" s="37"/>
      <c r="T28" s="37"/>
      <c r="U28" s="37"/>
      <c r="V28" s="37"/>
      <c r="W28" s="338" t="s">
        <v>45</v>
      </c>
      <c r="X28" s="338"/>
      <c r="Y28" s="338"/>
      <c r="Z28" s="338"/>
      <c r="AA28" s="338"/>
      <c r="AB28" s="338"/>
      <c r="AC28" s="338"/>
      <c r="AD28" s="338"/>
      <c r="AE28" s="338"/>
      <c r="AF28" s="37"/>
      <c r="AG28" s="37"/>
      <c r="AH28" s="37"/>
      <c r="AI28" s="37"/>
      <c r="AJ28" s="37"/>
      <c r="AK28" s="338" t="s">
        <v>46</v>
      </c>
      <c r="AL28" s="338"/>
      <c r="AM28" s="338"/>
      <c r="AN28" s="338"/>
      <c r="AO28" s="338"/>
      <c r="AP28" s="37"/>
      <c r="AQ28" s="37"/>
      <c r="AR28" s="40"/>
      <c r="BE28" s="328"/>
    </row>
    <row r="29" spans="1:71" s="3" customFormat="1" ht="14.45" customHeight="1">
      <c r="B29" s="41"/>
      <c r="C29" s="42"/>
      <c r="D29" s="29" t="s">
        <v>47</v>
      </c>
      <c r="E29" s="42"/>
      <c r="F29" s="29" t="s">
        <v>48</v>
      </c>
      <c r="G29" s="42"/>
      <c r="H29" s="42"/>
      <c r="I29" s="42"/>
      <c r="J29" s="42"/>
      <c r="K29" s="42"/>
      <c r="L29" s="341">
        <v>0.21</v>
      </c>
      <c r="M29" s="340"/>
      <c r="N29" s="340"/>
      <c r="O29" s="340"/>
      <c r="P29" s="340"/>
      <c r="Q29" s="42"/>
      <c r="R29" s="42"/>
      <c r="S29" s="42"/>
      <c r="T29" s="42"/>
      <c r="U29" s="42"/>
      <c r="V29" s="42"/>
      <c r="W29" s="339">
        <f>ROUND(AZ54, 2)</f>
        <v>0</v>
      </c>
      <c r="X29" s="340"/>
      <c r="Y29" s="340"/>
      <c r="Z29" s="340"/>
      <c r="AA29" s="340"/>
      <c r="AB29" s="340"/>
      <c r="AC29" s="340"/>
      <c r="AD29" s="340"/>
      <c r="AE29" s="340"/>
      <c r="AF29" s="42"/>
      <c r="AG29" s="42"/>
      <c r="AH29" s="42"/>
      <c r="AI29" s="42"/>
      <c r="AJ29" s="42"/>
      <c r="AK29" s="339">
        <f>ROUND(AV54, 2)</f>
        <v>0</v>
      </c>
      <c r="AL29" s="340"/>
      <c r="AM29" s="340"/>
      <c r="AN29" s="340"/>
      <c r="AO29" s="340"/>
      <c r="AP29" s="42"/>
      <c r="AQ29" s="42"/>
      <c r="AR29" s="43"/>
      <c r="BE29" s="329"/>
    </row>
    <row r="30" spans="1:71" s="3" customFormat="1" ht="14.45" customHeight="1">
      <c r="B30" s="41"/>
      <c r="C30" s="42"/>
      <c r="D30" s="42"/>
      <c r="E30" s="42"/>
      <c r="F30" s="29" t="s">
        <v>49</v>
      </c>
      <c r="G30" s="42"/>
      <c r="H30" s="42"/>
      <c r="I30" s="42"/>
      <c r="J30" s="42"/>
      <c r="K30" s="42"/>
      <c r="L30" s="341">
        <v>0.15</v>
      </c>
      <c r="M30" s="340"/>
      <c r="N30" s="340"/>
      <c r="O30" s="340"/>
      <c r="P30" s="340"/>
      <c r="Q30" s="42"/>
      <c r="R30" s="42"/>
      <c r="S30" s="42"/>
      <c r="T30" s="42"/>
      <c r="U30" s="42"/>
      <c r="V30" s="42"/>
      <c r="W30" s="339">
        <f>ROUND(BA54, 2)</f>
        <v>0</v>
      </c>
      <c r="X30" s="340"/>
      <c r="Y30" s="340"/>
      <c r="Z30" s="340"/>
      <c r="AA30" s="340"/>
      <c r="AB30" s="340"/>
      <c r="AC30" s="340"/>
      <c r="AD30" s="340"/>
      <c r="AE30" s="340"/>
      <c r="AF30" s="42"/>
      <c r="AG30" s="42"/>
      <c r="AH30" s="42"/>
      <c r="AI30" s="42"/>
      <c r="AJ30" s="42"/>
      <c r="AK30" s="339">
        <f>ROUND(AW54, 2)</f>
        <v>0</v>
      </c>
      <c r="AL30" s="340"/>
      <c r="AM30" s="340"/>
      <c r="AN30" s="340"/>
      <c r="AO30" s="340"/>
      <c r="AP30" s="42"/>
      <c r="AQ30" s="42"/>
      <c r="AR30" s="43"/>
      <c r="BE30" s="329"/>
    </row>
    <row r="31" spans="1:71" s="3" customFormat="1" ht="14.45" hidden="1" customHeight="1">
      <c r="B31" s="41"/>
      <c r="C31" s="42"/>
      <c r="D31" s="42"/>
      <c r="E31" s="42"/>
      <c r="F31" s="29" t="s">
        <v>50</v>
      </c>
      <c r="G31" s="42"/>
      <c r="H31" s="42"/>
      <c r="I31" s="42"/>
      <c r="J31" s="42"/>
      <c r="K31" s="42"/>
      <c r="L31" s="341">
        <v>0.21</v>
      </c>
      <c r="M31" s="340"/>
      <c r="N31" s="340"/>
      <c r="O31" s="340"/>
      <c r="P31" s="340"/>
      <c r="Q31" s="42"/>
      <c r="R31" s="42"/>
      <c r="S31" s="42"/>
      <c r="T31" s="42"/>
      <c r="U31" s="42"/>
      <c r="V31" s="42"/>
      <c r="W31" s="339">
        <f>ROUND(BB54, 2)</f>
        <v>0</v>
      </c>
      <c r="X31" s="340"/>
      <c r="Y31" s="340"/>
      <c r="Z31" s="340"/>
      <c r="AA31" s="340"/>
      <c r="AB31" s="340"/>
      <c r="AC31" s="340"/>
      <c r="AD31" s="340"/>
      <c r="AE31" s="340"/>
      <c r="AF31" s="42"/>
      <c r="AG31" s="42"/>
      <c r="AH31" s="42"/>
      <c r="AI31" s="42"/>
      <c r="AJ31" s="42"/>
      <c r="AK31" s="339">
        <v>0</v>
      </c>
      <c r="AL31" s="340"/>
      <c r="AM31" s="340"/>
      <c r="AN31" s="340"/>
      <c r="AO31" s="340"/>
      <c r="AP31" s="42"/>
      <c r="AQ31" s="42"/>
      <c r="AR31" s="43"/>
      <c r="BE31" s="329"/>
    </row>
    <row r="32" spans="1:71" s="3" customFormat="1" ht="14.45" hidden="1" customHeight="1">
      <c r="B32" s="41"/>
      <c r="C32" s="42"/>
      <c r="D32" s="42"/>
      <c r="E32" s="42"/>
      <c r="F32" s="29" t="s">
        <v>51</v>
      </c>
      <c r="G32" s="42"/>
      <c r="H32" s="42"/>
      <c r="I32" s="42"/>
      <c r="J32" s="42"/>
      <c r="K32" s="42"/>
      <c r="L32" s="341">
        <v>0.15</v>
      </c>
      <c r="M32" s="340"/>
      <c r="N32" s="340"/>
      <c r="O32" s="340"/>
      <c r="P32" s="340"/>
      <c r="Q32" s="42"/>
      <c r="R32" s="42"/>
      <c r="S32" s="42"/>
      <c r="T32" s="42"/>
      <c r="U32" s="42"/>
      <c r="V32" s="42"/>
      <c r="W32" s="339">
        <f>ROUND(BC54, 2)</f>
        <v>0</v>
      </c>
      <c r="X32" s="340"/>
      <c r="Y32" s="340"/>
      <c r="Z32" s="340"/>
      <c r="AA32" s="340"/>
      <c r="AB32" s="340"/>
      <c r="AC32" s="340"/>
      <c r="AD32" s="340"/>
      <c r="AE32" s="340"/>
      <c r="AF32" s="42"/>
      <c r="AG32" s="42"/>
      <c r="AH32" s="42"/>
      <c r="AI32" s="42"/>
      <c r="AJ32" s="42"/>
      <c r="AK32" s="339">
        <v>0</v>
      </c>
      <c r="AL32" s="340"/>
      <c r="AM32" s="340"/>
      <c r="AN32" s="340"/>
      <c r="AO32" s="340"/>
      <c r="AP32" s="42"/>
      <c r="AQ32" s="42"/>
      <c r="AR32" s="43"/>
      <c r="BE32" s="329"/>
    </row>
    <row r="33" spans="1:57" s="3" customFormat="1" ht="14.45" hidden="1" customHeight="1">
      <c r="B33" s="41"/>
      <c r="C33" s="42"/>
      <c r="D33" s="42"/>
      <c r="E33" s="42"/>
      <c r="F33" s="29" t="s">
        <v>52</v>
      </c>
      <c r="G33" s="42"/>
      <c r="H33" s="42"/>
      <c r="I33" s="42"/>
      <c r="J33" s="42"/>
      <c r="K33" s="42"/>
      <c r="L33" s="341">
        <v>0</v>
      </c>
      <c r="M33" s="340"/>
      <c r="N33" s="340"/>
      <c r="O33" s="340"/>
      <c r="P33" s="340"/>
      <c r="Q33" s="42"/>
      <c r="R33" s="42"/>
      <c r="S33" s="42"/>
      <c r="T33" s="42"/>
      <c r="U33" s="42"/>
      <c r="V33" s="42"/>
      <c r="W33" s="339">
        <f>ROUND(BD54, 2)</f>
        <v>0</v>
      </c>
      <c r="X33" s="340"/>
      <c r="Y33" s="340"/>
      <c r="Z33" s="340"/>
      <c r="AA33" s="340"/>
      <c r="AB33" s="340"/>
      <c r="AC33" s="340"/>
      <c r="AD33" s="340"/>
      <c r="AE33" s="340"/>
      <c r="AF33" s="42"/>
      <c r="AG33" s="42"/>
      <c r="AH33" s="42"/>
      <c r="AI33" s="42"/>
      <c r="AJ33" s="42"/>
      <c r="AK33" s="339">
        <v>0</v>
      </c>
      <c r="AL33" s="340"/>
      <c r="AM33" s="340"/>
      <c r="AN33" s="340"/>
      <c r="AO33" s="34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54</v>
      </c>
      <c r="U35" s="46"/>
      <c r="V35" s="46"/>
      <c r="W35" s="46"/>
      <c r="X35" s="345" t="s">
        <v>55</v>
      </c>
      <c r="Y35" s="343"/>
      <c r="Z35" s="343"/>
      <c r="AA35" s="343"/>
      <c r="AB35" s="343"/>
      <c r="AC35" s="46"/>
      <c r="AD35" s="46"/>
      <c r="AE35" s="46"/>
      <c r="AF35" s="46"/>
      <c r="AG35" s="46"/>
      <c r="AH35" s="46"/>
      <c r="AI35" s="46"/>
      <c r="AJ35" s="46"/>
      <c r="AK35" s="342">
        <f>SUM(AK26:AK33)</f>
        <v>0</v>
      </c>
      <c r="AL35" s="343"/>
      <c r="AM35" s="343"/>
      <c r="AN35" s="343"/>
      <c r="AO35" s="34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3" t="s">
        <v>56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02/2021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4" t="str">
        <f>K6</f>
        <v>Oprava mostů v úseku Polička - Borová u Poličky</v>
      </c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5"/>
      <c r="AE45" s="325"/>
      <c r="AF45" s="325"/>
      <c r="AG45" s="325"/>
      <c r="AH45" s="325"/>
      <c r="AI45" s="325"/>
      <c r="AJ45" s="325"/>
      <c r="AK45" s="325"/>
      <c r="AL45" s="325"/>
      <c r="AM45" s="325"/>
      <c r="AN45" s="325"/>
      <c r="AO45" s="325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29" t="s">
        <v>24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26</v>
      </c>
      <c r="AJ47" s="37"/>
      <c r="AK47" s="37"/>
      <c r="AL47" s="37"/>
      <c r="AM47" s="354" t="str">
        <f>IF(AN8= "","",AN8)</f>
        <v>14. 1. 2021</v>
      </c>
      <c r="AN47" s="354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29" t="s">
        <v>32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38</v>
      </c>
      <c r="AJ49" s="37"/>
      <c r="AK49" s="37"/>
      <c r="AL49" s="37"/>
      <c r="AM49" s="352" t="str">
        <f>IF(E17="","",E17)</f>
        <v xml:space="preserve"> </v>
      </c>
      <c r="AN49" s="353"/>
      <c r="AO49" s="353"/>
      <c r="AP49" s="353"/>
      <c r="AQ49" s="37"/>
      <c r="AR49" s="40"/>
      <c r="AS49" s="356" t="s">
        <v>57</v>
      </c>
      <c r="AT49" s="35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29" t="s">
        <v>36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40</v>
      </c>
      <c r="AJ50" s="37"/>
      <c r="AK50" s="37"/>
      <c r="AL50" s="37"/>
      <c r="AM50" s="352" t="str">
        <f>IF(E20="","",E20)</f>
        <v xml:space="preserve"> </v>
      </c>
      <c r="AN50" s="353"/>
      <c r="AO50" s="353"/>
      <c r="AP50" s="353"/>
      <c r="AQ50" s="37"/>
      <c r="AR50" s="40"/>
      <c r="AS50" s="358"/>
      <c r="AT50" s="35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0"/>
      <c r="AT51" s="36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19" t="s">
        <v>58</v>
      </c>
      <c r="D52" s="320"/>
      <c r="E52" s="320"/>
      <c r="F52" s="320"/>
      <c r="G52" s="320"/>
      <c r="H52" s="67"/>
      <c r="I52" s="323" t="s">
        <v>59</v>
      </c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49" t="s">
        <v>60</v>
      </c>
      <c r="AH52" s="320"/>
      <c r="AI52" s="320"/>
      <c r="AJ52" s="320"/>
      <c r="AK52" s="320"/>
      <c r="AL52" s="320"/>
      <c r="AM52" s="320"/>
      <c r="AN52" s="323" t="s">
        <v>61</v>
      </c>
      <c r="AO52" s="320"/>
      <c r="AP52" s="320"/>
      <c r="AQ52" s="68" t="s">
        <v>62</v>
      </c>
      <c r="AR52" s="40"/>
      <c r="AS52" s="69" t="s">
        <v>63</v>
      </c>
      <c r="AT52" s="70" t="s">
        <v>64</v>
      </c>
      <c r="AU52" s="70" t="s">
        <v>65</v>
      </c>
      <c r="AV52" s="70" t="s">
        <v>66</v>
      </c>
      <c r="AW52" s="70" t="s">
        <v>67</v>
      </c>
      <c r="AX52" s="70" t="s">
        <v>68</v>
      </c>
      <c r="AY52" s="70" t="s">
        <v>69</v>
      </c>
      <c r="AZ52" s="70" t="s">
        <v>70</v>
      </c>
      <c r="BA52" s="70" t="s">
        <v>71</v>
      </c>
      <c r="BB52" s="70" t="s">
        <v>72</v>
      </c>
      <c r="BC52" s="70" t="s">
        <v>73</v>
      </c>
      <c r="BD52" s="71" t="s">
        <v>74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75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26">
        <f>ROUND(AG55+AG60,2)</f>
        <v>0</v>
      </c>
      <c r="AH54" s="326"/>
      <c r="AI54" s="326"/>
      <c r="AJ54" s="326"/>
      <c r="AK54" s="326"/>
      <c r="AL54" s="326"/>
      <c r="AM54" s="326"/>
      <c r="AN54" s="362">
        <f t="shared" ref="AN54:AN64" si="0">SUM(AG54,AT54)</f>
        <v>0</v>
      </c>
      <c r="AO54" s="362"/>
      <c r="AP54" s="362"/>
      <c r="AQ54" s="79" t="s">
        <v>34</v>
      </c>
      <c r="AR54" s="80"/>
      <c r="AS54" s="81">
        <f>ROUND(AS55+AS60,2)</f>
        <v>0</v>
      </c>
      <c r="AT54" s="82">
        <f t="shared" ref="AT54:AT64" si="1">ROUND(SUM(AV54:AW54),2)</f>
        <v>0</v>
      </c>
      <c r="AU54" s="83">
        <f>ROUND(AU55+AU60,5)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ROUND(AZ55+AZ60,2)</f>
        <v>0</v>
      </c>
      <c r="BA54" s="82">
        <f>ROUND(BA55+BA60,2)</f>
        <v>0</v>
      </c>
      <c r="BB54" s="82">
        <f>ROUND(BB55+BB60,2)</f>
        <v>0</v>
      </c>
      <c r="BC54" s="82">
        <f>ROUND(BC55+BC60,2)</f>
        <v>0</v>
      </c>
      <c r="BD54" s="84">
        <f>ROUND(BD55+BD60,2)</f>
        <v>0</v>
      </c>
      <c r="BS54" s="85" t="s">
        <v>76</v>
      </c>
      <c r="BT54" s="85" t="s">
        <v>77</v>
      </c>
      <c r="BU54" s="86" t="s">
        <v>78</v>
      </c>
      <c r="BV54" s="85" t="s">
        <v>79</v>
      </c>
      <c r="BW54" s="85" t="s">
        <v>5</v>
      </c>
      <c r="BX54" s="85" t="s">
        <v>80</v>
      </c>
      <c r="CL54" s="85" t="s">
        <v>20</v>
      </c>
    </row>
    <row r="55" spans="1:91" s="7" customFormat="1" ht="24.75" customHeight="1">
      <c r="B55" s="87"/>
      <c r="C55" s="88"/>
      <c r="D55" s="321" t="s">
        <v>81</v>
      </c>
      <c r="E55" s="321"/>
      <c r="F55" s="321"/>
      <c r="G55" s="321"/>
      <c r="H55" s="321"/>
      <c r="I55" s="89"/>
      <c r="J55" s="321" t="s">
        <v>82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50">
        <f>ROUND(SUM(AG56:AG59),2)</f>
        <v>0</v>
      </c>
      <c r="AH55" s="351"/>
      <c r="AI55" s="351"/>
      <c r="AJ55" s="351"/>
      <c r="AK55" s="351"/>
      <c r="AL55" s="351"/>
      <c r="AM55" s="351"/>
      <c r="AN55" s="355">
        <f t="shared" si="0"/>
        <v>0</v>
      </c>
      <c r="AO55" s="351"/>
      <c r="AP55" s="351"/>
      <c r="AQ55" s="90" t="s">
        <v>83</v>
      </c>
      <c r="AR55" s="91"/>
      <c r="AS55" s="92">
        <f>ROUND(SUM(AS56:AS59),2)</f>
        <v>0</v>
      </c>
      <c r="AT55" s="93">
        <f t="shared" si="1"/>
        <v>0</v>
      </c>
      <c r="AU55" s="94">
        <f>ROUND(SUM(AU56:AU59),5)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ROUND(SUM(AZ56:AZ59),2)</f>
        <v>0</v>
      </c>
      <c r="BA55" s="93">
        <f>ROUND(SUM(BA56:BA59),2)</f>
        <v>0</v>
      </c>
      <c r="BB55" s="93">
        <f>ROUND(SUM(BB56:BB59),2)</f>
        <v>0</v>
      </c>
      <c r="BC55" s="93">
        <f>ROUND(SUM(BC56:BC59),2)</f>
        <v>0</v>
      </c>
      <c r="BD55" s="95">
        <f>ROUND(SUM(BD56:BD59),2)</f>
        <v>0</v>
      </c>
      <c r="BS55" s="96" t="s">
        <v>76</v>
      </c>
      <c r="BT55" s="96" t="s">
        <v>23</v>
      </c>
      <c r="BU55" s="96" t="s">
        <v>78</v>
      </c>
      <c r="BV55" s="96" t="s">
        <v>79</v>
      </c>
      <c r="BW55" s="96" t="s">
        <v>84</v>
      </c>
      <c r="BX55" s="96" t="s">
        <v>5</v>
      </c>
      <c r="CL55" s="96" t="s">
        <v>20</v>
      </c>
      <c r="CM55" s="96" t="s">
        <v>22</v>
      </c>
    </row>
    <row r="56" spans="1:91" s="4" customFormat="1" ht="23.25" customHeight="1">
      <c r="A56" s="97" t="s">
        <v>85</v>
      </c>
      <c r="B56" s="52"/>
      <c r="C56" s="98"/>
      <c r="D56" s="98"/>
      <c r="E56" s="322" t="s">
        <v>86</v>
      </c>
      <c r="F56" s="322"/>
      <c r="G56" s="322"/>
      <c r="H56" s="322"/>
      <c r="I56" s="322"/>
      <c r="J56" s="98"/>
      <c r="K56" s="322" t="s">
        <v>87</v>
      </c>
      <c r="L56" s="322"/>
      <c r="M56" s="322"/>
      <c r="N56" s="322"/>
      <c r="O56" s="322"/>
      <c r="P56" s="322"/>
      <c r="Q56" s="322"/>
      <c r="R56" s="322"/>
      <c r="S56" s="322"/>
      <c r="T56" s="322"/>
      <c r="U56" s="322"/>
      <c r="V56" s="322"/>
      <c r="W56" s="322"/>
      <c r="X56" s="322"/>
      <c r="Y56" s="322"/>
      <c r="Z56" s="322"/>
      <c r="AA56" s="322"/>
      <c r="AB56" s="322"/>
      <c r="AC56" s="322"/>
      <c r="AD56" s="322"/>
      <c r="AE56" s="322"/>
      <c r="AF56" s="322"/>
      <c r="AG56" s="347">
        <f>'1.1 - SO 01 -  Stavební č...'!J32</f>
        <v>0</v>
      </c>
      <c r="AH56" s="348"/>
      <c r="AI56" s="348"/>
      <c r="AJ56" s="348"/>
      <c r="AK56" s="348"/>
      <c r="AL56" s="348"/>
      <c r="AM56" s="348"/>
      <c r="AN56" s="347">
        <f t="shared" si="0"/>
        <v>0</v>
      </c>
      <c r="AO56" s="348"/>
      <c r="AP56" s="348"/>
      <c r="AQ56" s="99" t="s">
        <v>88</v>
      </c>
      <c r="AR56" s="54"/>
      <c r="AS56" s="100">
        <v>0</v>
      </c>
      <c r="AT56" s="101">
        <f t="shared" si="1"/>
        <v>0</v>
      </c>
      <c r="AU56" s="102">
        <f>'1.1 - SO 01 -  Stavební č...'!P102</f>
        <v>0</v>
      </c>
      <c r="AV56" s="101">
        <f>'1.1 - SO 01 -  Stavební č...'!J35</f>
        <v>0</v>
      </c>
      <c r="AW56" s="101">
        <f>'1.1 - SO 01 -  Stavební č...'!J36</f>
        <v>0</v>
      </c>
      <c r="AX56" s="101">
        <f>'1.1 - SO 01 -  Stavební č...'!J37</f>
        <v>0</v>
      </c>
      <c r="AY56" s="101">
        <f>'1.1 - SO 01 -  Stavební č...'!J38</f>
        <v>0</v>
      </c>
      <c r="AZ56" s="101">
        <f>'1.1 - SO 01 -  Stavební č...'!F35</f>
        <v>0</v>
      </c>
      <c r="BA56" s="101">
        <f>'1.1 - SO 01 -  Stavební č...'!F36</f>
        <v>0</v>
      </c>
      <c r="BB56" s="101">
        <f>'1.1 - SO 01 -  Stavební č...'!F37</f>
        <v>0</v>
      </c>
      <c r="BC56" s="101">
        <f>'1.1 - SO 01 -  Stavební č...'!F38</f>
        <v>0</v>
      </c>
      <c r="BD56" s="103">
        <f>'1.1 - SO 01 -  Stavební č...'!F39</f>
        <v>0</v>
      </c>
      <c r="BT56" s="104" t="s">
        <v>22</v>
      </c>
      <c r="BV56" s="104" t="s">
        <v>79</v>
      </c>
      <c r="BW56" s="104" t="s">
        <v>89</v>
      </c>
      <c r="BX56" s="104" t="s">
        <v>84</v>
      </c>
      <c r="CL56" s="104" t="s">
        <v>20</v>
      </c>
    </row>
    <row r="57" spans="1:91" s="4" customFormat="1" ht="16.5" customHeight="1">
      <c r="A57" s="97" t="s">
        <v>85</v>
      </c>
      <c r="B57" s="52"/>
      <c r="C57" s="98"/>
      <c r="D57" s="98"/>
      <c r="E57" s="322" t="s">
        <v>90</v>
      </c>
      <c r="F57" s="322"/>
      <c r="G57" s="322"/>
      <c r="H57" s="322"/>
      <c r="I57" s="322"/>
      <c r="J57" s="98"/>
      <c r="K57" s="322" t="s">
        <v>91</v>
      </c>
      <c r="L57" s="322"/>
      <c r="M57" s="322"/>
      <c r="N57" s="322"/>
      <c r="O57" s="322"/>
      <c r="P57" s="322"/>
      <c r="Q57" s="322"/>
      <c r="R57" s="322"/>
      <c r="S57" s="322"/>
      <c r="T57" s="322"/>
      <c r="U57" s="322"/>
      <c r="V57" s="322"/>
      <c r="W57" s="322"/>
      <c r="X57" s="322"/>
      <c r="Y57" s="322"/>
      <c r="Z57" s="322"/>
      <c r="AA57" s="322"/>
      <c r="AB57" s="322"/>
      <c r="AC57" s="322"/>
      <c r="AD57" s="322"/>
      <c r="AE57" s="322"/>
      <c r="AF57" s="322"/>
      <c r="AG57" s="347">
        <f>'1.2 - SO 01 -  Kolej - Mo...'!J32</f>
        <v>0</v>
      </c>
      <c r="AH57" s="348"/>
      <c r="AI57" s="348"/>
      <c r="AJ57" s="348"/>
      <c r="AK57" s="348"/>
      <c r="AL57" s="348"/>
      <c r="AM57" s="348"/>
      <c r="AN57" s="347">
        <f t="shared" si="0"/>
        <v>0</v>
      </c>
      <c r="AO57" s="348"/>
      <c r="AP57" s="348"/>
      <c r="AQ57" s="99" t="s">
        <v>88</v>
      </c>
      <c r="AR57" s="54"/>
      <c r="AS57" s="100">
        <v>0</v>
      </c>
      <c r="AT57" s="101">
        <f t="shared" si="1"/>
        <v>0</v>
      </c>
      <c r="AU57" s="102">
        <f>'1.2 - SO 01 -  Kolej - Mo...'!P87</f>
        <v>0</v>
      </c>
      <c r="AV57" s="101">
        <f>'1.2 - SO 01 -  Kolej - Mo...'!J35</f>
        <v>0</v>
      </c>
      <c r="AW57" s="101">
        <f>'1.2 - SO 01 -  Kolej - Mo...'!J36</f>
        <v>0</v>
      </c>
      <c r="AX57" s="101">
        <f>'1.2 - SO 01 -  Kolej - Mo...'!J37</f>
        <v>0</v>
      </c>
      <c r="AY57" s="101">
        <f>'1.2 - SO 01 -  Kolej - Mo...'!J38</f>
        <v>0</v>
      </c>
      <c r="AZ57" s="101">
        <f>'1.2 - SO 01 -  Kolej - Mo...'!F35</f>
        <v>0</v>
      </c>
      <c r="BA57" s="101">
        <f>'1.2 - SO 01 -  Kolej - Mo...'!F36</f>
        <v>0</v>
      </c>
      <c r="BB57" s="101">
        <f>'1.2 - SO 01 -  Kolej - Mo...'!F37</f>
        <v>0</v>
      </c>
      <c r="BC57" s="101">
        <f>'1.2 - SO 01 -  Kolej - Mo...'!F38</f>
        <v>0</v>
      </c>
      <c r="BD57" s="103">
        <f>'1.2 - SO 01 -  Kolej - Mo...'!F39</f>
        <v>0</v>
      </c>
      <c r="BT57" s="104" t="s">
        <v>22</v>
      </c>
      <c r="BV57" s="104" t="s">
        <v>79</v>
      </c>
      <c r="BW57" s="104" t="s">
        <v>92</v>
      </c>
      <c r="BX57" s="104" t="s">
        <v>84</v>
      </c>
      <c r="CL57" s="104" t="s">
        <v>20</v>
      </c>
    </row>
    <row r="58" spans="1:91" s="4" customFormat="1" ht="16.5" customHeight="1">
      <c r="A58" s="97" t="s">
        <v>85</v>
      </c>
      <c r="B58" s="52"/>
      <c r="C58" s="98"/>
      <c r="D58" s="98"/>
      <c r="E58" s="322" t="s">
        <v>93</v>
      </c>
      <c r="F58" s="322"/>
      <c r="G58" s="322"/>
      <c r="H58" s="322"/>
      <c r="I58" s="322"/>
      <c r="J58" s="98"/>
      <c r="K58" s="322" t="s">
        <v>94</v>
      </c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47">
        <f>'1.3 - SO 01- VRN - Most v...'!J32</f>
        <v>0</v>
      </c>
      <c r="AH58" s="348"/>
      <c r="AI58" s="348"/>
      <c r="AJ58" s="348"/>
      <c r="AK58" s="348"/>
      <c r="AL58" s="348"/>
      <c r="AM58" s="348"/>
      <c r="AN58" s="347">
        <f t="shared" si="0"/>
        <v>0</v>
      </c>
      <c r="AO58" s="348"/>
      <c r="AP58" s="348"/>
      <c r="AQ58" s="99" t="s">
        <v>88</v>
      </c>
      <c r="AR58" s="54"/>
      <c r="AS58" s="100">
        <v>0</v>
      </c>
      <c r="AT58" s="101">
        <f t="shared" si="1"/>
        <v>0</v>
      </c>
      <c r="AU58" s="102">
        <f>'1.3 - SO 01- VRN - Most v...'!P92</f>
        <v>0</v>
      </c>
      <c r="AV58" s="101">
        <f>'1.3 - SO 01- VRN - Most v...'!J35</f>
        <v>0</v>
      </c>
      <c r="AW58" s="101">
        <f>'1.3 - SO 01- VRN - Most v...'!J36</f>
        <v>0</v>
      </c>
      <c r="AX58" s="101">
        <f>'1.3 - SO 01- VRN - Most v...'!J37</f>
        <v>0</v>
      </c>
      <c r="AY58" s="101">
        <f>'1.3 - SO 01- VRN - Most v...'!J38</f>
        <v>0</v>
      </c>
      <c r="AZ58" s="101">
        <f>'1.3 - SO 01- VRN - Most v...'!F35</f>
        <v>0</v>
      </c>
      <c r="BA58" s="101">
        <f>'1.3 - SO 01- VRN - Most v...'!F36</f>
        <v>0</v>
      </c>
      <c r="BB58" s="101">
        <f>'1.3 - SO 01- VRN - Most v...'!F37</f>
        <v>0</v>
      </c>
      <c r="BC58" s="101">
        <f>'1.3 - SO 01- VRN - Most v...'!F38</f>
        <v>0</v>
      </c>
      <c r="BD58" s="103">
        <f>'1.3 - SO 01- VRN - Most v...'!F39</f>
        <v>0</v>
      </c>
      <c r="BT58" s="104" t="s">
        <v>22</v>
      </c>
      <c r="BV58" s="104" t="s">
        <v>79</v>
      </c>
      <c r="BW58" s="104" t="s">
        <v>95</v>
      </c>
      <c r="BX58" s="104" t="s">
        <v>84</v>
      </c>
      <c r="CL58" s="104" t="s">
        <v>20</v>
      </c>
    </row>
    <row r="59" spans="1:91" s="4" customFormat="1" ht="16.5" customHeight="1">
      <c r="A59" s="97" t="s">
        <v>85</v>
      </c>
      <c r="B59" s="52"/>
      <c r="C59" s="98"/>
      <c r="D59" s="98"/>
      <c r="E59" s="322" t="s">
        <v>96</v>
      </c>
      <c r="F59" s="322"/>
      <c r="G59" s="322"/>
      <c r="H59" s="322"/>
      <c r="I59" s="322"/>
      <c r="J59" s="98"/>
      <c r="K59" s="322" t="s">
        <v>97</v>
      </c>
      <c r="L59" s="322"/>
      <c r="M59" s="322"/>
      <c r="N59" s="322"/>
      <c r="O59" s="322"/>
      <c r="P59" s="322"/>
      <c r="Q59" s="322"/>
      <c r="R59" s="322"/>
      <c r="S59" s="322"/>
      <c r="T59" s="322"/>
      <c r="U59" s="322"/>
      <c r="V59" s="322"/>
      <c r="W59" s="322"/>
      <c r="X59" s="322"/>
      <c r="Y59" s="322"/>
      <c r="Z59" s="322"/>
      <c r="AA59" s="322"/>
      <c r="AB59" s="322"/>
      <c r="AC59" s="322"/>
      <c r="AD59" s="322"/>
      <c r="AE59" s="322"/>
      <c r="AF59" s="322"/>
      <c r="AG59" s="347">
        <f>'1.4 - SO 01- Materiál obj...'!J32</f>
        <v>0</v>
      </c>
      <c r="AH59" s="348"/>
      <c r="AI59" s="348"/>
      <c r="AJ59" s="348"/>
      <c r="AK59" s="348"/>
      <c r="AL59" s="348"/>
      <c r="AM59" s="348"/>
      <c r="AN59" s="347">
        <f t="shared" si="0"/>
        <v>0</v>
      </c>
      <c r="AO59" s="348"/>
      <c r="AP59" s="348"/>
      <c r="AQ59" s="99" t="s">
        <v>88</v>
      </c>
      <c r="AR59" s="54"/>
      <c r="AS59" s="100">
        <v>0</v>
      </c>
      <c r="AT59" s="101">
        <f t="shared" si="1"/>
        <v>0</v>
      </c>
      <c r="AU59" s="102">
        <f>'1.4 - SO 01- Materiál obj...'!P86</f>
        <v>0</v>
      </c>
      <c r="AV59" s="101">
        <f>'1.4 - SO 01- Materiál obj...'!J35</f>
        <v>0</v>
      </c>
      <c r="AW59" s="101">
        <f>'1.4 - SO 01- Materiál obj...'!J36</f>
        <v>0</v>
      </c>
      <c r="AX59" s="101">
        <f>'1.4 - SO 01- Materiál obj...'!J37</f>
        <v>0</v>
      </c>
      <c r="AY59" s="101">
        <f>'1.4 - SO 01- Materiál obj...'!J38</f>
        <v>0</v>
      </c>
      <c r="AZ59" s="101">
        <f>'1.4 - SO 01- Materiál obj...'!F35</f>
        <v>0</v>
      </c>
      <c r="BA59" s="101">
        <f>'1.4 - SO 01- Materiál obj...'!F36</f>
        <v>0</v>
      </c>
      <c r="BB59" s="101">
        <f>'1.4 - SO 01- Materiál obj...'!F37</f>
        <v>0</v>
      </c>
      <c r="BC59" s="101">
        <f>'1.4 - SO 01- Materiál obj...'!F38</f>
        <v>0</v>
      </c>
      <c r="BD59" s="103">
        <f>'1.4 - SO 01- Materiál obj...'!F39</f>
        <v>0</v>
      </c>
      <c r="BT59" s="104" t="s">
        <v>22</v>
      </c>
      <c r="BV59" s="104" t="s">
        <v>79</v>
      </c>
      <c r="BW59" s="104" t="s">
        <v>98</v>
      </c>
      <c r="BX59" s="104" t="s">
        <v>84</v>
      </c>
      <c r="CL59" s="104" t="s">
        <v>20</v>
      </c>
    </row>
    <row r="60" spans="1:91" s="7" customFormat="1" ht="24.75" customHeight="1">
      <c r="B60" s="87"/>
      <c r="C60" s="88"/>
      <c r="D60" s="321" t="s">
        <v>99</v>
      </c>
      <c r="E60" s="321"/>
      <c r="F60" s="321"/>
      <c r="G60" s="321"/>
      <c r="H60" s="321"/>
      <c r="I60" s="89"/>
      <c r="J60" s="321" t="s">
        <v>100</v>
      </c>
      <c r="K60" s="321"/>
      <c r="L60" s="321"/>
      <c r="M60" s="321"/>
      <c r="N60" s="321"/>
      <c r="O60" s="321"/>
      <c r="P60" s="321"/>
      <c r="Q60" s="321"/>
      <c r="R60" s="321"/>
      <c r="S60" s="321"/>
      <c r="T60" s="321"/>
      <c r="U60" s="321"/>
      <c r="V60" s="321"/>
      <c r="W60" s="321"/>
      <c r="X60" s="321"/>
      <c r="Y60" s="321"/>
      <c r="Z60" s="321"/>
      <c r="AA60" s="321"/>
      <c r="AB60" s="321"/>
      <c r="AC60" s="321"/>
      <c r="AD60" s="321"/>
      <c r="AE60" s="321"/>
      <c r="AF60" s="321"/>
      <c r="AG60" s="350">
        <f>ROUND(SUM(AG61:AG64),2)</f>
        <v>0</v>
      </c>
      <c r="AH60" s="351"/>
      <c r="AI60" s="351"/>
      <c r="AJ60" s="351"/>
      <c r="AK60" s="351"/>
      <c r="AL60" s="351"/>
      <c r="AM60" s="351"/>
      <c r="AN60" s="355">
        <f t="shared" si="0"/>
        <v>0</v>
      </c>
      <c r="AO60" s="351"/>
      <c r="AP60" s="351"/>
      <c r="AQ60" s="90" t="s">
        <v>83</v>
      </c>
      <c r="AR60" s="91"/>
      <c r="AS60" s="92">
        <f>ROUND(SUM(AS61:AS64),2)</f>
        <v>0</v>
      </c>
      <c r="AT60" s="93">
        <f t="shared" si="1"/>
        <v>0</v>
      </c>
      <c r="AU60" s="94">
        <f>ROUND(SUM(AU61:AU64),5)</f>
        <v>0</v>
      </c>
      <c r="AV60" s="93">
        <f>ROUND(AZ60*L29,2)</f>
        <v>0</v>
      </c>
      <c r="AW60" s="93">
        <f>ROUND(BA60*L30,2)</f>
        <v>0</v>
      </c>
      <c r="AX60" s="93">
        <f>ROUND(BB60*L29,2)</f>
        <v>0</v>
      </c>
      <c r="AY60" s="93">
        <f>ROUND(BC60*L30,2)</f>
        <v>0</v>
      </c>
      <c r="AZ60" s="93">
        <f>ROUND(SUM(AZ61:AZ64),2)</f>
        <v>0</v>
      </c>
      <c r="BA60" s="93">
        <f>ROUND(SUM(BA61:BA64),2)</f>
        <v>0</v>
      </c>
      <c r="BB60" s="93">
        <f>ROUND(SUM(BB61:BB64),2)</f>
        <v>0</v>
      </c>
      <c r="BC60" s="93">
        <f>ROUND(SUM(BC61:BC64),2)</f>
        <v>0</v>
      </c>
      <c r="BD60" s="95">
        <f>ROUND(SUM(BD61:BD64),2)</f>
        <v>0</v>
      </c>
      <c r="BS60" s="96" t="s">
        <v>76</v>
      </c>
      <c r="BT60" s="96" t="s">
        <v>23</v>
      </c>
      <c r="BU60" s="96" t="s">
        <v>78</v>
      </c>
      <c r="BV60" s="96" t="s">
        <v>79</v>
      </c>
      <c r="BW60" s="96" t="s">
        <v>101</v>
      </c>
      <c r="BX60" s="96" t="s">
        <v>5</v>
      </c>
      <c r="CL60" s="96" t="s">
        <v>20</v>
      </c>
      <c r="CM60" s="96" t="s">
        <v>22</v>
      </c>
    </row>
    <row r="61" spans="1:91" s="4" customFormat="1" ht="23.25" customHeight="1">
      <c r="A61" s="97" t="s">
        <v>85</v>
      </c>
      <c r="B61" s="52"/>
      <c r="C61" s="98"/>
      <c r="D61" s="98"/>
      <c r="E61" s="322" t="s">
        <v>102</v>
      </c>
      <c r="F61" s="322"/>
      <c r="G61" s="322"/>
      <c r="H61" s="322"/>
      <c r="I61" s="322"/>
      <c r="J61" s="98"/>
      <c r="K61" s="322" t="s">
        <v>103</v>
      </c>
      <c r="L61" s="322"/>
      <c r="M61" s="322"/>
      <c r="N61" s="322"/>
      <c r="O61" s="322"/>
      <c r="P61" s="322"/>
      <c r="Q61" s="322"/>
      <c r="R61" s="322"/>
      <c r="S61" s="322"/>
      <c r="T61" s="322"/>
      <c r="U61" s="322"/>
      <c r="V61" s="322"/>
      <c r="W61" s="322"/>
      <c r="X61" s="322"/>
      <c r="Y61" s="322"/>
      <c r="Z61" s="322"/>
      <c r="AA61" s="322"/>
      <c r="AB61" s="322"/>
      <c r="AC61" s="322"/>
      <c r="AD61" s="322"/>
      <c r="AE61" s="322"/>
      <c r="AF61" s="322"/>
      <c r="AG61" s="347">
        <f>'2.1 - SO 02 - Stavební čá...'!J32</f>
        <v>0</v>
      </c>
      <c r="AH61" s="348"/>
      <c r="AI61" s="348"/>
      <c r="AJ61" s="348"/>
      <c r="AK61" s="348"/>
      <c r="AL61" s="348"/>
      <c r="AM61" s="348"/>
      <c r="AN61" s="347">
        <f t="shared" si="0"/>
        <v>0</v>
      </c>
      <c r="AO61" s="348"/>
      <c r="AP61" s="348"/>
      <c r="AQ61" s="99" t="s">
        <v>88</v>
      </c>
      <c r="AR61" s="54"/>
      <c r="AS61" s="100">
        <v>0</v>
      </c>
      <c r="AT61" s="101">
        <f t="shared" si="1"/>
        <v>0</v>
      </c>
      <c r="AU61" s="102">
        <f>'2.1 - SO 02 - Stavební čá...'!P100</f>
        <v>0</v>
      </c>
      <c r="AV61" s="101">
        <f>'2.1 - SO 02 - Stavební čá...'!J35</f>
        <v>0</v>
      </c>
      <c r="AW61" s="101">
        <f>'2.1 - SO 02 - Stavební čá...'!J36</f>
        <v>0</v>
      </c>
      <c r="AX61" s="101">
        <f>'2.1 - SO 02 - Stavební čá...'!J37</f>
        <v>0</v>
      </c>
      <c r="AY61" s="101">
        <f>'2.1 - SO 02 - Stavební čá...'!J38</f>
        <v>0</v>
      </c>
      <c r="AZ61" s="101">
        <f>'2.1 - SO 02 - Stavební čá...'!F35</f>
        <v>0</v>
      </c>
      <c r="BA61" s="101">
        <f>'2.1 - SO 02 - Stavební čá...'!F36</f>
        <v>0</v>
      </c>
      <c r="BB61" s="101">
        <f>'2.1 - SO 02 - Stavební čá...'!F37</f>
        <v>0</v>
      </c>
      <c r="BC61" s="101">
        <f>'2.1 - SO 02 - Stavební čá...'!F38</f>
        <v>0</v>
      </c>
      <c r="BD61" s="103">
        <f>'2.1 - SO 02 - Stavební čá...'!F39</f>
        <v>0</v>
      </c>
      <c r="BT61" s="104" t="s">
        <v>22</v>
      </c>
      <c r="BV61" s="104" t="s">
        <v>79</v>
      </c>
      <c r="BW61" s="104" t="s">
        <v>104</v>
      </c>
      <c r="BX61" s="104" t="s">
        <v>101</v>
      </c>
      <c r="CL61" s="104" t="s">
        <v>20</v>
      </c>
    </row>
    <row r="62" spans="1:91" s="4" customFormat="1" ht="16.5" customHeight="1">
      <c r="A62" s="97" t="s">
        <v>85</v>
      </c>
      <c r="B62" s="52"/>
      <c r="C62" s="98"/>
      <c r="D62" s="98"/>
      <c r="E62" s="322" t="s">
        <v>105</v>
      </c>
      <c r="F62" s="322"/>
      <c r="G62" s="322"/>
      <c r="H62" s="322"/>
      <c r="I62" s="322"/>
      <c r="J62" s="98"/>
      <c r="K62" s="322" t="s">
        <v>106</v>
      </c>
      <c r="L62" s="322"/>
      <c r="M62" s="322"/>
      <c r="N62" s="322"/>
      <c r="O62" s="322"/>
      <c r="P62" s="322"/>
      <c r="Q62" s="322"/>
      <c r="R62" s="322"/>
      <c r="S62" s="322"/>
      <c r="T62" s="322"/>
      <c r="U62" s="322"/>
      <c r="V62" s="322"/>
      <c r="W62" s="322"/>
      <c r="X62" s="322"/>
      <c r="Y62" s="322"/>
      <c r="Z62" s="322"/>
      <c r="AA62" s="322"/>
      <c r="AB62" s="322"/>
      <c r="AC62" s="322"/>
      <c r="AD62" s="322"/>
      <c r="AE62" s="322"/>
      <c r="AF62" s="322"/>
      <c r="AG62" s="347">
        <f>'2.2 - SO 02 - Kolej - Mos...'!J32</f>
        <v>0</v>
      </c>
      <c r="AH62" s="348"/>
      <c r="AI62" s="348"/>
      <c r="AJ62" s="348"/>
      <c r="AK62" s="348"/>
      <c r="AL62" s="348"/>
      <c r="AM62" s="348"/>
      <c r="AN62" s="347">
        <f t="shared" si="0"/>
        <v>0</v>
      </c>
      <c r="AO62" s="348"/>
      <c r="AP62" s="348"/>
      <c r="AQ62" s="99" t="s">
        <v>88</v>
      </c>
      <c r="AR62" s="54"/>
      <c r="AS62" s="100">
        <v>0</v>
      </c>
      <c r="AT62" s="101">
        <f t="shared" si="1"/>
        <v>0</v>
      </c>
      <c r="AU62" s="102">
        <f>'2.2 - SO 02 - Kolej - Mos...'!P87</f>
        <v>0</v>
      </c>
      <c r="AV62" s="101">
        <f>'2.2 - SO 02 - Kolej - Mos...'!J35</f>
        <v>0</v>
      </c>
      <c r="AW62" s="101">
        <f>'2.2 - SO 02 - Kolej - Mos...'!J36</f>
        <v>0</v>
      </c>
      <c r="AX62" s="101">
        <f>'2.2 - SO 02 - Kolej - Mos...'!J37</f>
        <v>0</v>
      </c>
      <c r="AY62" s="101">
        <f>'2.2 - SO 02 - Kolej - Mos...'!J38</f>
        <v>0</v>
      </c>
      <c r="AZ62" s="101">
        <f>'2.2 - SO 02 - Kolej - Mos...'!F35</f>
        <v>0</v>
      </c>
      <c r="BA62" s="101">
        <f>'2.2 - SO 02 - Kolej - Mos...'!F36</f>
        <v>0</v>
      </c>
      <c r="BB62" s="101">
        <f>'2.2 - SO 02 - Kolej - Mos...'!F37</f>
        <v>0</v>
      </c>
      <c r="BC62" s="101">
        <f>'2.2 - SO 02 - Kolej - Mos...'!F38</f>
        <v>0</v>
      </c>
      <c r="BD62" s="103">
        <f>'2.2 - SO 02 - Kolej - Mos...'!F39</f>
        <v>0</v>
      </c>
      <c r="BT62" s="104" t="s">
        <v>22</v>
      </c>
      <c r="BV62" s="104" t="s">
        <v>79</v>
      </c>
      <c r="BW62" s="104" t="s">
        <v>107</v>
      </c>
      <c r="BX62" s="104" t="s">
        <v>101</v>
      </c>
      <c r="CL62" s="104" t="s">
        <v>20</v>
      </c>
    </row>
    <row r="63" spans="1:91" s="4" customFormat="1" ht="16.5" customHeight="1">
      <c r="A63" s="97" t="s">
        <v>85</v>
      </c>
      <c r="B63" s="52"/>
      <c r="C63" s="98"/>
      <c r="D63" s="98"/>
      <c r="E63" s="322" t="s">
        <v>108</v>
      </c>
      <c r="F63" s="322"/>
      <c r="G63" s="322"/>
      <c r="H63" s="322"/>
      <c r="I63" s="322"/>
      <c r="J63" s="98"/>
      <c r="K63" s="322" t="s">
        <v>109</v>
      </c>
      <c r="L63" s="322"/>
      <c r="M63" s="322"/>
      <c r="N63" s="322"/>
      <c r="O63" s="322"/>
      <c r="P63" s="322"/>
      <c r="Q63" s="322"/>
      <c r="R63" s="322"/>
      <c r="S63" s="322"/>
      <c r="T63" s="322"/>
      <c r="U63" s="322"/>
      <c r="V63" s="322"/>
      <c r="W63" s="322"/>
      <c r="X63" s="322"/>
      <c r="Y63" s="322"/>
      <c r="Z63" s="322"/>
      <c r="AA63" s="322"/>
      <c r="AB63" s="322"/>
      <c r="AC63" s="322"/>
      <c r="AD63" s="322"/>
      <c r="AE63" s="322"/>
      <c r="AF63" s="322"/>
      <c r="AG63" s="347">
        <f>'2.3 - SO 02 - VRN - Most ...'!J32</f>
        <v>0</v>
      </c>
      <c r="AH63" s="348"/>
      <c r="AI63" s="348"/>
      <c r="AJ63" s="348"/>
      <c r="AK63" s="348"/>
      <c r="AL63" s="348"/>
      <c r="AM63" s="348"/>
      <c r="AN63" s="347">
        <f t="shared" si="0"/>
        <v>0</v>
      </c>
      <c r="AO63" s="348"/>
      <c r="AP63" s="348"/>
      <c r="AQ63" s="99" t="s">
        <v>88</v>
      </c>
      <c r="AR63" s="54"/>
      <c r="AS63" s="100">
        <v>0</v>
      </c>
      <c r="AT63" s="101">
        <f t="shared" si="1"/>
        <v>0</v>
      </c>
      <c r="AU63" s="102">
        <f>'2.3 - SO 02 - VRN - Most ...'!P92</f>
        <v>0</v>
      </c>
      <c r="AV63" s="101">
        <f>'2.3 - SO 02 - VRN - Most ...'!J35</f>
        <v>0</v>
      </c>
      <c r="AW63" s="101">
        <f>'2.3 - SO 02 - VRN - Most ...'!J36</f>
        <v>0</v>
      </c>
      <c r="AX63" s="101">
        <f>'2.3 - SO 02 - VRN - Most ...'!J37</f>
        <v>0</v>
      </c>
      <c r="AY63" s="101">
        <f>'2.3 - SO 02 - VRN - Most ...'!J38</f>
        <v>0</v>
      </c>
      <c r="AZ63" s="101">
        <f>'2.3 - SO 02 - VRN - Most ...'!F35</f>
        <v>0</v>
      </c>
      <c r="BA63" s="101">
        <f>'2.3 - SO 02 - VRN - Most ...'!F36</f>
        <v>0</v>
      </c>
      <c r="BB63" s="101">
        <f>'2.3 - SO 02 - VRN - Most ...'!F37</f>
        <v>0</v>
      </c>
      <c r="BC63" s="101">
        <f>'2.3 - SO 02 - VRN - Most ...'!F38</f>
        <v>0</v>
      </c>
      <c r="BD63" s="103">
        <f>'2.3 - SO 02 - VRN - Most ...'!F39</f>
        <v>0</v>
      </c>
      <c r="BT63" s="104" t="s">
        <v>22</v>
      </c>
      <c r="BV63" s="104" t="s">
        <v>79</v>
      </c>
      <c r="BW63" s="104" t="s">
        <v>110</v>
      </c>
      <c r="BX63" s="104" t="s">
        <v>101</v>
      </c>
      <c r="CL63" s="104" t="s">
        <v>20</v>
      </c>
    </row>
    <row r="64" spans="1:91" s="4" customFormat="1" ht="23.25" customHeight="1">
      <c r="A64" s="97" t="s">
        <v>85</v>
      </c>
      <c r="B64" s="52"/>
      <c r="C64" s="98"/>
      <c r="D64" s="98"/>
      <c r="E64" s="322" t="s">
        <v>111</v>
      </c>
      <c r="F64" s="322"/>
      <c r="G64" s="322"/>
      <c r="H64" s="322"/>
      <c r="I64" s="322"/>
      <c r="J64" s="98"/>
      <c r="K64" s="322" t="s">
        <v>112</v>
      </c>
      <c r="L64" s="322"/>
      <c r="M64" s="322"/>
      <c r="N64" s="322"/>
      <c r="O64" s="322"/>
      <c r="P64" s="322"/>
      <c r="Q64" s="322"/>
      <c r="R64" s="322"/>
      <c r="S64" s="322"/>
      <c r="T64" s="322"/>
      <c r="U64" s="322"/>
      <c r="V64" s="322"/>
      <c r="W64" s="322"/>
      <c r="X64" s="322"/>
      <c r="Y64" s="322"/>
      <c r="Z64" s="322"/>
      <c r="AA64" s="322"/>
      <c r="AB64" s="322"/>
      <c r="AC64" s="322"/>
      <c r="AD64" s="322"/>
      <c r="AE64" s="322"/>
      <c r="AF64" s="322"/>
      <c r="AG64" s="347">
        <f>'2.4 -  SO 02 - Materiál o...'!J32</f>
        <v>0</v>
      </c>
      <c r="AH64" s="348"/>
      <c r="AI64" s="348"/>
      <c r="AJ64" s="348"/>
      <c r="AK64" s="348"/>
      <c r="AL64" s="348"/>
      <c r="AM64" s="348"/>
      <c r="AN64" s="347">
        <f t="shared" si="0"/>
        <v>0</v>
      </c>
      <c r="AO64" s="348"/>
      <c r="AP64" s="348"/>
      <c r="AQ64" s="99" t="s">
        <v>88</v>
      </c>
      <c r="AR64" s="54"/>
      <c r="AS64" s="105">
        <v>0</v>
      </c>
      <c r="AT64" s="106">
        <f t="shared" si="1"/>
        <v>0</v>
      </c>
      <c r="AU64" s="107">
        <f>'2.4 -  SO 02 - Materiál o...'!P86</f>
        <v>0</v>
      </c>
      <c r="AV64" s="106">
        <f>'2.4 -  SO 02 - Materiál o...'!J35</f>
        <v>0</v>
      </c>
      <c r="AW64" s="106">
        <f>'2.4 -  SO 02 - Materiál o...'!J36</f>
        <v>0</v>
      </c>
      <c r="AX64" s="106">
        <f>'2.4 -  SO 02 - Materiál o...'!J37</f>
        <v>0</v>
      </c>
      <c r="AY64" s="106">
        <f>'2.4 -  SO 02 - Materiál o...'!J38</f>
        <v>0</v>
      </c>
      <c r="AZ64" s="106">
        <f>'2.4 -  SO 02 - Materiál o...'!F35</f>
        <v>0</v>
      </c>
      <c r="BA64" s="106">
        <f>'2.4 -  SO 02 - Materiál o...'!F36</f>
        <v>0</v>
      </c>
      <c r="BB64" s="106">
        <f>'2.4 -  SO 02 - Materiál o...'!F37</f>
        <v>0</v>
      </c>
      <c r="BC64" s="106">
        <f>'2.4 -  SO 02 - Materiál o...'!F38</f>
        <v>0</v>
      </c>
      <c r="BD64" s="108">
        <f>'2.4 -  SO 02 - Materiál o...'!F39</f>
        <v>0</v>
      </c>
      <c r="BT64" s="104" t="s">
        <v>22</v>
      </c>
      <c r="BV64" s="104" t="s">
        <v>79</v>
      </c>
      <c r="BW64" s="104" t="s">
        <v>113</v>
      </c>
      <c r="BX64" s="104" t="s">
        <v>101</v>
      </c>
      <c r="CL64" s="104" t="s">
        <v>20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go+hrUP9gz/96D+uzhmE7ZfbmHNguEkq2HRJV1pAb9PmTOsNLmrKtDp1Z+Gq2ahLuK3dvxU0ltEPwA8hAy5kgw==" saltValue="XuAZorORXoFVEuqRD4G4mfwZB+XZZtSbEOXksKuy6qG9t87DepmQ4i07YvcPHlWjxwEuO0ZdfRcOJz+6Fu6N6A==" spinCount="100000" sheet="1" objects="1" scenarios="1" formatColumns="0" formatRows="0"/>
  <mergeCells count="78">
    <mergeCell ref="AS49:AT51"/>
    <mergeCell ref="AN54:AP54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K64:AF64"/>
    <mergeCell ref="K56:AF56"/>
    <mergeCell ref="K58:AF58"/>
    <mergeCell ref="L45:AO45"/>
    <mergeCell ref="AG54:AM54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K61:AF61"/>
    <mergeCell ref="K57:AF57"/>
    <mergeCell ref="K62:AF62"/>
    <mergeCell ref="K63:AF63"/>
    <mergeCell ref="K59:AF59"/>
    <mergeCell ref="E61:I61"/>
    <mergeCell ref="E57:I57"/>
    <mergeCell ref="E62:I62"/>
    <mergeCell ref="E63:I63"/>
    <mergeCell ref="E64:I64"/>
    <mergeCell ref="C52:G52"/>
    <mergeCell ref="D55:H55"/>
    <mergeCell ref="D60:H60"/>
    <mergeCell ref="E58:I58"/>
    <mergeCell ref="E56:I56"/>
    <mergeCell ref="E59:I59"/>
    <mergeCell ref="I52:AF52"/>
    <mergeCell ref="J55:AF55"/>
    <mergeCell ref="J60:AF60"/>
  </mergeCells>
  <hyperlinks>
    <hyperlink ref="A56" location="'1.1 - SO 01 -  Stavební č...'!C2" display="/"/>
    <hyperlink ref="A57" location="'1.2 - SO 01 -  Kolej - Mo...'!C2" display="/"/>
    <hyperlink ref="A58" location="'1.3 - SO 01- VRN - Most v...'!C2" display="/"/>
    <hyperlink ref="A59" location="'1.4 - SO 01- Materiál obj...'!C2" display="/"/>
    <hyperlink ref="A61" location="'2.1 - SO 02 - Stavební čá...'!C2" display="/"/>
    <hyperlink ref="A62" location="'2.2 - SO 02 - Kolej - Mos...'!C2" display="/"/>
    <hyperlink ref="A63" location="'2.3 - SO 02 - VRN - Most ...'!C2" display="/"/>
    <hyperlink ref="A64" location="'2.4 -  SO 02 - Materiál 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s="1" customFormat="1" ht="37.5" customHeight="1"/>
    <row r="2" spans="2:11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5" customFormat="1" ht="45" customHeight="1">
      <c r="B3" s="241"/>
      <c r="C3" s="374" t="s">
        <v>1117</v>
      </c>
      <c r="D3" s="374"/>
      <c r="E3" s="374"/>
      <c r="F3" s="374"/>
      <c r="G3" s="374"/>
      <c r="H3" s="374"/>
      <c r="I3" s="374"/>
      <c r="J3" s="374"/>
      <c r="K3" s="242"/>
    </row>
    <row r="4" spans="2:11" s="1" customFormat="1" ht="25.5" customHeight="1">
      <c r="B4" s="243"/>
      <c r="C4" s="379" t="s">
        <v>1118</v>
      </c>
      <c r="D4" s="379"/>
      <c r="E4" s="379"/>
      <c r="F4" s="379"/>
      <c r="G4" s="379"/>
      <c r="H4" s="379"/>
      <c r="I4" s="379"/>
      <c r="J4" s="379"/>
      <c r="K4" s="244"/>
    </row>
    <row r="5" spans="2:11" s="1" customFormat="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s="1" customFormat="1" ht="15" customHeight="1">
      <c r="B6" s="243"/>
      <c r="C6" s="378" t="s">
        <v>1119</v>
      </c>
      <c r="D6" s="378"/>
      <c r="E6" s="378"/>
      <c r="F6" s="378"/>
      <c r="G6" s="378"/>
      <c r="H6" s="378"/>
      <c r="I6" s="378"/>
      <c r="J6" s="378"/>
      <c r="K6" s="244"/>
    </row>
    <row r="7" spans="2:11" s="1" customFormat="1" ht="15" customHeight="1">
      <c r="B7" s="247"/>
      <c r="C7" s="378" t="s">
        <v>1120</v>
      </c>
      <c r="D7" s="378"/>
      <c r="E7" s="378"/>
      <c r="F7" s="378"/>
      <c r="G7" s="378"/>
      <c r="H7" s="378"/>
      <c r="I7" s="378"/>
      <c r="J7" s="378"/>
      <c r="K7" s="244"/>
    </row>
    <row r="8" spans="2:11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s="1" customFormat="1" ht="15" customHeight="1">
      <c r="B9" s="247"/>
      <c r="C9" s="378" t="s">
        <v>1121</v>
      </c>
      <c r="D9" s="378"/>
      <c r="E9" s="378"/>
      <c r="F9" s="378"/>
      <c r="G9" s="378"/>
      <c r="H9" s="378"/>
      <c r="I9" s="378"/>
      <c r="J9" s="378"/>
      <c r="K9" s="244"/>
    </row>
    <row r="10" spans="2:11" s="1" customFormat="1" ht="15" customHeight="1">
      <c r="B10" s="247"/>
      <c r="C10" s="246"/>
      <c r="D10" s="378" t="s">
        <v>1122</v>
      </c>
      <c r="E10" s="378"/>
      <c r="F10" s="378"/>
      <c r="G10" s="378"/>
      <c r="H10" s="378"/>
      <c r="I10" s="378"/>
      <c r="J10" s="378"/>
      <c r="K10" s="244"/>
    </row>
    <row r="11" spans="2:11" s="1" customFormat="1" ht="15" customHeight="1">
      <c r="B11" s="247"/>
      <c r="C11" s="248"/>
      <c r="D11" s="378" t="s">
        <v>1123</v>
      </c>
      <c r="E11" s="378"/>
      <c r="F11" s="378"/>
      <c r="G11" s="378"/>
      <c r="H11" s="378"/>
      <c r="I11" s="378"/>
      <c r="J11" s="378"/>
      <c r="K11" s="244"/>
    </row>
    <row r="12" spans="2:11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pans="2:11" s="1" customFormat="1" ht="15" customHeight="1">
      <c r="B13" s="247"/>
      <c r="C13" s="248"/>
      <c r="D13" s="249" t="s">
        <v>1124</v>
      </c>
      <c r="E13" s="246"/>
      <c r="F13" s="246"/>
      <c r="G13" s="246"/>
      <c r="H13" s="246"/>
      <c r="I13" s="246"/>
      <c r="J13" s="246"/>
      <c r="K13" s="244"/>
    </row>
    <row r="14" spans="2:11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pans="2:11" s="1" customFormat="1" ht="15" customHeight="1">
      <c r="B15" s="247"/>
      <c r="C15" s="248"/>
      <c r="D15" s="378" t="s">
        <v>1125</v>
      </c>
      <c r="E15" s="378"/>
      <c r="F15" s="378"/>
      <c r="G15" s="378"/>
      <c r="H15" s="378"/>
      <c r="I15" s="378"/>
      <c r="J15" s="378"/>
      <c r="K15" s="244"/>
    </row>
    <row r="16" spans="2:11" s="1" customFormat="1" ht="15" customHeight="1">
      <c r="B16" s="247"/>
      <c r="C16" s="248"/>
      <c r="D16" s="378" t="s">
        <v>1126</v>
      </c>
      <c r="E16" s="378"/>
      <c r="F16" s="378"/>
      <c r="G16" s="378"/>
      <c r="H16" s="378"/>
      <c r="I16" s="378"/>
      <c r="J16" s="378"/>
      <c r="K16" s="244"/>
    </row>
    <row r="17" spans="2:11" s="1" customFormat="1" ht="15" customHeight="1">
      <c r="B17" s="247"/>
      <c r="C17" s="248"/>
      <c r="D17" s="378" t="s">
        <v>1127</v>
      </c>
      <c r="E17" s="378"/>
      <c r="F17" s="378"/>
      <c r="G17" s="378"/>
      <c r="H17" s="378"/>
      <c r="I17" s="378"/>
      <c r="J17" s="378"/>
      <c r="K17" s="244"/>
    </row>
    <row r="18" spans="2:11" s="1" customFormat="1" ht="15" customHeight="1">
      <c r="B18" s="247"/>
      <c r="C18" s="248"/>
      <c r="D18" s="248"/>
      <c r="E18" s="250" t="s">
        <v>83</v>
      </c>
      <c r="F18" s="378" t="s">
        <v>1128</v>
      </c>
      <c r="G18" s="378"/>
      <c r="H18" s="378"/>
      <c r="I18" s="378"/>
      <c r="J18" s="378"/>
      <c r="K18" s="244"/>
    </row>
    <row r="19" spans="2:11" s="1" customFormat="1" ht="15" customHeight="1">
      <c r="B19" s="247"/>
      <c r="C19" s="248"/>
      <c r="D19" s="248"/>
      <c r="E19" s="250" t="s">
        <v>1129</v>
      </c>
      <c r="F19" s="378" t="s">
        <v>1130</v>
      </c>
      <c r="G19" s="378"/>
      <c r="H19" s="378"/>
      <c r="I19" s="378"/>
      <c r="J19" s="378"/>
      <c r="K19" s="244"/>
    </row>
    <row r="20" spans="2:11" s="1" customFormat="1" ht="15" customHeight="1">
      <c r="B20" s="247"/>
      <c r="C20" s="248"/>
      <c r="D20" s="248"/>
      <c r="E20" s="250" t="s">
        <v>1131</v>
      </c>
      <c r="F20" s="378" t="s">
        <v>1132</v>
      </c>
      <c r="G20" s="378"/>
      <c r="H20" s="378"/>
      <c r="I20" s="378"/>
      <c r="J20" s="378"/>
      <c r="K20" s="244"/>
    </row>
    <row r="21" spans="2:11" s="1" customFormat="1" ht="15" customHeight="1">
      <c r="B21" s="247"/>
      <c r="C21" s="248"/>
      <c r="D21" s="248"/>
      <c r="E21" s="250" t="s">
        <v>1133</v>
      </c>
      <c r="F21" s="378" t="s">
        <v>1134</v>
      </c>
      <c r="G21" s="378"/>
      <c r="H21" s="378"/>
      <c r="I21" s="378"/>
      <c r="J21" s="378"/>
      <c r="K21" s="244"/>
    </row>
    <row r="22" spans="2:11" s="1" customFormat="1" ht="15" customHeight="1">
      <c r="B22" s="247"/>
      <c r="C22" s="248"/>
      <c r="D22" s="248"/>
      <c r="E22" s="250" t="s">
        <v>642</v>
      </c>
      <c r="F22" s="378" t="s">
        <v>643</v>
      </c>
      <c r="G22" s="378"/>
      <c r="H22" s="378"/>
      <c r="I22" s="378"/>
      <c r="J22" s="378"/>
      <c r="K22" s="244"/>
    </row>
    <row r="23" spans="2:11" s="1" customFormat="1" ht="15" customHeight="1">
      <c r="B23" s="247"/>
      <c r="C23" s="248"/>
      <c r="D23" s="248"/>
      <c r="E23" s="250" t="s">
        <v>88</v>
      </c>
      <c r="F23" s="378" t="s">
        <v>1135</v>
      </c>
      <c r="G23" s="378"/>
      <c r="H23" s="378"/>
      <c r="I23" s="378"/>
      <c r="J23" s="378"/>
      <c r="K23" s="244"/>
    </row>
    <row r="24" spans="2:11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pans="2:11" s="1" customFormat="1" ht="15" customHeight="1">
      <c r="B25" s="247"/>
      <c r="C25" s="378" t="s">
        <v>1136</v>
      </c>
      <c r="D25" s="378"/>
      <c r="E25" s="378"/>
      <c r="F25" s="378"/>
      <c r="G25" s="378"/>
      <c r="H25" s="378"/>
      <c r="I25" s="378"/>
      <c r="J25" s="378"/>
      <c r="K25" s="244"/>
    </row>
    <row r="26" spans="2:11" s="1" customFormat="1" ht="15" customHeight="1">
      <c r="B26" s="247"/>
      <c r="C26" s="378" t="s">
        <v>1137</v>
      </c>
      <c r="D26" s="378"/>
      <c r="E26" s="378"/>
      <c r="F26" s="378"/>
      <c r="G26" s="378"/>
      <c r="H26" s="378"/>
      <c r="I26" s="378"/>
      <c r="J26" s="378"/>
      <c r="K26" s="244"/>
    </row>
    <row r="27" spans="2:11" s="1" customFormat="1" ht="15" customHeight="1">
      <c r="B27" s="247"/>
      <c r="C27" s="246"/>
      <c r="D27" s="378" t="s">
        <v>1138</v>
      </c>
      <c r="E27" s="378"/>
      <c r="F27" s="378"/>
      <c r="G27" s="378"/>
      <c r="H27" s="378"/>
      <c r="I27" s="378"/>
      <c r="J27" s="378"/>
      <c r="K27" s="244"/>
    </row>
    <row r="28" spans="2:11" s="1" customFormat="1" ht="15" customHeight="1">
      <c r="B28" s="247"/>
      <c r="C28" s="248"/>
      <c r="D28" s="378" t="s">
        <v>1139</v>
      </c>
      <c r="E28" s="378"/>
      <c r="F28" s="378"/>
      <c r="G28" s="378"/>
      <c r="H28" s="378"/>
      <c r="I28" s="378"/>
      <c r="J28" s="378"/>
      <c r="K28" s="244"/>
    </row>
    <row r="29" spans="2:11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pans="2:11" s="1" customFormat="1" ht="15" customHeight="1">
      <c r="B30" s="247"/>
      <c r="C30" s="248"/>
      <c r="D30" s="378" t="s">
        <v>1140</v>
      </c>
      <c r="E30" s="378"/>
      <c r="F30" s="378"/>
      <c r="G30" s="378"/>
      <c r="H30" s="378"/>
      <c r="I30" s="378"/>
      <c r="J30" s="378"/>
      <c r="K30" s="244"/>
    </row>
    <row r="31" spans="2:11" s="1" customFormat="1" ht="15" customHeight="1">
      <c r="B31" s="247"/>
      <c r="C31" s="248"/>
      <c r="D31" s="378" t="s">
        <v>1141</v>
      </c>
      <c r="E31" s="378"/>
      <c r="F31" s="378"/>
      <c r="G31" s="378"/>
      <c r="H31" s="378"/>
      <c r="I31" s="378"/>
      <c r="J31" s="378"/>
      <c r="K31" s="244"/>
    </row>
    <row r="32" spans="2:11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pans="2:11" s="1" customFormat="1" ht="15" customHeight="1">
      <c r="B33" s="247"/>
      <c r="C33" s="248"/>
      <c r="D33" s="378" t="s">
        <v>1142</v>
      </c>
      <c r="E33" s="378"/>
      <c r="F33" s="378"/>
      <c r="G33" s="378"/>
      <c r="H33" s="378"/>
      <c r="I33" s="378"/>
      <c r="J33" s="378"/>
      <c r="K33" s="244"/>
    </row>
    <row r="34" spans="2:11" s="1" customFormat="1" ht="15" customHeight="1">
      <c r="B34" s="247"/>
      <c r="C34" s="248"/>
      <c r="D34" s="378" t="s">
        <v>1143</v>
      </c>
      <c r="E34" s="378"/>
      <c r="F34" s="378"/>
      <c r="G34" s="378"/>
      <c r="H34" s="378"/>
      <c r="I34" s="378"/>
      <c r="J34" s="378"/>
      <c r="K34" s="244"/>
    </row>
    <row r="35" spans="2:11" s="1" customFormat="1" ht="15" customHeight="1">
      <c r="B35" s="247"/>
      <c r="C35" s="248"/>
      <c r="D35" s="378" t="s">
        <v>1144</v>
      </c>
      <c r="E35" s="378"/>
      <c r="F35" s="378"/>
      <c r="G35" s="378"/>
      <c r="H35" s="378"/>
      <c r="I35" s="378"/>
      <c r="J35" s="378"/>
      <c r="K35" s="244"/>
    </row>
    <row r="36" spans="2:11" s="1" customFormat="1" ht="15" customHeight="1">
      <c r="B36" s="247"/>
      <c r="C36" s="248"/>
      <c r="D36" s="246"/>
      <c r="E36" s="249" t="s">
        <v>141</v>
      </c>
      <c r="F36" s="246"/>
      <c r="G36" s="378" t="s">
        <v>1145</v>
      </c>
      <c r="H36" s="378"/>
      <c r="I36" s="378"/>
      <c r="J36" s="378"/>
      <c r="K36" s="244"/>
    </row>
    <row r="37" spans="2:11" s="1" customFormat="1" ht="30.75" customHeight="1">
      <c r="B37" s="247"/>
      <c r="C37" s="248"/>
      <c r="D37" s="246"/>
      <c r="E37" s="249" t="s">
        <v>1146</v>
      </c>
      <c r="F37" s="246"/>
      <c r="G37" s="378" t="s">
        <v>1147</v>
      </c>
      <c r="H37" s="378"/>
      <c r="I37" s="378"/>
      <c r="J37" s="378"/>
      <c r="K37" s="244"/>
    </row>
    <row r="38" spans="2:11" s="1" customFormat="1" ht="15" customHeight="1">
      <c r="B38" s="247"/>
      <c r="C38" s="248"/>
      <c r="D38" s="246"/>
      <c r="E38" s="249" t="s">
        <v>58</v>
      </c>
      <c r="F38" s="246"/>
      <c r="G38" s="378" t="s">
        <v>1148</v>
      </c>
      <c r="H38" s="378"/>
      <c r="I38" s="378"/>
      <c r="J38" s="378"/>
      <c r="K38" s="244"/>
    </row>
    <row r="39" spans="2:11" s="1" customFormat="1" ht="15" customHeight="1">
      <c r="B39" s="247"/>
      <c r="C39" s="248"/>
      <c r="D39" s="246"/>
      <c r="E39" s="249" t="s">
        <v>59</v>
      </c>
      <c r="F39" s="246"/>
      <c r="G39" s="378" t="s">
        <v>1149</v>
      </c>
      <c r="H39" s="378"/>
      <c r="I39" s="378"/>
      <c r="J39" s="378"/>
      <c r="K39" s="244"/>
    </row>
    <row r="40" spans="2:11" s="1" customFormat="1" ht="15" customHeight="1">
      <c r="B40" s="247"/>
      <c r="C40" s="248"/>
      <c r="D40" s="246"/>
      <c r="E40" s="249" t="s">
        <v>142</v>
      </c>
      <c r="F40" s="246"/>
      <c r="G40" s="378" t="s">
        <v>1150</v>
      </c>
      <c r="H40" s="378"/>
      <c r="I40" s="378"/>
      <c r="J40" s="378"/>
      <c r="K40" s="244"/>
    </row>
    <row r="41" spans="2:11" s="1" customFormat="1" ht="15" customHeight="1">
      <c r="B41" s="247"/>
      <c r="C41" s="248"/>
      <c r="D41" s="246"/>
      <c r="E41" s="249" t="s">
        <v>143</v>
      </c>
      <c r="F41" s="246"/>
      <c r="G41" s="378" t="s">
        <v>1151</v>
      </c>
      <c r="H41" s="378"/>
      <c r="I41" s="378"/>
      <c r="J41" s="378"/>
      <c r="K41" s="244"/>
    </row>
    <row r="42" spans="2:11" s="1" customFormat="1" ht="15" customHeight="1">
      <c r="B42" s="247"/>
      <c r="C42" s="248"/>
      <c r="D42" s="246"/>
      <c r="E42" s="249" t="s">
        <v>1152</v>
      </c>
      <c r="F42" s="246"/>
      <c r="G42" s="378" t="s">
        <v>1153</v>
      </c>
      <c r="H42" s="378"/>
      <c r="I42" s="378"/>
      <c r="J42" s="378"/>
      <c r="K42" s="244"/>
    </row>
    <row r="43" spans="2:11" s="1" customFormat="1" ht="15" customHeight="1">
      <c r="B43" s="247"/>
      <c r="C43" s="248"/>
      <c r="D43" s="246"/>
      <c r="E43" s="249"/>
      <c r="F43" s="246"/>
      <c r="G43" s="378" t="s">
        <v>1154</v>
      </c>
      <c r="H43" s="378"/>
      <c r="I43" s="378"/>
      <c r="J43" s="378"/>
      <c r="K43" s="244"/>
    </row>
    <row r="44" spans="2:11" s="1" customFormat="1" ht="15" customHeight="1">
      <c r="B44" s="247"/>
      <c r="C44" s="248"/>
      <c r="D44" s="246"/>
      <c r="E44" s="249" t="s">
        <v>1155</v>
      </c>
      <c r="F44" s="246"/>
      <c r="G44" s="378" t="s">
        <v>1156</v>
      </c>
      <c r="H44" s="378"/>
      <c r="I44" s="378"/>
      <c r="J44" s="378"/>
      <c r="K44" s="244"/>
    </row>
    <row r="45" spans="2:11" s="1" customFormat="1" ht="15" customHeight="1">
      <c r="B45" s="247"/>
      <c r="C45" s="248"/>
      <c r="D45" s="246"/>
      <c r="E45" s="249" t="s">
        <v>145</v>
      </c>
      <c r="F45" s="246"/>
      <c r="G45" s="378" t="s">
        <v>1157</v>
      </c>
      <c r="H45" s="378"/>
      <c r="I45" s="378"/>
      <c r="J45" s="378"/>
      <c r="K45" s="244"/>
    </row>
    <row r="46" spans="2:11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pans="2:11" s="1" customFormat="1" ht="15" customHeight="1">
      <c r="B47" s="247"/>
      <c r="C47" s="248"/>
      <c r="D47" s="378" t="s">
        <v>1158</v>
      </c>
      <c r="E47" s="378"/>
      <c r="F47" s="378"/>
      <c r="G47" s="378"/>
      <c r="H47" s="378"/>
      <c r="I47" s="378"/>
      <c r="J47" s="378"/>
      <c r="K47" s="244"/>
    </row>
    <row r="48" spans="2:11" s="1" customFormat="1" ht="15" customHeight="1">
      <c r="B48" s="247"/>
      <c r="C48" s="248"/>
      <c r="D48" s="248"/>
      <c r="E48" s="378" t="s">
        <v>1159</v>
      </c>
      <c r="F48" s="378"/>
      <c r="G48" s="378"/>
      <c r="H48" s="378"/>
      <c r="I48" s="378"/>
      <c r="J48" s="378"/>
      <c r="K48" s="244"/>
    </row>
    <row r="49" spans="2:11" s="1" customFormat="1" ht="15" customHeight="1">
      <c r="B49" s="247"/>
      <c r="C49" s="248"/>
      <c r="D49" s="248"/>
      <c r="E49" s="378" t="s">
        <v>1160</v>
      </c>
      <c r="F49" s="378"/>
      <c r="G49" s="378"/>
      <c r="H49" s="378"/>
      <c r="I49" s="378"/>
      <c r="J49" s="378"/>
      <c r="K49" s="244"/>
    </row>
    <row r="50" spans="2:11" s="1" customFormat="1" ht="15" customHeight="1">
      <c r="B50" s="247"/>
      <c r="C50" s="248"/>
      <c r="D50" s="248"/>
      <c r="E50" s="378" t="s">
        <v>1161</v>
      </c>
      <c r="F50" s="378"/>
      <c r="G50" s="378"/>
      <c r="H50" s="378"/>
      <c r="I50" s="378"/>
      <c r="J50" s="378"/>
      <c r="K50" s="244"/>
    </row>
    <row r="51" spans="2:11" s="1" customFormat="1" ht="15" customHeight="1">
      <c r="B51" s="247"/>
      <c r="C51" s="248"/>
      <c r="D51" s="378" t="s">
        <v>1162</v>
      </c>
      <c r="E51" s="378"/>
      <c r="F51" s="378"/>
      <c r="G51" s="378"/>
      <c r="H51" s="378"/>
      <c r="I51" s="378"/>
      <c r="J51" s="378"/>
      <c r="K51" s="244"/>
    </row>
    <row r="52" spans="2:11" s="1" customFormat="1" ht="25.5" customHeight="1">
      <c r="B52" s="243"/>
      <c r="C52" s="379" t="s">
        <v>1163</v>
      </c>
      <c r="D52" s="379"/>
      <c r="E52" s="379"/>
      <c r="F52" s="379"/>
      <c r="G52" s="379"/>
      <c r="H52" s="379"/>
      <c r="I52" s="379"/>
      <c r="J52" s="379"/>
      <c r="K52" s="244"/>
    </row>
    <row r="53" spans="2:11" s="1" customFormat="1" ht="5.25" customHeight="1">
      <c r="B53" s="243"/>
      <c r="C53" s="245"/>
      <c r="D53" s="245"/>
      <c r="E53" s="245"/>
      <c r="F53" s="245"/>
      <c r="G53" s="245"/>
      <c r="H53" s="245"/>
      <c r="I53" s="245"/>
      <c r="J53" s="245"/>
      <c r="K53" s="244"/>
    </row>
    <row r="54" spans="2:11" s="1" customFormat="1" ht="15" customHeight="1">
      <c r="B54" s="243"/>
      <c r="C54" s="378" t="s">
        <v>1164</v>
      </c>
      <c r="D54" s="378"/>
      <c r="E54" s="378"/>
      <c r="F54" s="378"/>
      <c r="G54" s="378"/>
      <c r="H54" s="378"/>
      <c r="I54" s="378"/>
      <c r="J54" s="378"/>
      <c r="K54" s="244"/>
    </row>
    <row r="55" spans="2:11" s="1" customFormat="1" ht="15" customHeight="1">
      <c r="B55" s="243"/>
      <c r="C55" s="378" t="s">
        <v>1165</v>
      </c>
      <c r="D55" s="378"/>
      <c r="E55" s="378"/>
      <c r="F55" s="378"/>
      <c r="G55" s="378"/>
      <c r="H55" s="378"/>
      <c r="I55" s="378"/>
      <c r="J55" s="378"/>
      <c r="K55" s="244"/>
    </row>
    <row r="56" spans="2:11" s="1" customFormat="1" ht="12.75" customHeight="1">
      <c r="B56" s="243"/>
      <c r="C56" s="246"/>
      <c r="D56" s="246"/>
      <c r="E56" s="246"/>
      <c r="F56" s="246"/>
      <c r="G56" s="246"/>
      <c r="H56" s="246"/>
      <c r="I56" s="246"/>
      <c r="J56" s="246"/>
      <c r="K56" s="244"/>
    </row>
    <row r="57" spans="2:11" s="1" customFormat="1" ht="15" customHeight="1">
      <c r="B57" s="243"/>
      <c r="C57" s="378" t="s">
        <v>1166</v>
      </c>
      <c r="D57" s="378"/>
      <c r="E57" s="378"/>
      <c r="F57" s="378"/>
      <c r="G57" s="378"/>
      <c r="H57" s="378"/>
      <c r="I57" s="378"/>
      <c r="J57" s="378"/>
      <c r="K57" s="244"/>
    </row>
    <row r="58" spans="2:11" s="1" customFormat="1" ht="15" customHeight="1">
      <c r="B58" s="243"/>
      <c r="C58" s="248"/>
      <c r="D58" s="378" t="s">
        <v>1167</v>
      </c>
      <c r="E58" s="378"/>
      <c r="F58" s="378"/>
      <c r="G58" s="378"/>
      <c r="H58" s="378"/>
      <c r="I58" s="378"/>
      <c r="J58" s="378"/>
      <c r="K58" s="244"/>
    </row>
    <row r="59" spans="2:11" s="1" customFormat="1" ht="15" customHeight="1">
      <c r="B59" s="243"/>
      <c r="C59" s="248"/>
      <c r="D59" s="378" t="s">
        <v>1168</v>
      </c>
      <c r="E59" s="378"/>
      <c r="F59" s="378"/>
      <c r="G59" s="378"/>
      <c r="H59" s="378"/>
      <c r="I59" s="378"/>
      <c r="J59" s="378"/>
      <c r="K59" s="244"/>
    </row>
    <row r="60" spans="2:11" s="1" customFormat="1" ht="15" customHeight="1">
      <c r="B60" s="243"/>
      <c r="C60" s="248"/>
      <c r="D60" s="378" t="s">
        <v>1169</v>
      </c>
      <c r="E60" s="378"/>
      <c r="F60" s="378"/>
      <c r="G60" s="378"/>
      <c r="H60" s="378"/>
      <c r="I60" s="378"/>
      <c r="J60" s="378"/>
      <c r="K60" s="244"/>
    </row>
    <row r="61" spans="2:11" s="1" customFormat="1" ht="15" customHeight="1">
      <c r="B61" s="243"/>
      <c r="C61" s="248"/>
      <c r="D61" s="378" t="s">
        <v>1170</v>
      </c>
      <c r="E61" s="378"/>
      <c r="F61" s="378"/>
      <c r="G61" s="378"/>
      <c r="H61" s="378"/>
      <c r="I61" s="378"/>
      <c r="J61" s="378"/>
      <c r="K61" s="244"/>
    </row>
    <row r="62" spans="2:11" s="1" customFormat="1" ht="15" customHeight="1">
      <c r="B62" s="243"/>
      <c r="C62" s="248"/>
      <c r="D62" s="380" t="s">
        <v>1171</v>
      </c>
      <c r="E62" s="380"/>
      <c r="F62" s="380"/>
      <c r="G62" s="380"/>
      <c r="H62" s="380"/>
      <c r="I62" s="380"/>
      <c r="J62" s="380"/>
      <c r="K62" s="244"/>
    </row>
    <row r="63" spans="2:11" s="1" customFormat="1" ht="15" customHeight="1">
      <c r="B63" s="243"/>
      <c r="C63" s="248"/>
      <c r="D63" s="378" t="s">
        <v>1172</v>
      </c>
      <c r="E63" s="378"/>
      <c r="F63" s="378"/>
      <c r="G63" s="378"/>
      <c r="H63" s="378"/>
      <c r="I63" s="378"/>
      <c r="J63" s="378"/>
      <c r="K63" s="244"/>
    </row>
    <row r="64" spans="2:11" s="1" customFormat="1" ht="12.75" customHeight="1">
      <c r="B64" s="243"/>
      <c r="C64" s="248"/>
      <c r="D64" s="248"/>
      <c r="E64" s="251"/>
      <c r="F64" s="248"/>
      <c r="G64" s="248"/>
      <c r="H64" s="248"/>
      <c r="I64" s="248"/>
      <c r="J64" s="248"/>
      <c r="K64" s="244"/>
    </row>
    <row r="65" spans="2:11" s="1" customFormat="1" ht="15" customHeight="1">
      <c r="B65" s="243"/>
      <c r="C65" s="248"/>
      <c r="D65" s="378" t="s">
        <v>1173</v>
      </c>
      <c r="E65" s="378"/>
      <c r="F65" s="378"/>
      <c r="G65" s="378"/>
      <c r="H65" s="378"/>
      <c r="I65" s="378"/>
      <c r="J65" s="378"/>
      <c r="K65" s="244"/>
    </row>
    <row r="66" spans="2:11" s="1" customFormat="1" ht="15" customHeight="1">
      <c r="B66" s="243"/>
      <c r="C66" s="248"/>
      <c r="D66" s="380" t="s">
        <v>1174</v>
      </c>
      <c r="E66" s="380"/>
      <c r="F66" s="380"/>
      <c r="G66" s="380"/>
      <c r="H66" s="380"/>
      <c r="I66" s="380"/>
      <c r="J66" s="380"/>
      <c r="K66" s="244"/>
    </row>
    <row r="67" spans="2:11" s="1" customFormat="1" ht="15" customHeight="1">
      <c r="B67" s="243"/>
      <c r="C67" s="248"/>
      <c r="D67" s="378" t="s">
        <v>1175</v>
      </c>
      <c r="E67" s="378"/>
      <c r="F67" s="378"/>
      <c r="G67" s="378"/>
      <c r="H67" s="378"/>
      <c r="I67" s="378"/>
      <c r="J67" s="378"/>
      <c r="K67" s="244"/>
    </row>
    <row r="68" spans="2:11" s="1" customFormat="1" ht="15" customHeight="1">
      <c r="B68" s="243"/>
      <c r="C68" s="248"/>
      <c r="D68" s="378" t="s">
        <v>1176</v>
      </c>
      <c r="E68" s="378"/>
      <c r="F68" s="378"/>
      <c r="G68" s="378"/>
      <c r="H68" s="378"/>
      <c r="I68" s="378"/>
      <c r="J68" s="378"/>
      <c r="K68" s="244"/>
    </row>
    <row r="69" spans="2:11" s="1" customFormat="1" ht="15" customHeight="1">
      <c r="B69" s="243"/>
      <c r="C69" s="248"/>
      <c r="D69" s="378" t="s">
        <v>1177</v>
      </c>
      <c r="E69" s="378"/>
      <c r="F69" s="378"/>
      <c r="G69" s="378"/>
      <c r="H69" s="378"/>
      <c r="I69" s="378"/>
      <c r="J69" s="378"/>
      <c r="K69" s="244"/>
    </row>
    <row r="70" spans="2:11" s="1" customFormat="1" ht="15" customHeight="1">
      <c r="B70" s="243"/>
      <c r="C70" s="248"/>
      <c r="D70" s="378" t="s">
        <v>1178</v>
      </c>
      <c r="E70" s="378"/>
      <c r="F70" s="378"/>
      <c r="G70" s="378"/>
      <c r="H70" s="378"/>
      <c r="I70" s="378"/>
      <c r="J70" s="378"/>
      <c r="K70" s="244"/>
    </row>
    <row r="71" spans="2:1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pans="2:11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2:11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pans="2:11" s="1" customFormat="1" ht="45" customHeight="1">
      <c r="B75" s="260"/>
      <c r="C75" s="373" t="s">
        <v>1179</v>
      </c>
      <c r="D75" s="373"/>
      <c r="E75" s="373"/>
      <c r="F75" s="373"/>
      <c r="G75" s="373"/>
      <c r="H75" s="373"/>
      <c r="I75" s="373"/>
      <c r="J75" s="373"/>
      <c r="K75" s="261"/>
    </row>
    <row r="76" spans="2:11" s="1" customFormat="1" ht="17.25" customHeight="1">
      <c r="B76" s="260"/>
      <c r="C76" s="262" t="s">
        <v>1180</v>
      </c>
      <c r="D76" s="262"/>
      <c r="E76" s="262"/>
      <c r="F76" s="262" t="s">
        <v>1181</v>
      </c>
      <c r="G76" s="263"/>
      <c r="H76" s="262" t="s">
        <v>59</v>
      </c>
      <c r="I76" s="262" t="s">
        <v>62</v>
      </c>
      <c r="J76" s="262" t="s">
        <v>1182</v>
      </c>
      <c r="K76" s="261"/>
    </row>
    <row r="77" spans="2:11" s="1" customFormat="1" ht="17.25" customHeight="1">
      <c r="B77" s="260"/>
      <c r="C77" s="264" t="s">
        <v>1183</v>
      </c>
      <c r="D77" s="264"/>
      <c r="E77" s="264"/>
      <c r="F77" s="265" t="s">
        <v>1184</v>
      </c>
      <c r="G77" s="266"/>
      <c r="H77" s="264"/>
      <c r="I77" s="264"/>
      <c r="J77" s="264" t="s">
        <v>1185</v>
      </c>
      <c r="K77" s="261"/>
    </row>
    <row r="78" spans="2:11" s="1" customFormat="1" ht="5.25" customHeight="1">
      <c r="B78" s="260"/>
      <c r="C78" s="267"/>
      <c r="D78" s="267"/>
      <c r="E78" s="267"/>
      <c r="F78" s="267"/>
      <c r="G78" s="268"/>
      <c r="H78" s="267"/>
      <c r="I78" s="267"/>
      <c r="J78" s="267"/>
      <c r="K78" s="261"/>
    </row>
    <row r="79" spans="2:11" s="1" customFormat="1" ht="15" customHeight="1">
      <c r="B79" s="260"/>
      <c r="C79" s="249" t="s">
        <v>58</v>
      </c>
      <c r="D79" s="269"/>
      <c r="E79" s="269"/>
      <c r="F79" s="270" t="s">
        <v>1186</v>
      </c>
      <c r="G79" s="271"/>
      <c r="H79" s="249" t="s">
        <v>1187</v>
      </c>
      <c r="I79" s="249" t="s">
        <v>1188</v>
      </c>
      <c r="J79" s="249">
        <v>20</v>
      </c>
      <c r="K79" s="261"/>
    </row>
    <row r="80" spans="2:11" s="1" customFormat="1" ht="15" customHeight="1">
      <c r="B80" s="260"/>
      <c r="C80" s="249" t="s">
        <v>1189</v>
      </c>
      <c r="D80" s="249"/>
      <c r="E80" s="249"/>
      <c r="F80" s="270" t="s">
        <v>1186</v>
      </c>
      <c r="G80" s="271"/>
      <c r="H80" s="249" t="s">
        <v>1190</v>
      </c>
      <c r="I80" s="249" t="s">
        <v>1188</v>
      </c>
      <c r="J80" s="249">
        <v>120</v>
      </c>
      <c r="K80" s="261"/>
    </row>
    <row r="81" spans="2:11" s="1" customFormat="1" ht="15" customHeight="1">
      <c r="B81" s="272"/>
      <c r="C81" s="249" t="s">
        <v>1191</v>
      </c>
      <c r="D81" s="249"/>
      <c r="E81" s="249"/>
      <c r="F81" s="270" t="s">
        <v>1192</v>
      </c>
      <c r="G81" s="271"/>
      <c r="H81" s="249" t="s">
        <v>1193</v>
      </c>
      <c r="I81" s="249" t="s">
        <v>1188</v>
      </c>
      <c r="J81" s="249">
        <v>50</v>
      </c>
      <c r="K81" s="261"/>
    </row>
    <row r="82" spans="2:11" s="1" customFormat="1" ht="15" customHeight="1">
      <c r="B82" s="272"/>
      <c r="C82" s="249" t="s">
        <v>1194</v>
      </c>
      <c r="D82" s="249"/>
      <c r="E82" s="249"/>
      <c r="F82" s="270" t="s">
        <v>1186</v>
      </c>
      <c r="G82" s="271"/>
      <c r="H82" s="249" t="s">
        <v>1195</v>
      </c>
      <c r="I82" s="249" t="s">
        <v>1196</v>
      </c>
      <c r="J82" s="249"/>
      <c r="K82" s="261"/>
    </row>
    <row r="83" spans="2:11" s="1" customFormat="1" ht="15" customHeight="1">
      <c r="B83" s="272"/>
      <c r="C83" s="273" t="s">
        <v>1197</v>
      </c>
      <c r="D83" s="273"/>
      <c r="E83" s="273"/>
      <c r="F83" s="274" t="s">
        <v>1192</v>
      </c>
      <c r="G83" s="273"/>
      <c r="H83" s="273" t="s">
        <v>1198</v>
      </c>
      <c r="I83" s="273" t="s">
        <v>1188</v>
      </c>
      <c r="J83" s="273">
        <v>15</v>
      </c>
      <c r="K83" s="261"/>
    </row>
    <row r="84" spans="2:11" s="1" customFormat="1" ht="15" customHeight="1">
      <c r="B84" s="272"/>
      <c r="C84" s="273" t="s">
        <v>1199</v>
      </c>
      <c r="D84" s="273"/>
      <c r="E84" s="273"/>
      <c r="F84" s="274" t="s">
        <v>1192</v>
      </c>
      <c r="G84" s="273"/>
      <c r="H84" s="273" t="s">
        <v>1200</v>
      </c>
      <c r="I84" s="273" t="s">
        <v>1188</v>
      </c>
      <c r="J84" s="273">
        <v>15</v>
      </c>
      <c r="K84" s="261"/>
    </row>
    <row r="85" spans="2:11" s="1" customFormat="1" ht="15" customHeight="1">
      <c r="B85" s="272"/>
      <c r="C85" s="273" t="s">
        <v>1201</v>
      </c>
      <c r="D85" s="273"/>
      <c r="E85" s="273"/>
      <c r="F85" s="274" t="s">
        <v>1192</v>
      </c>
      <c r="G85" s="273"/>
      <c r="H85" s="273" t="s">
        <v>1202</v>
      </c>
      <c r="I85" s="273" t="s">
        <v>1188</v>
      </c>
      <c r="J85" s="273">
        <v>20</v>
      </c>
      <c r="K85" s="261"/>
    </row>
    <row r="86" spans="2:11" s="1" customFormat="1" ht="15" customHeight="1">
      <c r="B86" s="272"/>
      <c r="C86" s="273" t="s">
        <v>1203</v>
      </c>
      <c r="D86" s="273"/>
      <c r="E86" s="273"/>
      <c r="F86" s="274" t="s">
        <v>1192</v>
      </c>
      <c r="G86" s="273"/>
      <c r="H86" s="273" t="s">
        <v>1204</v>
      </c>
      <c r="I86" s="273" t="s">
        <v>1188</v>
      </c>
      <c r="J86" s="273">
        <v>20</v>
      </c>
      <c r="K86" s="261"/>
    </row>
    <row r="87" spans="2:11" s="1" customFormat="1" ht="15" customHeight="1">
      <c r="B87" s="272"/>
      <c r="C87" s="249" t="s">
        <v>1205</v>
      </c>
      <c r="D87" s="249"/>
      <c r="E87" s="249"/>
      <c r="F87" s="270" t="s">
        <v>1192</v>
      </c>
      <c r="G87" s="271"/>
      <c r="H87" s="249" t="s">
        <v>1206</v>
      </c>
      <c r="I87" s="249" t="s">
        <v>1188</v>
      </c>
      <c r="J87" s="249">
        <v>50</v>
      </c>
      <c r="K87" s="261"/>
    </row>
    <row r="88" spans="2:11" s="1" customFormat="1" ht="15" customHeight="1">
      <c r="B88" s="272"/>
      <c r="C88" s="249" t="s">
        <v>1207</v>
      </c>
      <c r="D88" s="249"/>
      <c r="E88" s="249"/>
      <c r="F88" s="270" t="s">
        <v>1192</v>
      </c>
      <c r="G88" s="271"/>
      <c r="H88" s="249" t="s">
        <v>1208</v>
      </c>
      <c r="I88" s="249" t="s">
        <v>1188</v>
      </c>
      <c r="J88" s="249">
        <v>20</v>
      </c>
      <c r="K88" s="261"/>
    </row>
    <row r="89" spans="2:11" s="1" customFormat="1" ht="15" customHeight="1">
      <c r="B89" s="272"/>
      <c r="C89" s="249" t="s">
        <v>1209</v>
      </c>
      <c r="D89" s="249"/>
      <c r="E89" s="249"/>
      <c r="F89" s="270" t="s">
        <v>1192</v>
      </c>
      <c r="G89" s="271"/>
      <c r="H89" s="249" t="s">
        <v>1210</v>
      </c>
      <c r="I89" s="249" t="s">
        <v>1188</v>
      </c>
      <c r="J89" s="249">
        <v>20</v>
      </c>
      <c r="K89" s="261"/>
    </row>
    <row r="90" spans="2:11" s="1" customFormat="1" ht="15" customHeight="1">
      <c r="B90" s="272"/>
      <c r="C90" s="249" t="s">
        <v>1211</v>
      </c>
      <c r="D90" s="249"/>
      <c r="E90" s="249"/>
      <c r="F90" s="270" t="s">
        <v>1192</v>
      </c>
      <c r="G90" s="271"/>
      <c r="H90" s="249" t="s">
        <v>1212</v>
      </c>
      <c r="I90" s="249" t="s">
        <v>1188</v>
      </c>
      <c r="J90" s="249">
        <v>50</v>
      </c>
      <c r="K90" s="261"/>
    </row>
    <row r="91" spans="2:11" s="1" customFormat="1" ht="15" customHeight="1">
      <c r="B91" s="272"/>
      <c r="C91" s="249" t="s">
        <v>1213</v>
      </c>
      <c r="D91" s="249"/>
      <c r="E91" s="249"/>
      <c r="F91" s="270" t="s">
        <v>1192</v>
      </c>
      <c r="G91" s="271"/>
      <c r="H91" s="249" t="s">
        <v>1213</v>
      </c>
      <c r="I91" s="249" t="s">
        <v>1188</v>
      </c>
      <c r="J91" s="249">
        <v>50</v>
      </c>
      <c r="K91" s="261"/>
    </row>
    <row r="92" spans="2:11" s="1" customFormat="1" ht="15" customHeight="1">
      <c r="B92" s="272"/>
      <c r="C92" s="249" t="s">
        <v>1214</v>
      </c>
      <c r="D92" s="249"/>
      <c r="E92" s="249"/>
      <c r="F92" s="270" t="s">
        <v>1192</v>
      </c>
      <c r="G92" s="271"/>
      <c r="H92" s="249" t="s">
        <v>1215</v>
      </c>
      <c r="I92" s="249" t="s">
        <v>1188</v>
      </c>
      <c r="J92" s="249">
        <v>255</v>
      </c>
      <c r="K92" s="261"/>
    </row>
    <row r="93" spans="2:11" s="1" customFormat="1" ht="15" customHeight="1">
      <c r="B93" s="272"/>
      <c r="C93" s="249" t="s">
        <v>1216</v>
      </c>
      <c r="D93" s="249"/>
      <c r="E93" s="249"/>
      <c r="F93" s="270" t="s">
        <v>1186</v>
      </c>
      <c r="G93" s="271"/>
      <c r="H93" s="249" t="s">
        <v>1217</v>
      </c>
      <c r="I93" s="249" t="s">
        <v>1218</v>
      </c>
      <c r="J93" s="249"/>
      <c r="K93" s="261"/>
    </row>
    <row r="94" spans="2:11" s="1" customFormat="1" ht="15" customHeight="1">
      <c r="B94" s="272"/>
      <c r="C94" s="249" t="s">
        <v>1219</v>
      </c>
      <c r="D94" s="249"/>
      <c r="E94" s="249"/>
      <c r="F94" s="270" t="s">
        <v>1186</v>
      </c>
      <c r="G94" s="271"/>
      <c r="H94" s="249" t="s">
        <v>1220</v>
      </c>
      <c r="I94" s="249" t="s">
        <v>1221</v>
      </c>
      <c r="J94" s="249"/>
      <c r="K94" s="261"/>
    </row>
    <row r="95" spans="2:11" s="1" customFormat="1" ht="15" customHeight="1">
      <c r="B95" s="272"/>
      <c r="C95" s="249" t="s">
        <v>1222</v>
      </c>
      <c r="D95" s="249"/>
      <c r="E95" s="249"/>
      <c r="F95" s="270" t="s">
        <v>1186</v>
      </c>
      <c r="G95" s="271"/>
      <c r="H95" s="249" t="s">
        <v>1222</v>
      </c>
      <c r="I95" s="249" t="s">
        <v>1221</v>
      </c>
      <c r="J95" s="249"/>
      <c r="K95" s="261"/>
    </row>
    <row r="96" spans="2:11" s="1" customFormat="1" ht="15" customHeight="1">
      <c r="B96" s="272"/>
      <c r="C96" s="249" t="s">
        <v>43</v>
      </c>
      <c r="D96" s="249"/>
      <c r="E96" s="249"/>
      <c r="F96" s="270" t="s">
        <v>1186</v>
      </c>
      <c r="G96" s="271"/>
      <c r="H96" s="249" t="s">
        <v>1223</v>
      </c>
      <c r="I96" s="249" t="s">
        <v>1221</v>
      </c>
      <c r="J96" s="249"/>
      <c r="K96" s="261"/>
    </row>
    <row r="97" spans="2:11" s="1" customFormat="1" ht="15" customHeight="1">
      <c r="B97" s="272"/>
      <c r="C97" s="249" t="s">
        <v>53</v>
      </c>
      <c r="D97" s="249"/>
      <c r="E97" s="249"/>
      <c r="F97" s="270" t="s">
        <v>1186</v>
      </c>
      <c r="G97" s="271"/>
      <c r="H97" s="249" t="s">
        <v>1224</v>
      </c>
      <c r="I97" s="249" t="s">
        <v>1221</v>
      </c>
      <c r="J97" s="249"/>
      <c r="K97" s="261"/>
    </row>
    <row r="98" spans="2:11" s="1" customFormat="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pans="2:11" s="1" customFormat="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pans="2:11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pans="2:1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pans="2:11" s="1" customFormat="1" ht="45" customHeight="1">
      <c r="B102" s="260"/>
      <c r="C102" s="373" t="s">
        <v>1225</v>
      </c>
      <c r="D102" s="373"/>
      <c r="E102" s="373"/>
      <c r="F102" s="373"/>
      <c r="G102" s="373"/>
      <c r="H102" s="373"/>
      <c r="I102" s="373"/>
      <c r="J102" s="373"/>
      <c r="K102" s="261"/>
    </row>
    <row r="103" spans="2:11" s="1" customFormat="1" ht="17.25" customHeight="1">
      <c r="B103" s="260"/>
      <c r="C103" s="262" t="s">
        <v>1180</v>
      </c>
      <c r="D103" s="262"/>
      <c r="E103" s="262"/>
      <c r="F103" s="262" t="s">
        <v>1181</v>
      </c>
      <c r="G103" s="263"/>
      <c r="H103" s="262" t="s">
        <v>59</v>
      </c>
      <c r="I103" s="262" t="s">
        <v>62</v>
      </c>
      <c r="J103" s="262" t="s">
        <v>1182</v>
      </c>
      <c r="K103" s="261"/>
    </row>
    <row r="104" spans="2:11" s="1" customFormat="1" ht="17.25" customHeight="1">
      <c r="B104" s="260"/>
      <c r="C104" s="264" t="s">
        <v>1183</v>
      </c>
      <c r="D104" s="264"/>
      <c r="E104" s="264"/>
      <c r="F104" s="265" t="s">
        <v>1184</v>
      </c>
      <c r="G104" s="266"/>
      <c r="H104" s="264"/>
      <c r="I104" s="264"/>
      <c r="J104" s="264" t="s">
        <v>1185</v>
      </c>
      <c r="K104" s="261"/>
    </row>
    <row r="105" spans="2:11" s="1" customFormat="1" ht="5.25" customHeight="1">
      <c r="B105" s="260"/>
      <c r="C105" s="262"/>
      <c r="D105" s="262"/>
      <c r="E105" s="262"/>
      <c r="F105" s="262"/>
      <c r="G105" s="280"/>
      <c r="H105" s="262"/>
      <c r="I105" s="262"/>
      <c r="J105" s="262"/>
      <c r="K105" s="261"/>
    </row>
    <row r="106" spans="2:11" s="1" customFormat="1" ht="15" customHeight="1">
      <c r="B106" s="260"/>
      <c r="C106" s="249" t="s">
        <v>58</v>
      </c>
      <c r="D106" s="269"/>
      <c r="E106" s="269"/>
      <c r="F106" s="270" t="s">
        <v>1186</v>
      </c>
      <c r="G106" s="249"/>
      <c r="H106" s="249" t="s">
        <v>1226</v>
      </c>
      <c r="I106" s="249" t="s">
        <v>1188</v>
      </c>
      <c r="J106" s="249">
        <v>20</v>
      </c>
      <c r="K106" s="261"/>
    </row>
    <row r="107" spans="2:11" s="1" customFormat="1" ht="15" customHeight="1">
      <c r="B107" s="260"/>
      <c r="C107" s="249" t="s">
        <v>1189</v>
      </c>
      <c r="D107" s="249"/>
      <c r="E107" s="249"/>
      <c r="F107" s="270" t="s">
        <v>1186</v>
      </c>
      <c r="G107" s="249"/>
      <c r="H107" s="249" t="s">
        <v>1226</v>
      </c>
      <c r="I107" s="249" t="s">
        <v>1188</v>
      </c>
      <c r="J107" s="249">
        <v>120</v>
      </c>
      <c r="K107" s="261"/>
    </row>
    <row r="108" spans="2:11" s="1" customFormat="1" ht="15" customHeight="1">
      <c r="B108" s="272"/>
      <c r="C108" s="249" t="s">
        <v>1191</v>
      </c>
      <c r="D108" s="249"/>
      <c r="E108" s="249"/>
      <c r="F108" s="270" t="s">
        <v>1192</v>
      </c>
      <c r="G108" s="249"/>
      <c r="H108" s="249" t="s">
        <v>1226</v>
      </c>
      <c r="I108" s="249" t="s">
        <v>1188</v>
      </c>
      <c r="J108" s="249">
        <v>50</v>
      </c>
      <c r="K108" s="261"/>
    </row>
    <row r="109" spans="2:11" s="1" customFormat="1" ht="15" customHeight="1">
      <c r="B109" s="272"/>
      <c r="C109" s="249" t="s">
        <v>1194</v>
      </c>
      <c r="D109" s="249"/>
      <c r="E109" s="249"/>
      <c r="F109" s="270" t="s">
        <v>1186</v>
      </c>
      <c r="G109" s="249"/>
      <c r="H109" s="249" t="s">
        <v>1226</v>
      </c>
      <c r="I109" s="249" t="s">
        <v>1196</v>
      </c>
      <c r="J109" s="249"/>
      <c r="K109" s="261"/>
    </row>
    <row r="110" spans="2:11" s="1" customFormat="1" ht="15" customHeight="1">
      <c r="B110" s="272"/>
      <c r="C110" s="249" t="s">
        <v>1205</v>
      </c>
      <c r="D110" s="249"/>
      <c r="E110" s="249"/>
      <c r="F110" s="270" t="s">
        <v>1192</v>
      </c>
      <c r="G110" s="249"/>
      <c r="H110" s="249" t="s">
        <v>1226</v>
      </c>
      <c r="I110" s="249" t="s">
        <v>1188</v>
      </c>
      <c r="J110" s="249">
        <v>50</v>
      </c>
      <c r="K110" s="261"/>
    </row>
    <row r="111" spans="2:11" s="1" customFormat="1" ht="15" customHeight="1">
      <c r="B111" s="272"/>
      <c r="C111" s="249" t="s">
        <v>1213</v>
      </c>
      <c r="D111" s="249"/>
      <c r="E111" s="249"/>
      <c r="F111" s="270" t="s">
        <v>1192</v>
      </c>
      <c r="G111" s="249"/>
      <c r="H111" s="249" t="s">
        <v>1226</v>
      </c>
      <c r="I111" s="249" t="s">
        <v>1188</v>
      </c>
      <c r="J111" s="249">
        <v>50</v>
      </c>
      <c r="K111" s="261"/>
    </row>
    <row r="112" spans="2:11" s="1" customFormat="1" ht="15" customHeight="1">
      <c r="B112" s="272"/>
      <c r="C112" s="249" t="s">
        <v>1211</v>
      </c>
      <c r="D112" s="249"/>
      <c r="E112" s="249"/>
      <c r="F112" s="270" t="s">
        <v>1192</v>
      </c>
      <c r="G112" s="249"/>
      <c r="H112" s="249" t="s">
        <v>1226</v>
      </c>
      <c r="I112" s="249" t="s">
        <v>1188</v>
      </c>
      <c r="J112" s="249">
        <v>50</v>
      </c>
      <c r="K112" s="261"/>
    </row>
    <row r="113" spans="2:11" s="1" customFormat="1" ht="15" customHeight="1">
      <c r="B113" s="272"/>
      <c r="C113" s="249" t="s">
        <v>58</v>
      </c>
      <c r="D113" s="249"/>
      <c r="E113" s="249"/>
      <c r="F113" s="270" t="s">
        <v>1186</v>
      </c>
      <c r="G113" s="249"/>
      <c r="H113" s="249" t="s">
        <v>1227</v>
      </c>
      <c r="I113" s="249" t="s">
        <v>1188</v>
      </c>
      <c r="J113" s="249">
        <v>20</v>
      </c>
      <c r="K113" s="261"/>
    </row>
    <row r="114" spans="2:11" s="1" customFormat="1" ht="15" customHeight="1">
      <c r="B114" s="272"/>
      <c r="C114" s="249" t="s">
        <v>1228</v>
      </c>
      <c r="D114" s="249"/>
      <c r="E114" s="249"/>
      <c r="F114" s="270" t="s">
        <v>1186</v>
      </c>
      <c r="G114" s="249"/>
      <c r="H114" s="249" t="s">
        <v>1229</v>
      </c>
      <c r="I114" s="249" t="s">
        <v>1188</v>
      </c>
      <c r="J114" s="249">
        <v>120</v>
      </c>
      <c r="K114" s="261"/>
    </row>
    <row r="115" spans="2:11" s="1" customFormat="1" ht="15" customHeight="1">
      <c r="B115" s="272"/>
      <c r="C115" s="249" t="s">
        <v>43</v>
      </c>
      <c r="D115" s="249"/>
      <c r="E115" s="249"/>
      <c r="F115" s="270" t="s">
        <v>1186</v>
      </c>
      <c r="G115" s="249"/>
      <c r="H115" s="249" t="s">
        <v>1230</v>
      </c>
      <c r="I115" s="249" t="s">
        <v>1221</v>
      </c>
      <c r="J115" s="249"/>
      <c r="K115" s="261"/>
    </row>
    <row r="116" spans="2:11" s="1" customFormat="1" ht="15" customHeight="1">
      <c r="B116" s="272"/>
      <c r="C116" s="249" t="s">
        <v>53</v>
      </c>
      <c r="D116" s="249"/>
      <c r="E116" s="249"/>
      <c r="F116" s="270" t="s">
        <v>1186</v>
      </c>
      <c r="G116" s="249"/>
      <c r="H116" s="249" t="s">
        <v>1231</v>
      </c>
      <c r="I116" s="249" t="s">
        <v>1221</v>
      </c>
      <c r="J116" s="249"/>
      <c r="K116" s="261"/>
    </row>
    <row r="117" spans="2:11" s="1" customFormat="1" ht="15" customHeight="1">
      <c r="B117" s="272"/>
      <c r="C117" s="249" t="s">
        <v>62</v>
      </c>
      <c r="D117" s="249"/>
      <c r="E117" s="249"/>
      <c r="F117" s="270" t="s">
        <v>1186</v>
      </c>
      <c r="G117" s="249"/>
      <c r="H117" s="249" t="s">
        <v>1232</v>
      </c>
      <c r="I117" s="249" t="s">
        <v>1233</v>
      </c>
      <c r="J117" s="249"/>
      <c r="K117" s="261"/>
    </row>
    <row r="118" spans="2:11" s="1" customFormat="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pans="2:11" s="1" customFormat="1" ht="18.75" customHeight="1">
      <c r="B119" s="282"/>
      <c r="C119" s="283"/>
      <c r="D119" s="283"/>
      <c r="E119" s="283"/>
      <c r="F119" s="284"/>
      <c r="G119" s="283"/>
      <c r="H119" s="283"/>
      <c r="I119" s="283"/>
      <c r="J119" s="283"/>
      <c r="K119" s="282"/>
    </row>
    <row r="120" spans="2:11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pans="2:11" s="1" customFormat="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pans="2:11" s="1" customFormat="1" ht="45" customHeight="1">
      <c r="B122" s="288"/>
      <c r="C122" s="374" t="s">
        <v>1234</v>
      </c>
      <c r="D122" s="374"/>
      <c r="E122" s="374"/>
      <c r="F122" s="374"/>
      <c r="G122" s="374"/>
      <c r="H122" s="374"/>
      <c r="I122" s="374"/>
      <c r="J122" s="374"/>
      <c r="K122" s="289"/>
    </row>
    <row r="123" spans="2:11" s="1" customFormat="1" ht="17.25" customHeight="1">
      <c r="B123" s="290"/>
      <c r="C123" s="262" t="s">
        <v>1180</v>
      </c>
      <c r="D123" s="262"/>
      <c r="E123" s="262"/>
      <c r="F123" s="262" t="s">
        <v>1181</v>
      </c>
      <c r="G123" s="263"/>
      <c r="H123" s="262" t="s">
        <v>59</v>
      </c>
      <c r="I123" s="262" t="s">
        <v>62</v>
      </c>
      <c r="J123" s="262" t="s">
        <v>1182</v>
      </c>
      <c r="K123" s="291"/>
    </row>
    <row r="124" spans="2:11" s="1" customFormat="1" ht="17.25" customHeight="1">
      <c r="B124" s="290"/>
      <c r="C124" s="264" t="s">
        <v>1183</v>
      </c>
      <c r="D124" s="264"/>
      <c r="E124" s="264"/>
      <c r="F124" s="265" t="s">
        <v>1184</v>
      </c>
      <c r="G124" s="266"/>
      <c r="H124" s="264"/>
      <c r="I124" s="264"/>
      <c r="J124" s="264" t="s">
        <v>1185</v>
      </c>
      <c r="K124" s="291"/>
    </row>
    <row r="125" spans="2:11" s="1" customFormat="1" ht="5.25" customHeight="1">
      <c r="B125" s="292"/>
      <c r="C125" s="267"/>
      <c r="D125" s="267"/>
      <c r="E125" s="267"/>
      <c r="F125" s="267"/>
      <c r="G125" s="293"/>
      <c r="H125" s="267"/>
      <c r="I125" s="267"/>
      <c r="J125" s="267"/>
      <c r="K125" s="294"/>
    </row>
    <row r="126" spans="2:11" s="1" customFormat="1" ht="15" customHeight="1">
      <c r="B126" s="292"/>
      <c r="C126" s="249" t="s">
        <v>1189</v>
      </c>
      <c r="D126" s="269"/>
      <c r="E126" s="269"/>
      <c r="F126" s="270" t="s">
        <v>1186</v>
      </c>
      <c r="G126" s="249"/>
      <c r="H126" s="249" t="s">
        <v>1226</v>
      </c>
      <c r="I126" s="249" t="s">
        <v>1188</v>
      </c>
      <c r="J126" s="249">
        <v>120</v>
      </c>
      <c r="K126" s="295"/>
    </row>
    <row r="127" spans="2:11" s="1" customFormat="1" ht="15" customHeight="1">
      <c r="B127" s="292"/>
      <c r="C127" s="249" t="s">
        <v>1235</v>
      </c>
      <c r="D127" s="249"/>
      <c r="E127" s="249"/>
      <c r="F127" s="270" t="s">
        <v>1186</v>
      </c>
      <c r="G127" s="249"/>
      <c r="H127" s="249" t="s">
        <v>1236</v>
      </c>
      <c r="I127" s="249" t="s">
        <v>1188</v>
      </c>
      <c r="J127" s="249" t="s">
        <v>1237</v>
      </c>
      <c r="K127" s="295"/>
    </row>
    <row r="128" spans="2:11" s="1" customFormat="1" ht="15" customHeight="1">
      <c r="B128" s="292"/>
      <c r="C128" s="249" t="s">
        <v>88</v>
      </c>
      <c r="D128" s="249"/>
      <c r="E128" s="249"/>
      <c r="F128" s="270" t="s">
        <v>1186</v>
      </c>
      <c r="G128" s="249"/>
      <c r="H128" s="249" t="s">
        <v>1238</v>
      </c>
      <c r="I128" s="249" t="s">
        <v>1188</v>
      </c>
      <c r="J128" s="249" t="s">
        <v>1237</v>
      </c>
      <c r="K128" s="295"/>
    </row>
    <row r="129" spans="2:11" s="1" customFormat="1" ht="15" customHeight="1">
      <c r="B129" s="292"/>
      <c r="C129" s="249" t="s">
        <v>1197</v>
      </c>
      <c r="D129" s="249"/>
      <c r="E129" s="249"/>
      <c r="F129" s="270" t="s">
        <v>1192</v>
      </c>
      <c r="G129" s="249"/>
      <c r="H129" s="249" t="s">
        <v>1198</v>
      </c>
      <c r="I129" s="249" t="s">
        <v>1188</v>
      </c>
      <c r="J129" s="249">
        <v>15</v>
      </c>
      <c r="K129" s="295"/>
    </row>
    <row r="130" spans="2:11" s="1" customFormat="1" ht="15" customHeight="1">
      <c r="B130" s="292"/>
      <c r="C130" s="273" t="s">
        <v>1199</v>
      </c>
      <c r="D130" s="273"/>
      <c r="E130" s="273"/>
      <c r="F130" s="274" t="s">
        <v>1192</v>
      </c>
      <c r="G130" s="273"/>
      <c r="H130" s="273" t="s">
        <v>1200</v>
      </c>
      <c r="I130" s="273" t="s">
        <v>1188</v>
      </c>
      <c r="J130" s="273">
        <v>15</v>
      </c>
      <c r="K130" s="295"/>
    </row>
    <row r="131" spans="2:11" s="1" customFormat="1" ht="15" customHeight="1">
      <c r="B131" s="292"/>
      <c r="C131" s="273" t="s">
        <v>1201</v>
      </c>
      <c r="D131" s="273"/>
      <c r="E131" s="273"/>
      <c r="F131" s="274" t="s">
        <v>1192</v>
      </c>
      <c r="G131" s="273"/>
      <c r="H131" s="273" t="s">
        <v>1202</v>
      </c>
      <c r="I131" s="273" t="s">
        <v>1188</v>
      </c>
      <c r="J131" s="273">
        <v>20</v>
      </c>
      <c r="K131" s="295"/>
    </row>
    <row r="132" spans="2:11" s="1" customFormat="1" ht="15" customHeight="1">
      <c r="B132" s="292"/>
      <c r="C132" s="273" t="s">
        <v>1203</v>
      </c>
      <c r="D132" s="273"/>
      <c r="E132" s="273"/>
      <c r="F132" s="274" t="s">
        <v>1192</v>
      </c>
      <c r="G132" s="273"/>
      <c r="H132" s="273" t="s">
        <v>1204</v>
      </c>
      <c r="I132" s="273" t="s">
        <v>1188</v>
      </c>
      <c r="J132" s="273">
        <v>20</v>
      </c>
      <c r="K132" s="295"/>
    </row>
    <row r="133" spans="2:11" s="1" customFormat="1" ht="15" customHeight="1">
      <c r="B133" s="292"/>
      <c r="C133" s="249" t="s">
        <v>1191</v>
      </c>
      <c r="D133" s="249"/>
      <c r="E133" s="249"/>
      <c r="F133" s="270" t="s">
        <v>1192</v>
      </c>
      <c r="G133" s="249"/>
      <c r="H133" s="249" t="s">
        <v>1226</v>
      </c>
      <c r="I133" s="249" t="s">
        <v>1188</v>
      </c>
      <c r="J133" s="249">
        <v>50</v>
      </c>
      <c r="K133" s="295"/>
    </row>
    <row r="134" spans="2:11" s="1" customFormat="1" ht="15" customHeight="1">
      <c r="B134" s="292"/>
      <c r="C134" s="249" t="s">
        <v>1205</v>
      </c>
      <c r="D134" s="249"/>
      <c r="E134" s="249"/>
      <c r="F134" s="270" t="s">
        <v>1192</v>
      </c>
      <c r="G134" s="249"/>
      <c r="H134" s="249" t="s">
        <v>1226</v>
      </c>
      <c r="I134" s="249" t="s">
        <v>1188</v>
      </c>
      <c r="J134" s="249">
        <v>50</v>
      </c>
      <c r="K134" s="295"/>
    </row>
    <row r="135" spans="2:11" s="1" customFormat="1" ht="15" customHeight="1">
      <c r="B135" s="292"/>
      <c r="C135" s="249" t="s">
        <v>1211</v>
      </c>
      <c r="D135" s="249"/>
      <c r="E135" s="249"/>
      <c r="F135" s="270" t="s">
        <v>1192</v>
      </c>
      <c r="G135" s="249"/>
      <c r="H135" s="249" t="s">
        <v>1226</v>
      </c>
      <c r="I135" s="249" t="s">
        <v>1188</v>
      </c>
      <c r="J135" s="249">
        <v>50</v>
      </c>
      <c r="K135" s="295"/>
    </row>
    <row r="136" spans="2:11" s="1" customFormat="1" ht="15" customHeight="1">
      <c r="B136" s="292"/>
      <c r="C136" s="249" t="s">
        <v>1213</v>
      </c>
      <c r="D136" s="249"/>
      <c r="E136" s="249"/>
      <c r="F136" s="270" t="s">
        <v>1192</v>
      </c>
      <c r="G136" s="249"/>
      <c r="H136" s="249" t="s">
        <v>1226</v>
      </c>
      <c r="I136" s="249" t="s">
        <v>1188</v>
      </c>
      <c r="J136" s="249">
        <v>50</v>
      </c>
      <c r="K136" s="295"/>
    </row>
    <row r="137" spans="2:11" s="1" customFormat="1" ht="15" customHeight="1">
      <c r="B137" s="292"/>
      <c r="C137" s="249" t="s">
        <v>1214</v>
      </c>
      <c r="D137" s="249"/>
      <c r="E137" s="249"/>
      <c r="F137" s="270" t="s">
        <v>1192</v>
      </c>
      <c r="G137" s="249"/>
      <c r="H137" s="249" t="s">
        <v>1239</v>
      </c>
      <c r="I137" s="249" t="s">
        <v>1188</v>
      </c>
      <c r="J137" s="249">
        <v>255</v>
      </c>
      <c r="K137" s="295"/>
    </row>
    <row r="138" spans="2:11" s="1" customFormat="1" ht="15" customHeight="1">
      <c r="B138" s="292"/>
      <c r="C138" s="249" t="s">
        <v>1216</v>
      </c>
      <c r="D138" s="249"/>
      <c r="E138" s="249"/>
      <c r="F138" s="270" t="s">
        <v>1186</v>
      </c>
      <c r="G138" s="249"/>
      <c r="H138" s="249" t="s">
        <v>1240</v>
      </c>
      <c r="I138" s="249" t="s">
        <v>1218</v>
      </c>
      <c r="J138" s="249"/>
      <c r="K138" s="295"/>
    </row>
    <row r="139" spans="2:11" s="1" customFormat="1" ht="15" customHeight="1">
      <c r="B139" s="292"/>
      <c r="C139" s="249" t="s">
        <v>1219</v>
      </c>
      <c r="D139" s="249"/>
      <c r="E139" s="249"/>
      <c r="F139" s="270" t="s">
        <v>1186</v>
      </c>
      <c r="G139" s="249"/>
      <c r="H139" s="249" t="s">
        <v>1241</v>
      </c>
      <c r="I139" s="249" t="s">
        <v>1221</v>
      </c>
      <c r="J139" s="249"/>
      <c r="K139" s="295"/>
    </row>
    <row r="140" spans="2:11" s="1" customFormat="1" ht="15" customHeight="1">
      <c r="B140" s="292"/>
      <c r="C140" s="249" t="s">
        <v>1222</v>
      </c>
      <c r="D140" s="249"/>
      <c r="E140" s="249"/>
      <c r="F140" s="270" t="s">
        <v>1186</v>
      </c>
      <c r="G140" s="249"/>
      <c r="H140" s="249" t="s">
        <v>1222</v>
      </c>
      <c r="I140" s="249" t="s">
        <v>1221</v>
      </c>
      <c r="J140" s="249"/>
      <c r="K140" s="295"/>
    </row>
    <row r="141" spans="2:11" s="1" customFormat="1" ht="15" customHeight="1">
      <c r="B141" s="292"/>
      <c r="C141" s="249" t="s">
        <v>43</v>
      </c>
      <c r="D141" s="249"/>
      <c r="E141" s="249"/>
      <c r="F141" s="270" t="s">
        <v>1186</v>
      </c>
      <c r="G141" s="249"/>
      <c r="H141" s="249" t="s">
        <v>1242</v>
      </c>
      <c r="I141" s="249" t="s">
        <v>1221</v>
      </c>
      <c r="J141" s="249"/>
      <c r="K141" s="295"/>
    </row>
    <row r="142" spans="2:11" s="1" customFormat="1" ht="15" customHeight="1">
      <c r="B142" s="292"/>
      <c r="C142" s="249" t="s">
        <v>1243</v>
      </c>
      <c r="D142" s="249"/>
      <c r="E142" s="249"/>
      <c r="F142" s="270" t="s">
        <v>1186</v>
      </c>
      <c r="G142" s="249"/>
      <c r="H142" s="249" t="s">
        <v>1244</v>
      </c>
      <c r="I142" s="249" t="s">
        <v>1221</v>
      </c>
      <c r="J142" s="249"/>
      <c r="K142" s="295"/>
    </row>
    <row r="143" spans="2:11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pans="2:11" s="1" customFormat="1" ht="18.75" customHeight="1">
      <c r="B144" s="283"/>
      <c r="C144" s="283"/>
      <c r="D144" s="283"/>
      <c r="E144" s="283"/>
      <c r="F144" s="284"/>
      <c r="G144" s="283"/>
      <c r="H144" s="283"/>
      <c r="I144" s="283"/>
      <c r="J144" s="283"/>
      <c r="K144" s="283"/>
    </row>
    <row r="145" spans="2:11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pans="2:11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pans="2:11" s="1" customFormat="1" ht="45" customHeight="1">
      <c r="B147" s="260"/>
      <c r="C147" s="373" t="s">
        <v>1245</v>
      </c>
      <c r="D147" s="373"/>
      <c r="E147" s="373"/>
      <c r="F147" s="373"/>
      <c r="G147" s="373"/>
      <c r="H147" s="373"/>
      <c r="I147" s="373"/>
      <c r="J147" s="373"/>
      <c r="K147" s="261"/>
    </row>
    <row r="148" spans="2:11" s="1" customFormat="1" ht="17.25" customHeight="1">
      <c r="B148" s="260"/>
      <c r="C148" s="262" t="s">
        <v>1180</v>
      </c>
      <c r="D148" s="262"/>
      <c r="E148" s="262"/>
      <c r="F148" s="262" t="s">
        <v>1181</v>
      </c>
      <c r="G148" s="263"/>
      <c r="H148" s="262" t="s">
        <v>59</v>
      </c>
      <c r="I148" s="262" t="s">
        <v>62</v>
      </c>
      <c r="J148" s="262" t="s">
        <v>1182</v>
      </c>
      <c r="K148" s="261"/>
    </row>
    <row r="149" spans="2:11" s="1" customFormat="1" ht="17.25" customHeight="1">
      <c r="B149" s="260"/>
      <c r="C149" s="264" t="s">
        <v>1183</v>
      </c>
      <c r="D149" s="264"/>
      <c r="E149" s="264"/>
      <c r="F149" s="265" t="s">
        <v>1184</v>
      </c>
      <c r="G149" s="266"/>
      <c r="H149" s="264"/>
      <c r="I149" s="264"/>
      <c r="J149" s="264" t="s">
        <v>1185</v>
      </c>
      <c r="K149" s="261"/>
    </row>
    <row r="150" spans="2:11" s="1" customFormat="1" ht="5.25" customHeight="1">
      <c r="B150" s="272"/>
      <c r="C150" s="267"/>
      <c r="D150" s="267"/>
      <c r="E150" s="267"/>
      <c r="F150" s="267"/>
      <c r="G150" s="268"/>
      <c r="H150" s="267"/>
      <c r="I150" s="267"/>
      <c r="J150" s="267"/>
      <c r="K150" s="295"/>
    </row>
    <row r="151" spans="2:11" s="1" customFormat="1" ht="15" customHeight="1">
      <c r="B151" s="272"/>
      <c r="C151" s="299" t="s">
        <v>1189</v>
      </c>
      <c r="D151" s="249"/>
      <c r="E151" s="249"/>
      <c r="F151" s="300" t="s">
        <v>1186</v>
      </c>
      <c r="G151" s="249"/>
      <c r="H151" s="299" t="s">
        <v>1226</v>
      </c>
      <c r="I151" s="299" t="s">
        <v>1188</v>
      </c>
      <c r="J151" s="299">
        <v>120</v>
      </c>
      <c r="K151" s="295"/>
    </row>
    <row r="152" spans="2:11" s="1" customFormat="1" ht="15" customHeight="1">
      <c r="B152" s="272"/>
      <c r="C152" s="299" t="s">
        <v>1235</v>
      </c>
      <c r="D152" s="249"/>
      <c r="E152" s="249"/>
      <c r="F152" s="300" t="s">
        <v>1186</v>
      </c>
      <c r="G152" s="249"/>
      <c r="H152" s="299" t="s">
        <v>1246</v>
      </c>
      <c r="I152" s="299" t="s">
        <v>1188</v>
      </c>
      <c r="J152" s="299" t="s">
        <v>1237</v>
      </c>
      <c r="K152" s="295"/>
    </row>
    <row r="153" spans="2:11" s="1" customFormat="1" ht="15" customHeight="1">
      <c r="B153" s="272"/>
      <c r="C153" s="299" t="s">
        <v>88</v>
      </c>
      <c r="D153" s="249"/>
      <c r="E153" s="249"/>
      <c r="F153" s="300" t="s">
        <v>1186</v>
      </c>
      <c r="G153" s="249"/>
      <c r="H153" s="299" t="s">
        <v>1247</v>
      </c>
      <c r="I153" s="299" t="s">
        <v>1188</v>
      </c>
      <c r="J153" s="299" t="s">
        <v>1237</v>
      </c>
      <c r="K153" s="295"/>
    </row>
    <row r="154" spans="2:11" s="1" customFormat="1" ht="15" customHeight="1">
      <c r="B154" s="272"/>
      <c r="C154" s="299" t="s">
        <v>1191</v>
      </c>
      <c r="D154" s="249"/>
      <c r="E154" s="249"/>
      <c r="F154" s="300" t="s">
        <v>1192</v>
      </c>
      <c r="G154" s="249"/>
      <c r="H154" s="299" t="s">
        <v>1226</v>
      </c>
      <c r="I154" s="299" t="s">
        <v>1188</v>
      </c>
      <c r="J154" s="299">
        <v>50</v>
      </c>
      <c r="K154" s="295"/>
    </row>
    <row r="155" spans="2:11" s="1" customFormat="1" ht="15" customHeight="1">
      <c r="B155" s="272"/>
      <c r="C155" s="299" t="s">
        <v>1194</v>
      </c>
      <c r="D155" s="249"/>
      <c r="E155" s="249"/>
      <c r="F155" s="300" t="s">
        <v>1186</v>
      </c>
      <c r="G155" s="249"/>
      <c r="H155" s="299" t="s">
        <v>1226</v>
      </c>
      <c r="I155" s="299" t="s">
        <v>1196</v>
      </c>
      <c r="J155" s="299"/>
      <c r="K155" s="295"/>
    </row>
    <row r="156" spans="2:11" s="1" customFormat="1" ht="15" customHeight="1">
      <c r="B156" s="272"/>
      <c r="C156" s="299" t="s">
        <v>1205</v>
      </c>
      <c r="D156" s="249"/>
      <c r="E156" s="249"/>
      <c r="F156" s="300" t="s">
        <v>1192</v>
      </c>
      <c r="G156" s="249"/>
      <c r="H156" s="299" t="s">
        <v>1226</v>
      </c>
      <c r="I156" s="299" t="s">
        <v>1188</v>
      </c>
      <c r="J156" s="299">
        <v>50</v>
      </c>
      <c r="K156" s="295"/>
    </row>
    <row r="157" spans="2:11" s="1" customFormat="1" ht="15" customHeight="1">
      <c r="B157" s="272"/>
      <c r="C157" s="299" t="s">
        <v>1213</v>
      </c>
      <c r="D157" s="249"/>
      <c r="E157" s="249"/>
      <c r="F157" s="300" t="s">
        <v>1192</v>
      </c>
      <c r="G157" s="249"/>
      <c r="H157" s="299" t="s">
        <v>1226</v>
      </c>
      <c r="I157" s="299" t="s">
        <v>1188</v>
      </c>
      <c r="J157" s="299">
        <v>50</v>
      </c>
      <c r="K157" s="295"/>
    </row>
    <row r="158" spans="2:11" s="1" customFormat="1" ht="15" customHeight="1">
      <c r="B158" s="272"/>
      <c r="C158" s="299" t="s">
        <v>1211</v>
      </c>
      <c r="D158" s="249"/>
      <c r="E158" s="249"/>
      <c r="F158" s="300" t="s">
        <v>1192</v>
      </c>
      <c r="G158" s="249"/>
      <c r="H158" s="299" t="s">
        <v>1226</v>
      </c>
      <c r="I158" s="299" t="s">
        <v>1188</v>
      </c>
      <c r="J158" s="299">
        <v>50</v>
      </c>
      <c r="K158" s="295"/>
    </row>
    <row r="159" spans="2:11" s="1" customFormat="1" ht="15" customHeight="1">
      <c r="B159" s="272"/>
      <c r="C159" s="299" t="s">
        <v>120</v>
      </c>
      <c r="D159" s="249"/>
      <c r="E159" s="249"/>
      <c r="F159" s="300" t="s">
        <v>1186</v>
      </c>
      <c r="G159" s="249"/>
      <c r="H159" s="299" t="s">
        <v>1248</v>
      </c>
      <c r="I159" s="299" t="s">
        <v>1188</v>
      </c>
      <c r="J159" s="299" t="s">
        <v>1249</v>
      </c>
      <c r="K159" s="295"/>
    </row>
    <row r="160" spans="2:11" s="1" customFormat="1" ht="15" customHeight="1">
      <c r="B160" s="272"/>
      <c r="C160" s="299" t="s">
        <v>1250</v>
      </c>
      <c r="D160" s="249"/>
      <c r="E160" s="249"/>
      <c r="F160" s="300" t="s">
        <v>1186</v>
      </c>
      <c r="G160" s="249"/>
      <c r="H160" s="299" t="s">
        <v>1251</v>
      </c>
      <c r="I160" s="299" t="s">
        <v>1221</v>
      </c>
      <c r="J160" s="299"/>
      <c r="K160" s="295"/>
    </row>
    <row r="161" spans="2:11" s="1" customFormat="1" ht="15" customHeight="1">
      <c r="B161" s="301"/>
      <c r="C161" s="302"/>
      <c r="D161" s="302"/>
      <c r="E161" s="302"/>
      <c r="F161" s="302"/>
      <c r="G161" s="302"/>
      <c r="H161" s="302"/>
      <c r="I161" s="302"/>
      <c r="J161" s="302"/>
      <c r="K161" s="303"/>
    </row>
    <row r="162" spans="2:11" s="1" customFormat="1" ht="18.75" customHeight="1">
      <c r="B162" s="283"/>
      <c r="C162" s="293"/>
      <c r="D162" s="293"/>
      <c r="E162" s="293"/>
      <c r="F162" s="304"/>
      <c r="G162" s="293"/>
      <c r="H162" s="293"/>
      <c r="I162" s="293"/>
      <c r="J162" s="293"/>
      <c r="K162" s="283"/>
    </row>
    <row r="163" spans="2:11" s="1" customFormat="1" ht="18.75" customHeight="1">
      <c r="B163" s="283"/>
      <c r="C163" s="293"/>
      <c r="D163" s="293"/>
      <c r="E163" s="293"/>
      <c r="F163" s="304"/>
      <c r="G163" s="293"/>
      <c r="H163" s="293"/>
      <c r="I163" s="293"/>
      <c r="J163" s="293"/>
      <c r="K163" s="283"/>
    </row>
    <row r="164" spans="2:11" s="1" customFormat="1" ht="18.75" customHeight="1">
      <c r="B164" s="283"/>
      <c r="C164" s="293"/>
      <c r="D164" s="293"/>
      <c r="E164" s="293"/>
      <c r="F164" s="304"/>
      <c r="G164" s="293"/>
      <c r="H164" s="293"/>
      <c r="I164" s="293"/>
      <c r="J164" s="293"/>
      <c r="K164" s="283"/>
    </row>
    <row r="165" spans="2:11" s="1" customFormat="1" ht="18.75" customHeight="1">
      <c r="B165" s="283"/>
      <c r="C165" s="293"/>
      <c r="D165" s="293"/>
      <c r="E165" s="293"/>
      <c r="F165" s="304"/>
      <c r="G165" s="293"/>
      <c r="H165" s="293"/>
      <c r="I165" s="293"/>
      <c r="J165" s="293"/>
      <c r="K165" s="283"/>
    </row>
    <row r="166" spans="2:11" s="1" customFormat="1" ht="18.75" customHeight="1">
      <c r="B166" s="283"/>
      <c r="C166" s="293"/>
      <c r="D166" s="293"/>
      <c r="E166" s="293"/>
      <c r="F166" s="304"/>
      <c r="G166" s="293"/>
      <c r="H166" s="293"/>
      <c r="I166" s="293"/>
      <c r="J166" s="293"/>
      <c r="K166" s="283"/>
    </row>
    <row r="167" spans="2:11" s="1" customFormat="1" ht="18.75" customHeight="1">
      <c r="B167" s="283"/>
      <c r="C167" s="293"/>
      <c r="D167" s="293"/>
      <c r="E167" s="293"/>
      <c r="F167" s="304"/>
      <c r="G167" s="293"/>
      <c r="H167" s="293"/>
      <c r="I167" s="293"/>
      <c r="J167" s="293"/>
      <c r="K167" s="283"/>
    </row>
    <row r="168" spans="2:11" s="1" customFormat="1" ht="18.75" customHeight="1">
      <c r="B168" s="283"/>
      <c r="C168" s="293"/>
      <c r="D168" s="293"/>
      <c r="E168" s="293"/>
      <c r="F168" s="304"/>
      <c r="G168" s="293"/>
      <c r="H168" s="293"/>
      <c r="I168" s="293"/>
      <c r="J168" s="293"/>
      <c r="K168" s="283"/>
    </row>
    <row r="169" spans="2:11" s="1" customFormat="1" ht="18.75" customHeight="1">
      <c r="B169" s="256"/>
      <c r="C169" s="256"/>
      <c r="D169" s="256"/>
      <c r="E169" s="256"/>
      <c r="F169" s="256"/>
      <c r="G169" s="256"/>
      <c r="H169" s="256"/>
      <c r="I169" s="256"/>
      <c r="J169" s="256"/>
      <c r="K169" s="256"/>
    </row>
    <row r="170" spans="2:11" s="1" customFormat="1" ht="7.5" customHeight="1">
      <c r="B170" s="238"/>
      <c r="C170" s="239"/>
      <c r="D170" s="239"/>
      <c r="E170" s="239"/>
      <c r="F170" s="239"/>
      <c r="G170" s="239"/>
      <c r="H170" s="239"/>
      <c r="I170" s="239"/>
      <c r="J170" s="239"/>
      <c r="K170" s="240"/>
    </row>
    <row r="171" spans="2:11" s="1" customFormat="1" ht="45" customHeight="1">
      <c r="B171" s="241"/>
      <c r="C171" s="374" t="s">
        <v>1252</v>
      </c>
      <c r="D171" s="374"/>
      <c r="E171" s="374"/>
      <c r="F171" s="374"/>
      <c r="G171" s="374"/>
      <c r="H171" s="374"/>
      <c r="I171" s="374"/>
      <c r="J171" s="374"/>
      <c r="K171" s="242"/>
    </row>
    <row r="172" spans="2:11" s="1" customFormat="1" ht="17.25" customHeight="1">
      <c r="B172" s="241"/>
      <c r="C172" s="262" t="s">
        <v>1180</v>
      </c>
      <c r="D172" s="262"/>
      <c r="E172" s="262"/>
      <c r="F172" s="262" t="s">
        <v>1181</v>
      </c>
      <c r="G172" s="305"/>
      <c r="H172" s="306" t="s">
        <v>59</v>
      </c>
      <c r="I172" s="306" t="s">
        <v>62</v>
      </c>
      <c r="J172" s="262" t="s">
        <v>1182</v>
      </c>
      <c r="K172" s="242"/>
    </row>
    <row r="173" spans="2:11" s="1" customFormat="1" ht="17.25" customHeight="1">
      <c r="B173" s="243"/>
      <c r="C173" s="264" t="s">
        <v>1183</v>
      </c>
      <c r="D173" s="264"/>
      <c r="E173" s="264"/>
      <c r="F173" s="265" t="s">
        <v>1184</v>
      </c>
      <c r="G173" s="307"/>
      <c r="H173" s="308"/>
      <c r="I173" s="308"/>
      <c r="J173" s="264" t="s">
        <v>1185</v>
      </c>
      <c r="K173" s="244"/>
    </row>
    <row r="174" spans="2:11" s="1" customFormat="1" ht="5.25" customHeight="1">
      <c r="B174" s="272"/>
      <c r="C174" s="267"/>
      <c r="D174" s="267"/>
      <c r="E174" s="267"/>
      <c r="F174" s="267"/>
      <c r="G174" s="268"/>
      <c r="H174" s="267"/>
      <c r="I174" s="267"/>
      <c r="J174" s="267"/>
      <c r="K174" s="295"/>
    </row>
    <row r="175" spans="2:11" s="1" customFormat="1" ht="15" customHeight="1">
      <c r="B175" s="272"/>
      <c r="C175" s="249" t="s">
        <v>1189</v>
      </c>
      <c r="D175" s="249"/>
      <c r="E175" s="249"/>
      <c r="F175" s="270" t="s">
        <v>1186</v>
      </c>
      <c r="G175" s="249"/>
      <c r="H175" s="249" t="s">
        <v>1226</v>
      </c>
      <c r="I175" s="249" t="s">
        <v>1188</v>
      </c>
      <c r="J175" s="249">
        <v>120</v>
      </c>
      <c r="K175" s="295"/>
    </row>
    <row r="176" spans="2:11" s="1" customFormat="1" ht="15" customHeight="1">
      <c r="B176" s="272"/>
      <c r="C176" s="249" t="s">
        <v>1235</v>
      </c>
      <c r="D176" s="249"/>
      <c r="E176" s="249"/>
      <c r="F176" s="270" t="s">
        <v>1186</v>
      </c>
      <c r="G176" s="249"/>
      <c r="H176" s="249" t="s">
        <v>1236</v>
      </c>
      <c r="I176" s="249" t="s">
        <v>1188</v>
      </c>
      <c r="J176" s="249" t="s">
        <v>1237</v>
      </c>
      <c r="K176" s="295"/>
    </row>
    <row r="177" spans="2:11" s="1" customFormat="1" ht="15" customHeight="1">
      <c r="B177" s="272"/>
      <c r="C177" s="249" t="s">
        <v>88</v>
      </c>
      <c r="D177" s="249"/>
      <c r="E177" s="249"/>
      <c r="F177" s="270" t="s">
        <v>1186</v>
      </c>
      <c r="G177" s="249"/>
      <c r="H177" s="249" t="s">
        <v>1253</v>
      </c>
      <c r="I177" s="249" t="s">
        <v>1188</v>
      </c>
      <c r="J177" s="249" t="s">
        <v>1237</v>
      </c>
      <c r="K177" s="295"/>
    </row>
    <row r="178" spans="2:11" s="1" customFormat="1" ht="15" customHeight="1">
      <c r="B178" s="272"/>
      <c r="C178" s="249" t="s">
        <v>1191</v>
      </c>
      <c r="D178" s="249"/>
      <c r="E178" s="249"/>
      <c r="F178" s="270" t="s">
        <v>1192</v>
      </c>
      <c r="G178" s="249"/>
      <c r="H178" s="249" t="s">
        <v>1253</v>
      </c>
      <c r="I178" s="249" t="s">
        <v>1188</v>
      </c>
      <c r="J178" s="249">
        <v>50</v>
      </c>
      <c r="K178" s="295"/>
    </row>
    <row r="179" spans="2:11" s="1" customFormat="1" ht="15" customHeight="1">
      <c r="B179" s="272"/>
      <c r="C179" s="249" t="s">
        <v>1194</v>
      </c>
      <c r="D179" s="249"/>
      <c r="E179" s="249"/>
      <c r="F179" s="270" t="s">
        <v>1186</v>
      </c>
      <c r="G179" s="249"/>
      <c r="H179" s="249" t="s">
        <v>1253</v>
      </c>
      <c r="I179" s="249" t="s">
        <v>1196</v>
      </c>
      <c r="J179" s="249"/>
      <c r="K179" s="295"/>
    </row>
    <row r="180" spans="2:11" s="1" customFormat="1" ht="15" customHeight="1">
      <c r="B180" s="272"/>
      <c r="C180" s="249" t="s">
        <v>1205</v>
      </c>
      <c r="D180" s="249"/>
      <c r="E180" s="249"/>
      <c r="F180" s="270" t="s">
        <v>1192</v>
      </c>
      <c r="G180" s="249"/>
      <c r="H180" s="249" t="s">
        <v>1253</v>
      </c>
      <c r="I180" s="249" t="s">
        <v>1188</v>
      </c>
      <c r="J180" s="249">
        <v>50</v>
      </c>
      <c r="K180" s="295"/>
    </row>
    <row r="181" spans="2:11" s="1" customFormat="1" ht="15" customHeight="1">
      <c r="B181" s="272"/>
      <c r="C181" s="249" t="s">
        <v>1213</v>
      </c>
      <c r="D181" s="249"/>
      <c r="E181" s="249"/>
      <c r="F181" s="270" t="s">
        <v>1192</v>
      </c>
      <c r="G181" s="249"/>
      <c r="H181" s="249" t="s">
        <v>1253</v>
      </c>
      <c r="I181" s="249" t="s">
        <v>1188</v>
      </c>
      <c r="J181" s="249">
        <v>50</v>
      </c>
      <c r="K181" s="295"/>
    </row>
    <row r="182" spans="2:11" s="1" customFormat="1" ht="15" customHeight="1">
      <c r="B182" s="272"/>
      <c r="C182" s="249" t="s">
        <v>1211</v>
      </c>
      <c r="D182" s="249"/>
      <c r="E182" s="249"/>
      <c r="F182" s="270" t="s">
        <v>1192</v>
      </c>
      <c r="G182" s="249"/>
      <c r="H182" s="249" t="s">
        <v>1253</v>
      </c>
      <c r="I182" s="249" t="s">
        <v>1188</v>
      </c>
      <c r="J182" s="249">
        <v>50</v>
      </c>
      <c r="K182" s="295"/>
    </row>
    <row r="183" spans="2:11" s="1" customFormat="1" ht="15" customHeight="1">
      <c r="B183" s="272"/>
      <c r="C183" s="249" t="s">
        <v>141</v>
      </c>
      <c r="D183" s="249"/>
      <c r="E183" s="249"/>
      <c r="F183" s="270" t="s">
        <v>1186</v>
      </c>
      <c r="G183" s="249"/>
      <c r="H183" s="249" t="s">
        <v>1254</v>
      </c>
      <c r="I183" s="249" t="s">
        <v>1255</v>
      </c>
      <c r="J183" s="249"/>
      <c r="K183" s="295"/>
    </row>
    <row r="184" spans="2:11" s="1" customFormat="1" ht="15" customHeight="1">
      <c r="B184" s="272"/>
      <c r="C184" s="249" t="s">
        <v>62</v>
      </c>
      <c r="D184" s="249"/>
      <c r="E184" s="249"/>
      <c r="F184" s="270" t="s">
        <v>1186</v>
      </c>
      <c r="G184" s="249"/>
      <c r="H184" s="249" t="s">
        <v>1256</v>
      </c>
      <c r="I184" s="249" t="s">
        <v>1257</v>
      </c>
      <c r="J184" s="249">
        <v>1</v>
      </c>
      <c r="K184" s="295"/>
    </row>
    <row r="185" spans="2:11" s="1" customFormat="1" ht="15" customHeight="1">
      <c r="B185" s="272"/>
      <c r="C185" s="249" t="s">
        <v>58</v>
      </c>
      <c r="D185" s="249"/>
      <c r="E185" s="249"/>
      <c r="F185" s="270" t="s">
        <v>1186</v>
      </c>
      <c r="G185" s="249"/>
      <c r="H185" s="249" t="s">
        <v>1258</v>
      </c>
      <c r="I185" s="249" t="s">
        <v>1188</v>
      </c>
      <c r="J185" s="249">
        <v>20</v>
      </c>
      <c r="K185" s="295"/>
    </row>
    <row r="186" spans="2:11" s="1" customFormat="1" ht="15" customHeight="1">
      <c r="B186" s="272"/>
      <c r="C186" s="249" t="s">
        <v>59</v>
      </c>
      <c r="D186" s="249"/>
      <c r="E186" s="249"/>
      <c r="F186" s="270" t="s">
        <v>1186</v>
      </c>
      <c r="G186" s="249"/>
      <c r="H186" s="249" t="s">
        <v>1259</v>
      </c>
      <c r="I186" s="249" t="s">
        <v>1188</v>
      </c>
      <c r="J186" s="249">
        <v>255</v>
      </c>
      <c r="K186" s="295"/>
    </row>
    <row r="187" spans="2:11" s="1" customFormat="1" ht="15" customHeight="1">
      <c r="B187" s="272"/>
      <c r="C187" s="249" t="s">
        <v>142</v>
      </c>
      <c r="D187" s="249"/>
      <c r="E187" s="249"/>
      <c r="F187" s="270" t="s">
        <v>1186</v>
      </c>
      <c r="G187" s="249"/>
      <c r="H187" s="249" t="s">
        <v>1150</v>
      </c>
      <c r="I187" s="249" t="s">
        <v>1188</v>
      </c>
      <c r="J187" s="249">
        <v>10</v>
      </c>
      <c r="K187" s="295"/>
    </row>
    <row r="188" spans="2:11" s="1" customFormat="1" ht="15" customHeight="1">
      <c r="B188" s="272"/>
      <c r="C188" s="249" t="s">
        <v>143</v>
      </c>
      <c r="D188" s="249"/>
      <c r="E188" s="249"/>
      <c r="F188" s="270" t="s">
        <v>1186</v>
      </c>
      <c r="G188" s="249"/>
      <c r="H188" s="249" t="s">
        <v>1260</v>
      </c>
      <c r="I188" s="249" t="s">
        <v>1221</v>
      </c>
      <c r="J188" s="249"/>
      <c r="K188" s="295"/>
    </row>
    <row r="189" spans="2:11" s="1" customFormat="1" ht="15" customHeight="1">
      <c r="B189" s="272"/>
      <c r="C189" s="249" t="s">
        <v>1261</v>
      </c>
      <c r="D189" s="249"/>
      <c r="E189" s="249"/>
      <c r="F189" s="270" t="s">
        <v>1186</v>
      </c>
      <c r="G189" s="249"/>
      <c r="H189" s="249" t="s">
        <v>1262</v>
      </c>
      <c r="I189" s="249" t="s">
        <v>1221</v>
      </c>
      <c r="J189" s="249"/>
      <c r="K189" s="295"/>
    </row>
    <row r="190" spans="2:11" s="1" customFormat="1" ht="15" customHeight="1">
      <c r="B190" s="272"/>
      <c r="C190" s="249" t="s">
        <v>1250</v>
      </c>
      <c r="D190" s="249"/>
      <c r="E190" s="249"/>
      <c r="F190" s="270" t="s">
        <v>1186</v>
      </c>
      <c r="G190" s="249"/>
      <c r="H190" s="249" t="s">
        <v>1263</v>
      </c>
      <c r="I190" s="249" t="s">
        <v>1221</v>
      </c>
      <c r="J190" s="249"/>
      <c r="K190" s="295"/>
    </row>
    <row r="191" spans="2:11" s="1" customFormat="1" ht="15" customHeight="1">
      <c r="B191" s="272"/>
      <c r="C191" s="249" t="s">
        <v>145</v>
      </c>
      <c r="D191" s="249"/>
      <c r="E191" s="249"/>
      <c r="F191" s="270" t="s">
        <v>1192</v>
      </c>
      <c r="G191" s="249"/>
      <c r="H191" s="249" t="s">
        <v>1264</v>
      </c>
      <c r="I191" s="249" t="s">
        <v>1188</v>
      </c>
      <c r="J191" s="249">
        <v>50</v>
      </c>
      <c r="K191" s="295"/>
    </row>
    <row r="192" spans="2:11" s="1" customFormat="1" ht="15" customHeight="1">
      <c r="B192" s="272"/>
      <c r="C192" s="249" t="s">
        <v>1265</v>
      </c>
      <c r="D192" s="249"/>
      <c r="E192" s="249"/>
      <c r="F192" s="270" t="s">
        <v>1192</v>
      </c>
      <c r="G192" s="249"/>
      <c r="H192" s="249" t="s">
        <v>1266</v>
      </c>
      <c r="I192" s="249" t="s">
        <v>1267</v>
      </c>
      <c r="J192" s="249"/>
      <c r="K192" s="295"/>
    </row>
    <row r="193" spans="2:11" s="1" customFormat="1" ht="15" customHeight="1">
      <c r="B193" s="272"/>
      <c r="C193" s="249" t="s">
        <v>1268</v>
      </c>
      <c r="D193" s="249"/>
      <c r="E193" s="249"/>
      <c r="F193" s="270" t="s">
        <v>1192</v>
      </c>
      <c r="G193" s="249"/>
      <c r="H193" s="249" t="s">
        <v>1269</v>
      </c>
      <c r="I193" s="249" t="s">
        <v>1267</v>
      </c>
      <c r="J193" s="249"/>
      <c r="K193" s="295"/>
    </row>
    <row r="194" spans="2:11" s="1" customFormat="1" ht="15" customHeight="1">
      <c r="B194" s="272"/>
      <c r="C194" s="249" t="s">
        <v>1270</v>
      </c>
      <c r="D194" s="249"/>
      <c r="E194" s="249"/>
      <c r="F194" s="270" t="s">
        <v>1192</v>
      </c>
      <c r="G194" s="249"/>
      <c r="H194" s="249" t="s">
        <v>1271</v>
      </c>
      <c r="I194" s="249" t="s">
        <v>1267</v>
      </c>
      <c r="J194" s="249"/>
      <c r="K194" s="295"/>
    </row>
    <row r="195" spans="2:11" s="1" customFormat="1" ht="15" customHeight="1">
      <c r="B195" s="272"/>
      <c r="C195" s="309" t="s">
        <v>1272</v>
      </c>
      <c r="D195" s="249"/>
      <c r="E195" s="249"/>
      <c r="F195" s="270" t="s">
        <v>1192</v>
      </c>
      <c r="G195" s="249"/>
      <c r="H195" s="249" t="s">
        <v>1273</v>
      </c>
      <c r="I195" s="249" t="s">
        <v>1274</v>
      </c>
      <c r="J195" s="310" t="s">
        <v>1275</v>
      </c>
      <c r="K195" s="295"/>
    </row>
    <row r="196" spans="2:11" s="1" customFormat="1" ht="15" customHeight="1">
      <c r="B196" s="272"/>
      <c r="C196" s="309" t="s">
        <v>47</v>
      </c>
      <c r="D196" s="249"/>
      <c r="E196" s="249"/>
      <c r="F196" s="270" t="s">
        <v>1186</v>
      </c>
      <c r="G196" s="249"/>
      <c r="H196" s="246" t="s">
        <v>1276</v>
      </c>
      <c r="I196" s="249" t="s">
        <v>1277</v>
      </c>
      <c r="J196" s="249"/>
      <c r="K196" s="295"/>
    </row>
    <row r="197" spans="2:11" s="1" customFormat="1" ht="15" customHeight="1">
      <c r="B197" s="272"/>
      <c r="C197" s="309" t="s">
        <v>1278</v>
      </c>
      <c r="D197" s="249"/>
      <c r="E197" s="249"/>
      <c r="F197" s="270" t="s">
        <v>1186</v>
      </c>
      <c r="G197" s="249"/>
      <c r="H197" s="249" t="s">
        <v>1279</v>
      </c>
      <c r="I197" s="249" t="s">
        <v>1221</v>
      </c>
      <c r="J197" s="249"/>
      <c r="K197" s="295"/>
    </row>
    <row r="198" spans="2:11" s="1" customFormat="1" ht="15" customHeight="1">
      <c r="B198" s="272"/>
      <c r="C198" s="309" t="s">
        <v>1280</v>
      </c>
      <c r="D198" s="249"/>
      <c r="E198" s="249"/>
      <c r="F198" s="270" t="s">
        <v>1186</v>
      </c>
      <c r="G198" s="249"/>
      <c r="H198" s="249" t="s">
        <v>1281</v>
      </c>
      <c r="I198" s="249" t="s">
        <v>1221</v>
      </c>
      <c r="J198" s="249"/>
      <c r="K198" s="295"/>
    </row>
    <row r="199" spans="2:11" s="1" customFormat="1" ht="15" customHeight="1">
      <c r="B199" s="272"/>
      <c r="C199" s="309" t="s">
        <v>1282</v>
      </c>
      <c r="D199" s="249"/>
      <c r="E199" s="249"/>
      <c r="F199" s="270" t="s">
        <v>1192</v>
      </c>
      <c r="G199" s="249"/>
      <c r="H199" s="249" t="s">
        <v>1283</v>
      </c>
      <c r="I199" s="249" t="s">
        <v>1221</v>
      </c>
      <c r="J199" s="249"/>
      <c r="K199" s="295"/>
    </row>
    <row r="200" spans="2:11" s="1" customFormat="1" ht="15" customHeight="1">
      <c r="B200" s="301"/>
      <c r="C200" s="311"/>
      <c r="D200" s="302"/>
      <c r="E200" s="302"/>
      <c r="F200" s="302"/>
      <c r="G200" s="302"/>
      <c r="H200" s="302"/>
      <c r="I200" s="302"/>
      <c r="J200" s="302"/>
      <c r="K200" s="303"/>
    </row>
    <row r="201" spans="2:11" s="1" customFormat="1" ht="18.75" customHeight="1">
      <c r="B201" s="283"/>
      <c r="C201" s="293"/>
      <c r="D201" s="293"/>
      <c r="E201" s="293"/>
      <c r="F201" s="304"/>
      <c r="G201" s="293"/>
      <c r="H201" s="293"/>
      <c r="I201" s="293"/>
      <c r="J201" s="293"/>
      <c r="K201" s="283"/>
    </row>
    <row r="202" spans="2:11" s="1" customFormat="1" ht="18.75" customHeight="1">
      <c r="B202" s="256"/>
      <c r="C202" s="256"/>
      <c r="D202" s="256"/>
      <c r="E202" s="256"/>
      <c r="F202" s="256"/>
      <c r="G202" s="256"/>
      <c r="H202" s="256"/>
      <c r="I202" s="256"/>
      <c r="J202" s="256"/>
      <c r="K202" s="256"/>
    </row>
    <row r="203" spans="2:11" s="1" customFormat="1" ht="13.5">
      <c r="B203" s="238"/>
      <c r="C203" s="239"/>
      <c r="D203" s="239"/>
      <c r="E203" s="239"/>
      <c r="F203" s="239"/>
      <c r="G203" s="239"/>
      <c r="H203" s="239"/>
      <c r="I203" s="239"/>
      <c r="J203" s="239"/>
      <c r="K203" s="240"/>
    </row>
    <row r="204" spans="2:11" s="1" customFormat="1" ht="21" customHeight="1">
      <c r="B204" s="241"/>
      <c r="C204" s="374" t="s">
        <v>1284</v>
      </c>
      <c r="D204" s="374"/>
      <c r="E204" s="374"/>
      <c r="F204" s="374"/>
      <c r="G204" s="374"/>
      <c r="H204" s="374"/>
      <c r="I204" s="374"/>
      <c r="J204" s="374"/>
      <c r="K204" s="242"/>
    </row>
    <row r="205" spans="2:11" s="1" customFormat="1" ht="25.5" customHeight="1">
      <c r="B205" s="241"/>
      <c r="C205" s="312" t="s">
        <v>1285</v>
      </c>
      <c r="D205" s="312"/>
      <c r="E205" s="312"/>
      <c r="F205" s="312" t="s">
        <v>1286</v>
      </c>
      <c r="G205" s="313"/>
      <c r="H205" s="375" t="s">
        <v>1287</v>
      </c>
      <c r="I205" s="375"/>
      <c r="J205" s="375"/>
      <c r="K205" s="242"/>
    </row>
    <row r="206" spans="2:11" s="1" customFormat="1" ht="5.25" customHeight="1">
      <c r="B206" s="272"/>
      <c r="C206" s="267"/>
      <c r="D206" s="267"/>
      <c r="E206" s="267"/>
      <c r="F206" s="267"/>
      <c r="G206" s="293"/>
      <c r="H206" s="267"/>
      <c r="I206" s="267"/>
      <c r="J206" s="267"/>
      <c r="K206" s="295"/>
    </row>
    <row r="207" spans="2:11" s="1" customFormat="1" ht="15" customHeight="1">
      <c r="B207" s="272"/>
      <c r="C207" s="249" t="s">
        <v>1277</v>
      </c>
      <c r="D207" s="249"/>
      <c r="E207" s="249"/>
      <c r="F207" s="270" t="s">
        <v>48</v>
      </c>
      <c r="G207" s="249"/>
      <c r="H207" s="376" t="s">
        <v>1288</v>
      </c>
      <c r="I207" s="376"/>
      <c r="J207" s="376"/>
      <c r="K207" s="295"/>
    </row>
    <row r="208" spans="2:11" s="1" customFormat="1" ht="15" customHeight="1">
      <c r="B208" s="272"/>
      <c r="C208" s="249"/>
      <c r="D208" s="249"/>
      <c r="E208" s="249"/>
      <c r="F208" s="270" t="s">
        <v>49</v>
      </c>
      <c r="G208" s="249"/>
      <c r="H208" s="376" t="s">
        <v>1289</v>
      </c>
      <c r="I208" s="376"/>
      <c r="J208" s="376"/>
      <c r="K208" s="295"/>
    </row>
    <row r="209" spans="2:11" s="1" customFormat="1" ht="15" customHeight="1">
      <c r="B209" s="272"/>
      <c r="C209" s="249"/>
      <c r="D209" s="249"/>
      <c r="E209" s="249"/>
      <c r="F209" s="270" t="s">
        <v>52</v>
      </c>
      <c r="G209" s="249"/>
      <c r="H209" s="376" t="s">
        <v>1290</v>
      </c>
      <c r="I209" s="376"/>
      <c r="J209" s="376"/>
      <c r="K209" s="295"/>
    </row>
    <row r="210" spans="2:11" s="1" customFormat="1" ht="15" customHeight="1">
      <c r="B210" s="272"/>
      <c r="C210" s="249"/>
      <c r="D210" s="249"/>
      <c r="E210" s="249"/>
      <c r="F210" s="270" t="s">
        <v>50</v>
      </c>
      <c r="G210" s="249"/>
      <c r="H210" s="376" t="s">
        <v>1291</v>
      </c>
      <c r="I210" s="376"/>
      <c r="J210" s="376"/>
      <c r="K210" s="295"/>
    </row>
    <row r="211" spans="2:11" s="1" customFormat="1" ht="15" customHeight="1">
      <c r="B211" s="272"/>
      <c r="C211" s="249"/>
      <c r="D211" s="249"/>
      <c r="E211" s="249"/>
      <c r="F211" s="270" t="s">
        <v>51</v>
      </c>
      <c r="G211" s="249"/>
      <c r="H211" s="376" t="s">
        <v>1292</v>
      </c>
      <c r="I211" s="376"/>
      <c r="J211" s="376"/>
      <c r="K211" s="295"/>
    </row>
    <row r="212" spans="2:11" s="1" customFormat="1" ht="15" customHeight="1">
      <c r="B212" s="272"/>
      <c r="C212" s="249"/>
      <c r="D212" s="249"/>
      <c r="E212" s="249"/>
      <c r="F212" s="270"/>
      <c r="G212" s="249"/>
      <c r="H212" s="249"/>
      <c r="I212" s="249"/>
      <c r="J212" s="249"/>
      <c r="K212" s="295"/>
    </row>
    <row r="213" spans="2:11" s="1" customFormat="1" ht="15" customHeight="1">
      <c r="B213" s="272"/>
      <c r="C213" s="249" t="s">
        <v>1233</v>
      </c>
      <c r="D213" s="249"/>
      <c r="E213" s="249"/>
      <c r="F213" s="270" t="s">
        <v>83</v>
      </c>
      <c r="G213" s="249"/>
      <c r="H213" s="376" t="s">
        <v>1293</v>
      </c>
      <c r="I213" s="376"/>
      <c r="J213" s="376"/>
      <c r="K213" s="295"/>
    </row>
    <row r="214" spans="2:11" s="1" customFormat="1" ht="15" customHeight="1">
      <c r="B214" s="272"/>
      <c r="C214" s="249"/>
      <c r="D214" s="249"/>
      <c r="E214" s="249"/>
      <c r="F214" s="270" t="s">
        <v>1131</v>
      </c>
      <c r="G214" s="249"/>
      <c r="H214" s="376" t="s">
        <v>1132</v>
      </c>
      <c r="I214" s="376"/>
      <c r="J214" s="376"/>
      <c r="K214" s="295"/>
    </row>
    <row r="215" spans="2:11" s="1" customFormat="1" ht="15" customHeight="1">
      <c r="B215" s="272"/>
      <c r="C215" s="249"/>
      <c r="D215" s="249"/>
      <c r="E215" s="249"/>
      <c r="F215" s="270" t="s">
        <v>1129</v>
      </c>
      <c r="G215" s="249"/>
      <c r="H215" s="376" t="s">
        <v>1294</v>
      </c>
      <c r="I215" s="376"/>
      <c r="J215" s="376"/>
      <c r="K215" s="295"/>
    </row>
    <row r="216" spans="2:11" s="1" customFormat="1" ht="15" customHeight="1">
      <c r="B216" s="314"/>
      <c r="C216" s="249"/>
      <c r="D216" s="249"/>
      <c r="E216" s="249"/>
      <c r="F216" s="270" t="s">
        <v>1133</v>
      </c>
      <c r="G216" s="309"/>
      <c r="H216" s="377" t="s">
        <v>1134</v>
      </c>
      <c r="I216" s="377"/>
      <c r="J216" s="377"/>
      <c r="K216" s="315"/>
    </row>
    <row r="217" spans="2:11" s="1" customFormat="1" ht="15" customHeight="1">
      <c r="B217" s="314"/>
      <c r="C217" s="249"/>
      <c r="D217" s="249"/>
      <c r="E217" s="249"/>
      <c r="F217" s="270" t="s">
        <v>642</v>
      </c>
      <c r="G217" s="309"/>
      <c r="H217" s="377" t="s">
        <v>1295</v>
      </c>
      <c r="I217" s="377"/>
      <c r="J217" s="377"/>
      <c r="K217" s="315"/>
    </row>
    <row r="218" spans="2:11" s="1" customFormat="1" ht="15" customHeight="1">
      <c r="B218" s="314"/>
      <c r="C218" s="249"/>
      <c r="D218" s="249"/>
      <c r="E218" s="249"/>
      <c r="F218" s="270"/>
      <c r="G218" s="309"/>
      <c r="H218" s="299"/>
      <c r="I218" s="299"/>
      <c r="J218" s="299"/>
      <c r="K218" s="315"/>
    </row>
    <row r="219" spans="2:11" s="1" customFormat="1" ht="15" customHeight="1">
      <c r="B219" s="314"/>
      <c r="C219" s="249" t="s">
        <v>1257</v>
      </c>
      <c r="D219" s="249"/>
      <c r="E219" s="249"/>
      <c r="F219" s="270">
        <v>1</v>
      </c>
      <c r="G219" s="309"/>
      <c r="H219" s="377" t="s">
        <v>1296</v>
      </c>
      <c r="I219" s="377"/>
      <c r="J219" s="377"/>
      <c r="K219" s="315"/>
    </row>
    <row r="220" spans="2:11" s="1" customFormat="1" ht="15" customHeight="1">
      <c r="B220" s="314"/>
      <c r="C220" s="249"/>
      <c r="D220" s="249"/>
      <c r="E220" s="249"/>
      <c r="F220" s="270">
        <v>2</v>
      </c>
      <c r="G220" s="309"/>
      <c r="H220" s="377" t="s">
        <v>1297</v>
      </c>
      <c r="I220" s="377"/>
      <c r="J220" s="377"/>
      <c r="K220" s="315"/>
    </row>
    <row r="221" spans="2:11" s="1" customFormat="1" ht="15" customHeight="1">
      <c r="B221" s="314"/>
      <c r="C221" s="249"/>
      <c r="D221" s="249"/>
      <c r="E221" s="249"/>
      <c r="F221" s="270">
        <v>3</v>
      </c>
      <c r="G221" s="309"/>
      <c r="H221" s="377" t="s">
        <v>1298</v>
      </c>
      <c r="I221" s="377"/>
      <c r="J221" s="377"/>
      <c r="K221" s="315"/>
    </row>
    <row r="222" spans="2:11" s="1" customFormat="1" ht="15" customHeight="1">
      <c r="B222" s="314"/>
      <c r="C222" s="249"/>
      <c r="D222" s="249"/>
      <c r="E222" s="249"/>
      <c r="F222" s="270">
        <v>4</v>
      </c>
      <c r="G222" s="309"/>
      <c r="H222" s="377" t="s">
        <v>1299</v>
      </c>
      <c r="I222" s="377"/>
      <c r="J222" s="377"/>
      <c r="K222" s="315"/>
    </row>
    <row r="223" spans="2:11" s="1" customFormat="1" ht="12.75" customHeight="1">
      <c r="B223" s="316"/>
      <c r="C223" s="317"/>
      <c r="D223" s="317"/>
      <c r="E223" s="317"/>
      <c r="F223" s="317"/>
      <c r="G223" s="317"/>
      <c r="H223" s="317"/>
      <c r="I223" s="317"/>
      <c r="J223" s="317"/>
      <c r="K223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22</v>
      </c>
    </row>
    <row r="4" spans="1:46" s="1" customFormat="1" ht="24.95" customHeight="1">
      <c r="B4" s="20"/>
      <c r="D4" s="111" t="s">
        <v>114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zakázky'!K6</f>
        <v>Oprava mostů v úseku Polička - Borová u Poličky</v>
      </c>
      <c r="F7" s="364"/>
      <c r="G7" s="364"/>
      <c r="H7" s="364"/>
      <c r="L7" s="20"/>
    </row>
    <row r="8" spans="1:46" s="1" customFormat="1" ht="12" customHeight="1">
      <c r="B8" s="20"/>
      <c r="D8" s="113" t="s">
        <v>115</v>
      </c>
      <c r="L8" s="20"/>
    </row>
    <row r="9" spans="1:46" s="2" customFormat="1" ht="16.5" customHeight="1">
      <c r="A9" s="35"/>
      <c r="B9" s="40"/>
      <c r="C9" s="35"/>
      <c r="D9" s="35"/>
      <c r="E9" s="363" t="s">
        <v>116</v>
      </c>
      <c r="F9" s="365"/>
      <c r="G9" s="365"/>
      <c r="H9" s="36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6" t="s">
        <v>118</v>
      </c>
      <c r="F11" s="365"/>
      <c r="G11" s="365"/>
      <c r="H11" s="36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34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zakázky'!AN8</f>
        <v>14. 1. 2021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32</v>
      </c>
      <c r="E16" s="35"/>
      <c r="F16" s="35"/>
      <c r="G16" s="35"/>
      <c r="H16" s="35"/>
      <c r="I16" s="113" t="s">
        <v>33</v>
      </c>
      <c r="J16" s="104" t="s">
        <v>34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25</v>
      </c>
      <c r="F17" s="35"/>
      <c r="G17" s="35"/>
      <c r="H17" s="35"/>
      <c r="I17" s="113" t="s">
        <v>35</v>
      </c>
      <c r="J17" s="104" t="s">
        <v>34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33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zakázky'!E14</f>
        <v>Vyplň údaj</v>
      </c>
      <c r="F20" s="368"/>
      <c r="G20" s="368"/>
      <c r="H20" s="368"/>
      <c r="I20" s="113" t="s">
        <v>35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33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25</v>
      </c>
      <c r="F23" s="35"/>
      <c r="G23" s="35"/>
      <c r="H23" s="35"/>
      <c r="I23" s="113" t="s">
        <v>35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40</v>
      </c>
      <c r="E25" s="35"/>
      <c r="F25" s="35"/>
      <c r="G25" s="35"/>
      <c r="H25" s="35"/>
      <c r="I25" s="113" t="s">
        <v>33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35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41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69" t="s">
        <v>34</v>
      </c>
      <c r="F29" s="369"/>
      <c r="G29" s="369"/>
      <c r="H29" s="36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43</v>
      </c>
      <c r="E32" s="35"/>
      <c r="F32" s="35"/>
      <c r="G32" s="35"/>
      <c r="H32" s="35"/>
      <c r="I32" s="35"/>
      <c r="J32" s="121">
        <f>ROUND(J102,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45</v>
      </c>
      <c r="G34" s="35"/>
      <c r="H34" s="35"/>
      <c r="I34" s="122" t="s">
        <v>44</v>
      </c>
      <c r="J34" s="122" t="s">
        <v>46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47</v>
      </c>
      <c r="E35" s="113" t="s">
        <v>48</v>
      </c>
      <c r="F35" s="124">
        <f>ROUND((SUM(BE102:BE350)),  2)</f>
        <v>0</v>
      </c>
      <c r="G35" s="35"/>
      <c r="H35" s="35"/>
      <c r="I35" s="125">
        <v>0.21</v>
      </c>
      <c r="J35" s="124">
        <f>ROUND(((SUM(BE102:BE350))*I35),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49</v>
      </c>
      <c r="F36" s="124">
        <f>ROUND((SUM(BF102:BF350)),  2)</f>
        <v>0</v>
      </c>
      <c r="G36" s="35"/>
      <c r="H36" s="35"/>
      <c r="I36" s="125">
        <v>0.15</v>
      </c>
      <c r="J36" s="124">
        <f>ROUND(((SUM(BF102:BF350))*I36),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ROUND((SUM(BG102:BG350)),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51</v>
      </c>
      <c r="F38" s="124">
        <f>ROUND((SUM(BH102:BH350)),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52</v>
      </c>
      <c r="F39" s="124">
        <f>ROUND((SUM(BI102:BI350)),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53</v>
      </c>
      <c r="E41" s="128"/>
      <c r="F41" s="128"/>
      <c r="G41" s="129" t="s">
        <v>54</v>
      </c>
      <c r="H41" s="130" t="s">
        <v>55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119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Oprava mostů v úseku Polička - Borová u Poličky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115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116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1.1 - SO 01 -  Stavební část - Most v km 22,005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24</v>
      </c>
      <c r="D56" s="37"/>
      <c r="E56" s="37"/>
      <c r="F56" s="27" t="str">
        <f>F14</f>
        <v xml:space="preserve"> </v>
      </c>
      <c r="G56" s="37"/>
      <c r="H56" s="37"/>
      <c r="I56" s="29" t="s">
        <v>26</v>
      </c>
      <c r="J56" s="60" t="str">
        <f>IF(J14="","",J14)</f>
        <v>14. 1. 2021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29" t="s">
        <v>32</v>
      </c>
      <c r="D58" s="37"/>
      <c r="E58" s="37"/>
      <c r="F58" s="27" t="str">
        <f>E17</f>
        <v xml:space="preserve"> </v>
      </c>
      <c r="G58" s="37"/>
      <c r="H58" s="37"/>
      <c r="I58" s="29" t="s">
        <v>38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40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120</v>
      </c>
      <c r="D61" s="138"/>
      <c r="E61" s="138"/>
      <c r="F61" s="138"/>
      <c r="G61" s="138"/>
      <c r="H61" s="138"/>
      <c r="I61" s="138"/>
      <c r="J61" s="139" t="s">
        <v>121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75</v>
      </c>
      <c r="D63" s="37"/>
      <c r="E63" s="37"/>
      <c r="F63" s="37"/>
      <c r="G63" s="37"/>
      <c r="H63" s="37"/>
      <c r="I63" s="37"/>
      <c r="J63" s="78">
        <f>J102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122</v>
      </c>
    </row>
    <row r="64" spans="1:47" s="9" customFormat="1" ht="24.95" customHeight="1">
      <c r="B64" s="141"/>
      <c r="C64" s="142"/>
      <c r="D64" s="143" t="s">
        <v>123</v>
      </c>
      <c r="E64" s="144"/>
      <c r="F64" s="144"/>
      <c r="G64" s="144"/>
      <c r="H64" s="144"/>
      <c r="I64" s="144"/>
      <c r="J64" s="145">
        <f>J103</f>
        <v>0</v>
      </c>
      <c r="K64" s="142"/>
      <c r="L64" s="146"/>
    </row>
    <row r="65" spans="2:12" s="10" customFormat="1" ht="19.899999999999999" customHeight="1">
      <c r="B65" s="147"/>
      <c r="C65" s="98"/>
      <c r="D65" s="148" t="s">
        <v>124</v>
      </c>
      <c r="E65" s="149"/>
      <c r="F65" s="149"/>
      <c r="G65" s="149"/>
      <c r="H65" s="149"/>
      <c r="I65" s="149"/>
      <c r="J65" s="150">
        <f>J104</f>
        <v>0</v>
      </c>
      <c r="K65" s="98"/>
      <c r="L65" s="151"/>
    </row>
    <row r="66" spans="2:12" s="10" customFormat="1" ht="14.85" customHeight="1">
      <c r="B66" s="147"/>
      <c r="C66" s="98"/>
      <c r="D66" s="148" t="s">
        <v>125</v>
      </c>
      <c r="E66" s="149"/>
      <c r="F66" s="149"/>
      <c r="G66" s="149"/>
      <c r="H66" s="149"/>
      <c r="I66" s="149"/>
      <c r="J66" s="150">
        <f>J145</f>
        <v>0</v>
      </c>
      <c r="K66" s="98"/>
      <c r="L66" s="151"/>
    </row>
    <row r="67" spans="2:12" s="10" customFormat="1" ht="19.899999999999999" customHeight="1">
      <c r="B67" s="147"/>
      <c r="C67" s="98"/>
      <c r="D67" s="148" t="s">
        <v>126</v>
      </c>
      <c r="E67" s="149"/>
      <c r="F67" s="149"/>
      <c r="G67" s="149"/>
      <c r="H67" s="149"/>
      <c r="I67" s="149"/>
      <c r="J67" s="150">
        <f>J152</f>
        <v>0</v>
      </c>
      <c r="K67" s="98"/>
      <c r="L67" s="151"/>
    </row>
    <row r="68" spans="2:12" s="10" customFormat="1" ht="19.899999999999999" customHeight="1">
      <c r="B68" s="147"/>
      <c r="C68" s="98"/>
      <c r="D68" s="148" t="s">
        <v>127</v>
      </c>
      <c r="E68" s="149"/>
      <c r="F68" s="149"/>
      <c r="G68" s="149"/>
      <c r="H68" s="149"/>
      <c r="I68" s="149"/>
      <c r="J68" s="150">
        <f>J168</f>
        <v>0</v>
      </c>
      <c r="K68" s="98"/>
      <c r="L68" s="151"/>
    </row>
    <row r="69" spans="2:12" s="10" customFormat="1" ht="19.899999999999999" customHeight="1">
      <c r="B69" s="147"/>
      <c r="C69" s="98"/>
      <c r="D69" s="148" t="s">
        <v>128</v>
      </c>
      <c r="E69" s="149"/>
      <c r="F69" s="149"/>
      <c r="G69" s="149"/>
      <c r="H69" s="149"/>
      <c r="I69" s="149"/>
      <c r="J69" s="150">
        <f>J193</f>
        <v>0</v>
      </c>
      <c r="K69" s="98"/>
      <c r="L69" s="151"/>
    </row>
    <row r="70" spans="2:12" s="10" customFormat="1" ht="19.899999999999999" customHeight="1">
      <c r="B70" s="147"/>
      <c r="C70" s="98"/>
      <c r="D70" s="148" t="s">
        <v>129</v>
      </c>
      <c r="E70" s="149"/>
      <c r="F70" s="149"/>
      <c r="G70" s="149"/>
      <c r="H70" s="149"/>
      <c r="I70" s="149"/>
      <c r="J70" s="150">
        <f>J207</f>
        <v>0</v>
      </c>
      <c r="K70" s="98"/>
      <c r="L70" s="151"/>
    </row>
    <row r="71" spans="2:12" s="10" customFormat="1" ht="19.899999999999999" customHeight="1">
      <c r="B71" s="147"/>
      <c r="C71" s="98"/>
      <c r="D71" s="148" t="s">
        <v>130</v>
      </c>
      <c r="E71" s="149"/>
      <c r="F71" s="149"/>
      <c r="G71" s="149"/>
      <c r="H71" s="149"/>
      <c r="I71" s="149"/>
      <c r="J71" s="150">
        <f>J212</f>
        <v>0</v>
      </c>
      <c r="K71" s="98"/>
      <c r="L71" s="151"/>
    </row>
    <row r="72" spans="2:12" s="10" customFormat="1" ht="19.899999999999999" customHeight="1">
      <c r="B72" s="147"/>
      <c r="C72" s="98"/>
      <c r="D72" s="148" t="s">
        <v>131</v>
      </c>
      <c r="E72" s="149"/>
      <c r="F72" s="149"/>
      <c r="G72" s="149"/>
      <c r="H72" s="149"/>
      <c r="I72" s="149"/>
      <c r="J72" s="150">
        <f>J228</f>
        <v>0</v>
      </c>
      <c r="K72" s="98"/>
      <c r="L72" s="151"/>
    </row>
    <row r="73" spans="2:12" s="10" customFormat="1" ht="14.85" customHeight="1">
      <c r="B73" s="147"/>
      <c r="C73" s="98"/>
      <c r="D73" s="148" t="s">
        <v>132</v>
      </c>
      <c r="E73" s="149"/>
      <c r="F73" s="149"/>
      <c r="G73" s="149"/>
      <c r="H73" s="149"/>
      <c r="I73" s="149"/>
      <c r="J73" s="150">
        <f>J282</f>
        <v>0</v>
      </c>
      <c r="K73" s="98"/>
      <c r="L73" s="151"/>
    </row>
    <row r="74" spans="2:12" s="10" customFormat="1" ht="19.899999999999999" customHeight="1">
      <c r="B74" s="147"/>
      <c r="C74" s="98"/>
      <c r="D74" s="148" t="s">
        <v>133</v>
      </c>
      <c r="E74" s="149"/>
      <c r="F74" s="149"/>
      <c r="G74" s="149"/>
      <c r="H74" s="149"/>
      <c r="I74" s="149"/>
      <c r="J74" s="150">
        <f>J292</f>
        <v>0</v>
      </c>
      <c r="K74" s="98"/>
      <c r="L74" s="151"/>
    </row>
    <row r="75" spans="2:12" s="10" customFormat="1" ht="19.899999999999999" customHeight="1">
      <c r="B75" s="147"/>
      <c r="C75" s="98"/>
      <c r="D75" s="148" t="s">
        <v>134</v>
      </c>
      <c r="E75" s="149"/>
      <c r="F75" s="149"/>
      <c r="G75" s="149"/>
      <c r="H75" s="149"/>
      <c r="I75" s="149"/>
      <c r="J75" s="150">
        <f>J302</f>
        <v>0</v>
      </c>
      <c r="K75" s="98"/>
      <c r="L75" s="151"/>
    </row>
    <row r="76" spans="2:12" s="9" customFormat="1" ht="24.95" customHeight="1">
      <c r="B76" s="141"/>
      <c r="C76" s="142"/>
      <c r="D76" s="143" t="s">
        <v>135</v>
      </c>
      <c r="E76" s="144"/>
      <c r="F76" s="144"/>
      <c r="G76" s="144"/>
      <c r="H76" s="144"/>
      <c r="I76" s="144"/>
      <c r="J76" s="145">
        <f>J306</f>
        <v>0</v>
      </c>
      <c r="K76" s="142"/>
      <c r="L76" s="146"/>
    </row>
    <row r="77" spans="2:12" s="10" customFormat="1" ht="19.899999999999999" customHeight="1">
      <c r="B77" s="147"/>
      <c r="C77" s="98"/>
      <c r="D77" s="148" t="s">
        <v>136</v>
      </c>
      <c r="E77" s="149"/>
      <c r="F77" s="149"/>
      <c r="G77" s="149"/>
      <c r="H77" s="149"/>
      <c r="I77" s="149"/>
      <c r="J77" s="150">
        <f>J307</f>
        <v>0</v>
      </c>
      <c r="K77" s="98"/>
      <c r="L77" s="151"/>
    </row>
    <row r="78" spans="2:12" s="10" customFormat="1" ht="19.899999999999999" customHeight="1">
      <c r="B78" s="147"/>
      <c r="C78" s="98"/>
      <c r="D78" s="148" t="s">
        <v>137</v>
      </c>
      <c r="E78" s="149"/>
      <c r="F78" s="149"/>
      <c r="G78" s="149"/>
      <c r="H78" s="149"/>
      <c r="I78" s="149"/>
      <c r="J78" s="150">
        <f>J339</f>
        <v>0</v>
      </c>
      <c r="K78" s="98"/>
      <c r="L78" s="151"/>
    </row>
    <row r="79" spans="2:12" s="9" customFormat="1" ht="24.95" customHeight="1">
      <c r="B79" s="141"/>
      <c r="C79" s="142"/>
      <c r="D79" s="143" t="s">
        <v>138</v>
      </c>
      <c r="E79" s="144"/>
      <c r="F79" s="144"/>
      <c r="G79" s="144"/>
      <c r="H79" s="144"/>
      <c r="I79" s="144"/>
      <c r="J79" s="145">
        <f>J340</f>
        <v>0</v>
      </c>
      <c r="K79" s="142"/>
      <c r="L79" s="146"/>
    </row>
    <row r="80" spans="2:12" s="10" customFormat="1" ht="19.899999999999999" customHeight="1">
      <c r="B80" s="147"/>
      <c r="C80" s="98"/>
      <c r="D80" s="148" t="s">
        <v>139</v>
      </c>
      <c r="E80" s="149"/>
      <c r="F80" s="149"/>
      <c r="G80" s="149"/>
      <c r="H80" s="149"/>
      <c r="I80" s="149"/>
      <c r="J80" s="150">
        <f>J341</f>
        <v>0</v>
      </c>
      <c r="K80" s="98"/>
      <c r="L80" s="151"/>
    </row>
    <row r="81" spans="1:31" s="2" customFormat="1" ht="21.7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6.95" customHeight="1">
      <c r="A82" s="35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6" spans="1:31" s="2" customFormat="1" ht="6.95" customHeight="1">
      <c r="A86" s="35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24.95" customHeight="1">
      <c r="A87" s="35"/>
      <c r="B87" s="36"/>
      <c r="C87" s="23" t="s">
        <v>140</v>
      </c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2" customHeight="1">
      <c r="A89" s="35"/>
      <c r="B89" s="36"/>
      <c r="C89" s="29" t="s">
        <v>16</v>
      </c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6.5" customHeight="1">
      <c r="A90" s="35"/>
      <c r="B90" s="36"/>
      <c r="C90" s="37"/>
      <c r="D90" s="37"/>
      <c r="E90" s="370" t="str">
        <f>E7</f>
        <v>Oprava mostů v úseku Polička - Borová u Poličky</v>
      </c>
      <c r="F90" s="371"/>
      <c r="G90" s="371"/>
      <c r="H90" s="371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1" customFormat="1" ht="12" customHeight="1">
      <c r="B91" s="21"/>
      <c r="C91" s="29" t="s">
        <v>115</v>
      </c>
      <c r="D91" s="22"/>
      <c r="E91" s="22"/>
      <c r="F91" s="22"/>
      <c r="G91" s="22"/>
      <c r="H91" s="22"/>
      <c r="I91" s="22"/>
      <c r="J91" s="22"/>
      <c r="K91" s="22"/>
      <c r="L91" s="20"/>
    </row>
    <row r="92" spans="1:31" s="2" customFormat="1" ht="16.5" customHeight="1">
      <c r="A92" s="35"/>
      <c r="B92" s="36"/>
      <c r="C92" s="37"/>
      <c r="D92" s="37"/>
      <c r="E92" s="370" t="s">
        <v>116</v>
      </c>
      <c r="F92" s="372"/>
      <c r="G92" s="372"/>
      <c r="H92" s="372"/>
      <c r="I92" s="37"/>
      <c r="J92" s="37"/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29" t="s">
        <v>117</v>
      </c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6.5" customHeight="1">
      <c r="A94" s="35"/>
      <c r="B94" s="36"/>
      <c r="C94" s="37"/>
      <c r="D94" s="37"/>
      <c r="E94" s="324" t="str">
        <f>E11</f>
        <v>1.1 - SO 01 -  Stavební část - Most v km 22,005</v>
      </c>
      <c r="F94" s="372"/>
      <c r="G94" s="372"/>
      <c r="H94" s="372"/>
      <c r="I94" s="37"/>
      <c r="J94" s="37"/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6.9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2" customHeight="1">
      <c r="A96" s="35"/>
      <c r="B96" s="36"/>
      <c r="C96" s="29" t="s">
        <v>24</v>
      </c>
      <c r="D96" s="37"/>
      <c r="E96" s="37"/>
      <c r="F96" s="27" t="str">
        <f>F14</f>
        <v xml:space="preserve"> </v>
      </c>
      <c r="G96" s="37"/>
      <c r="H96" s="37"/>
      <c r="I96" s="29" t="s">
        <v>26</v>
      </c>
      <c r="J96" s="60" t="str">
        <f>IF(J14="","",J14)</f>
        <v>14. 1. 2021</v>
      </c>
      <c r="K96" s="37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6.9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114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5.2" customHeight="1">
      <c r="A98" s="35"/>
      <c r="B98" s="36"/>
      <c r="C98" s="29" t="s">
        <v>32</v>
      </c>
      <c r="D98" s="37"/>
      <c r="E98" s="37"/>
      <c r="F98" s="27" t="str">
        <f>E17</f>
        <v xml:space="preserve"> </v>
      </c>
      <c r="G98" s="37"/>
      <c r="H98" s="37"/>
      <c r="I98" s="29" t="s">
        <v>38</v>
      </c>
      <c r="J98" s="33" t="str">
        <f>E23</f>
        <v xml:space="preserve"> </v>
      </c>
      <c r="K98" s="37"/>
      <c r="L98" s="114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15.2" customHeight="1">
      <c r="A99" s="35"/>
      <c r="B99" s="36"/>
      <c r="C99" s="29" t="s">
        <v>36</v>
      </c>
      <c r="D99" s="37"/>
      <c r="E99" s="37"/>
      <c r="F99" s="27" t="str">
        <f>IF(E20="","",E20)</f>
        <v>Vyplň údaj</v>
      </c>
      <c r="G99" s="37"/>
      <c r="H99" s="37"/>
      <c r="I99" s="29" t="s">
        <v>40</v>
      </c>
      <c r="J99" s="33" t="str">
        <f>E26</f>
        <v xml:space="preserve"> </v>
      </c>
      <c r="K99" s="37"/>
      <c r="L99" s="114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0.3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114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11" customFormat="1" ht="29.25" customHeight="1">
      <c r="A101" s="152"/>
      <c r="B101" s="153"/>
      <c r="C101" s="154" t="s">
        <v>141</v>
      </c>
      <c r="D101" s="155" t="s">
        <v>62</v>
      </c>
      <c r="E101" s="155" t="s">
        <v>58</v>
      </c>
      <c r="F101" s="155" t="s">
        <v>59</v>
      </c>
      <c r="G101" s="155" t="s">
        <v>142</v>
      </c>
      <c r="H101" s="155" t="s">
        <v>143</v>
      </c>
      <c r="I101" s="155" t="s">
        <v>144</v>
      </c>
      <c r="J101" s="155" t="s">
        <v>121</v>
      </c>
      <c r="K101" s="156" t="s">
        <v>145</v>
      </c>
      <c r="L101" s="157"/>
      <c r="M101" s="69" t="s">
        <v>34</v>
      </c>
      <c r="N101" s="70" t="s">
        <v>47</v>
      </c>
      <c r="O101" s="70" t="s">
        <v>146</v>
      </c>
      <c r="P101" s="70" t="s">
        <v>147</v>
      </c>
      <c r="Q101" s="70" t="s">
        <v>148</v>
      </c>
      <c r="R101" s="70" t="s">
        <v>149</v>
      </c>
      <c r="S101" s="70" t="s">
        <v>150</v>
      </c>
      <c r="T101" s="71" t="s">
        <v>151</v>
      </c>
      <c r="U101" s="152"/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/>
    </row>
    <row r="102" spans="1:65" s="2" customFormat="1" ht="22.9" customHeight="1">
      <c r="A102" s="35"/>
      <c r="B102" s="36"/>
      <c r="C102" s="76" t="s">
        <v>152</v>
      </c>
      <c r="D102" s="37"/>
      <c r="E102" s="37"/>
      <c r="F102" s="37"/>
      <c r="G102" s="37"/>
      <c r="H102" s="37"/>
      <c r="I102" s="37"/>
      <c r="J102" s="158">
        <f>BK102</f>
        <v>0</v>
      </c>
      <c r="K102" s="37"/>
      <c r="L102" s="40"/>
      <c r="M102" s="72"/>
      <c r="N102" s="159"/>
      <c r="O102" s="73"/>
      <c r="P102" s="160">
        <f>P103+P306+P340</f>
        <v>0</v>
      </c>
      <c r="Q102" s="73"/>
      <c r="R102" s="160">
        <f>R103+R306+R340</f>
        <v>358.61779283039999</v>
      </c>
      <c r="S102" s="73"/>
      <c r="T102" s="161">
        <f>T103+T306+T340</f>
        <v>56.171575000000004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7" t="s">
        <v>76</v>
      </c>
      <c r="AU102" s="17" t="s">
        <v>122</v>
      </c>
      <c r="BK102" s="162">
        <f>BK103+BK306+BK340</f>
        <v>0</v>
      </c>
    </row>
    <row r="103" spans="1:65" s="12" customFormat="1" ht="25.9" customHeight="1">
      <c r="B103" s="163"/>
      <c r="C103" s="164"/>
      <c r="D103" s="165" t="s">
        <v>76</v>
      </c>
      <c r="E103" s="166" t="s">
        <v>153</v>
      </c>
      <c r="F103" s="166" t="s">
        <v>154</v>
      </c>
      <c r="G103" s="164"/>
      <c r="H103" s="164"/>
      <c r="I103" s="167"/>
      <c r="J103" s="168">
        <f>BK103</f>
        <v>0</v>
      </c>
      <c r="K103" s="164"/>
      <c r="L103" s="169"/>
      <c r="M103" s="170"/>
      <c r="N103" s="171"/>
      <c r="O103" s="171"/>
      <c r="P103" s="172">
        <f>P104+P152+P168+P193+P207+P212+P228+P292+P302</f>
        <v>0</v>
      </c>
      <c r="Q103" s="171"/>
      <c r="R103" s="172">
        <f>R104+R152+R168+R193+R207+R212+R228+R292+R302</f>
        <v>350.04977661039999</v>
      </c>
      <c r="S103" s="171"/>
      <c r="T103" s="173">
        <f>T104+T152+T168+T193+T207+T212+T228+T292+T302</f>
        <v>56.171575000000004</v>
      </c>
      <c r="AR103" s="174" t="s">
        <v>23</v>
      </c>
      <c r="AT103" s="175" t="s">
        <v>76</v>
      </c>
      <c r="AU103" s="175" t="s">
        <v>77</v>
      </c>
      <c r="AY103" s="174" t="s">
        <v>155</v>
      </c>
      <c r="BK103" s="176">
        <f>BK104+BK152+BK168+BK193+BK207+BK212+BK228+BK292+BK302</f>
        <v>0</v>
      </c>
    </row>
    <row r="104" spans="1:65" s="12" customFormat="1" ht="22.9" customHeight="1">
      <c r="B104" s="163"/>
      <c r="C104" s="164"/>
      <c r="D104" s="165" t="s">
        <v>76</v>
      </c>
      <c r="E104" s="177" t="s">
        <v>23</v>
      </c>
      <c r="F104" s="177" t="s">
        <v>156</v>
      </c>
      <c r="G104" s="164"/>
      <c r="H104" s="164"/>
      <c r="I104" s="167"/>
      <c r="J104" s="178">
        <f>BK104</f>
        <v>0</v>
      </c>
      <c r="K104" s="164"/>
      <c r="L104" s="169"/>
      <c r="M104" s="170"/>
      <c r="N104" s="171"/>
      <c r="O104" s="171"/>
      <c r="P104" s="172">
        <f>P105+SUM(P106:P145)</f>
        <v>0</v>
      </c>
      <c r="Q104" s="171"/>
      <c r="R104" s="172">
        <f>R105+SUM(R106:R145)</f>
        <v>1.0237375</v>
      </c>
      <c r="S104" s="171"/>
      <c r="T104" s="173">
        <f>T105+SUM(T106:T145)</f>
        <v>47.76</v>
      </c>
      <c r="AR104" s="174" t="s">
        <v>23</v>
      </c>
      <c r="AT104" s="175" t="s">
        <v>76</v>
      </c>
      <c r="AU104" s="175" t="s">
        <v>23</v>
      </c>
      <c r="AY104" s="174" t="s">
        <v>155</v>
      </c>
      <c r="BK104" s="176">
        <f>BK105+SUM(BK106:BK145)</f>
        <v>0</v>
      </c>
    </row>
    <row r="105" spans="1:65" s="2" customFormat="1" ht="24">
      <c r="A105" s="35"/>
      <c r="B105" s="36"/>
      <c r="C105" s="179" t="s">
        <v>23</v>
      </c>
      <c r="D105" s="179" t="s">
        <v>157</v>
      </c>
      <c r="E105" s="180" t="s">
        <v>158</v>
      </c>
      <c r="F105" s="181" t="s">
        <v>159</v>
      </c>
      <c r="G105" s="182" t="s">
        <v>160</v>
      </c>
      <c r="H105" s="183">
        <v>450</v>
      </c>
      <c r="I105" s="184"/>
      <c r="J105" s="185">
        <f>ROUND(I105*H105,2)</f>
        <v>0</v>
      </c>
      <c r="K105" s="181" t="s">
        <v>161</v>
      </c>
      <c r="L105" s="40"/>
      <c r="M105" s="186" t="s">
        <v>34</v>
      </c>
      <c r="N105" s="187" t="s">
        <v>48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162</v>
      </c>
      <c r="AT105" s="190" t="s">
        <v>157</v>
      </c>
      <c r="AU105" s="190" t="s">
        <v>22</v>
      </c>
      <c r="AY105" s="17" t="s">
        <v>155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7" t="s">
        <v>23</v>
      </c>
      <c r="BK105" s="191">
        <f>ROUND(I105*H105,2)</f>
        <v>0</v>
      </c>
      <c r="BL105" s="17" t="s">
        <v>162</v>
      </c>
      <c r="BM105" s="190" t="s">
        <v>163</v>
      </c>
    </row>
    <row r="106" spans="1:65" s="2" customFormat="1" ht="19.5">
      <c r="A106" s="35"/>
      <c r="B106" s="36"/>
      <c r="C106" s="37"/>
      <c r="D106" s="192" t="s">
        <v>164</v>
      </c>
      <c r="E106" s="37"/>
      <c r="F106" s="193" t="s">
        <v>165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164</v>
      </c>
      <c r="AU106" s="17" t="s">
        <v>22</v>
      </c>
    </row>
    <row r="107" spans="1:65" s="2" customFormat="1" ht="16.5" customHeight="1">
      <c r="A107" s="35"/>
      <c r="B107" s="36"/>
      <c r="C107" s="179" t="s">
        <v>22</v>
      </c>
      <c r="D107" s="179" t="s">
        <v>157</v>
      </c>
      <c r="E107" s="180" t="s">
        <v>166</v>
      </c>
      <c r="F107" s="181" t="s">
        <v>167</v>
      </c>
      <c r="G107" s="182" t="s">
        <v>160</v>
      </c>
      <c r="H107" s="183">
        <v>450</v>
      </c>
      <c r="I107" s="184"/>
      <c r="J107" s="185">
        <f>ROUND(I107*H107,2)</f>
        <v>0</v>
      </c>
      <c r="K107" s="181" t="s">
        <v>161</v>
      </c>
      <c r="L107" s="40"/>
      <c r="M107" s="186" t="s">
        <v>34</v>
      </c>
      <c r="N107" s="187" t="s">
        <v>48</v>
      </c>
      <c r="O107" s="65"/>
      <c r="P107" s="188">
        <f>O107*H107</f>
        <v>0</v>
      </c>
      <c r="Q107" s="188">
        <v>3.0000000000000001E-5</v>
      </c>
      <c r="R107" s="188">
        <f>Q107*H107</f>
        <v>1.35E-2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162</v>
      </c>
      <c r="AT107" s="190" t="s">
        <v>157</v>
      </c>
      <c r="AU107" s="190" t="s">
        <v>22</v>
      </c>
      <c r="AY107" s="17" t="s">
        <v>155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7" t="s">
        <v>23</v>
      </c>
      <c r="BK107" s="191">
        <f>ROUND(I107*H107,2)</f>
        <v>0</v>
      </c>
      <c r="BL107" s="17" t="s">
        <v>162</v>
      </c>
      <c r="BM107" s="190" t="s">
        <v>168</v>
      </c>
    </row>
    <row r="108" spans="1:65" s="2" customFormat="1" ht="19.5">
      <c r="A108" s="35"/>
      <c r="B108" s="36"/>
      <c r="C108" s="37"/>
      <c r="D108" s="192" t="s">
        <v>164</v>
      </c>
      <c r="E108" s="37"/>
      <c r="F108" s="193" t="s">
        <v>169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7" t="s">
        <v>164</v>
      </c>
      <c r="AU108" s="17" t="s">
        <v>22</v>
      </c>
    </row>
    <row r="109" spans="1:65" s="2" customFormat="1" ht="24">
      <c r="A109" s="35"/>
      <c r="B109" s="36"/>
      <c r="C109" s="179" t="s">
        <v>170</v>
      </c>
      <c r="D109" s="179" t="s">
        <v>157</v>
      </c>
      <c r="E109" s="180" t="s">
        <v>171</v>
      </c>
      <c r="F109" s="181" t="s">
        <v>172</v>
      </c>
      <c r="G109" s="182" t="s">
        <v>173</v>
      </c>
      <c r="H109" s="183">
        <v>5</v>
      </c>
      <c r="I109" s="184"/>
      <c r="J109" s="185">
        <f>ROUND(I109*H109,2)</f>
        <v>0</v>
      </c>
      <c r="K109" s="181" t="s">
        <v>161</v>
      </c>
      <c r="L109" s="40"/>
      <c r="M109" s="186" t="s">
        <v>34</v>
      </c>
      <c r="N109" s="187" t="s">
        <v>48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162</v>
      </c>
      <c r="AT109" s="190" t="s">
        <v>157</v>
      </c>
      <c r="AU109" s="190" t="s">
        <v>22</v>
      </c>
      <c r="AY109" s="17" t="s">
        <v>155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7" t="s">
        <v>23</v>
      </c>
      <c r="BK109" s="191">
        <f>ROUND(I109*H109,2)</f>
        <v>0</v>
      </c>
      <c r="BL109" s="17" t="s">
        <v>162</v>
      </c>
      <c r="BM109" s="190" t="s">
        <v>174</v>
      </c>
    </row>
    <row r="110" spans="1:65" s="2" customFormat="1" ht="19.5">
      <c r="A110" s="35"/>
      <c r="B110" s="36"/>
      <c r="C110" s="37"/>
      <c r="D110" s="192" t="s">
        <v>164</v>
      </c>
      <c r="E110" s="37"/>
      <c r="F110" s="193" t="s">
        <v>175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7" t="s">
        <v>164</v>
      </c>
      <c r="AU110" s="17" t="s">
        <v>22</v>
      </c>
    </row>
    <row r="111" spans="1:65" s="2" customFormat="1" ht="24">
      <c r="A111" s="35"/>
      <c r="B111" s="36"/>
      <c r="C111" s="179" t="s">
        <v>162</v>
      </c>
      <c r="D111" s="179" t="s">
        <v>157</v>
      </c>
      <c r="E111" s="180" t="s">
        <v>176</v>
      </c>
      <c r="F111" s="181" t="s">
        <v>177</v>
      </c>
      <c r="G111" s="182" t="s">
        <v>178</v>
      </c>
      <c r="H111" s="183">
        <v>4.2</v>
      </c>
      <c r="I111" s="184"/>
      <c r="J111" s="185">
        <f>ROUND(I111*H111,2)</f>
        <v>0</v>
      </c>
      <c r="K111" s="181" t="s">
        <v>161</v>
      </c>
      <c r="L111" s="40"/>
      <c r="M111" s="186" t="s">
        <v>34</v>
      </c>
      <c r="N111" s="187" t="s">
        <v>48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2.4</v>
      </c>
      <c r="T111" s="189">
        <f>S111*H111</f>
        <v>10.08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162</v>
      </c>
      <c r="AT111" s="190" t="s">
        <v>157</v>
      </c>
      <c r="AU111" s="190" t="s">
        <v>22</v>
      </c>
      <c r="AY111" s="17" t="s">
        <v>155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7" t="s">
        <v>23</v>
      </c>
      <c r="BK111" s="191">
        <f>ROUND(I111*H111,2)</f>
        <v>0</v>
      </c>
      <c r="BL111" s="17" t="s">
        <v>162</v>
      </c>
      <c r="BM111" s="190" t="s">
        <v>179</v>
      </c>
    </row>
    <row r="112" spans="1:65" s="2" customFormat="1" ht="19.5">
      <c r="A112" s="35"/>
      <c r="B112" s="36"/>
      <c r="C112" s="37"/>
      <c r="D112" s="192" t="s">
        <v>164</v>
      </c>
      <c r="E112" s="37"/>
      <c r="F112" s="193" t="s">
        <v>177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164</v>
      </c>
      <c r="AU112" s="17" t="s">
        <v>22</v>
      </c>
    </row>
    <row r="113" spans="1:65" s="13" customFormat="1" ht="11.25">
      <c r="B113" s="197"/>
      <c r="C113" s="198"/>
      <c r="D113" s="192" t="s">
        <v>180</v>
      </c>
      <c r="E113" s="199" t="s">
        <v>34</v>
      </c>
      <c r="F113" s="200" t="s">
        <v>181</v>
      </c>
      <c r="G113" s="198"/>
      <c r="H113" s="201">
        <v>4.2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180</v>
      </c>
      <c r="AU113" s="207" t="s">
        <v>22</v>
      </c>
      <c r="AV113" s="13" t="s">
        <v>22</v>
      </c>
      <c r="AW113" s="13" t="s">
        <v>39</v>
      </c>
      <c r="AX113" s="13" t="s">
        <v>23</v>
      </c>
      <c r="AY113" s="207" t="s">
        <v>155</v>
      </c>
    </row>
    <row r="114" spans="1:65" s="2" customFormat="1" ht="24">
      <c r="A114" s="35"/>
      <c r="B114" s="36"/>
      <c r="C114" s="179" t="s">
        <v>182</v>
      </c>
      <c r="D114" s="179" t="s">
        <v>157</v>
      </c>
      <c r="E114" s="180" t="s">
        <v>183</v>
      </c>
      <c r="F114" s="181" t="s">
        <v>184</v>
      </c>
      <c r="G114" s="182" t="s">
        <v>178</v>
      </c>
      <c r="H114" s="183">
        <v>1.4</v>
      </c>
      <c r="I114" s="184"/>
      <c r="J114" s="185">
        <f>ROUND(I114*H114,2)</f>
        <v>0</v>
      </c>
      <c r="K114" s="181" t="s">
        <v>161</v>
      </c>
      <c r="L114" s="40"/>
      <c r="M114" s="186" t="s">
        <v>34</v>
      </c>
      <c r="N114" s="187" t="s">
        <v>48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2.4</v>
      </c>
      <c r="T114" s="189">
        <f>S114*H114</f>
        <v>3.36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162</v>
      </c>
      <c r="AT114" s="190" t="s">
        <v>157</v>
      </c>
      <c r="AU114" s="190" t="s">
        <v>22</v>
      </c>
      <c r="AY114" s="17" t="s">
        <v>155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7" t="s">
        <v>23</v>
      </c>
      <c r="BK114" s="191">
        <f>ROUND(I114*H114,2)</f>
        <v>0</v>
      </c>
      <c r="BL114" s="17" t="s">
        <v>162</v>
      </c>
      <c r="BM114" s="190" t="s">
        <v>185</v>
      </c>
    </row>
    <row r="115" spans="1:65" s="2" customFormat="1" ht="19.5">
      <c r="A115" s="35"/>
      <c r="B115" s="36"/>
      <c r="C115" s="37"/>
      <c r="D115" s="192" t="s">
        <v>164</v>
      </c>
      <c r="E115" s="37"/>
      <c r="F115" s="193" t="s">
        <v>184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7" t="s">
        <v>164</v>
      </c>
      <c r="AU115" s="17" t="s">
        <v>22</v>
      </c>
    </row>
    <row r="116" spans="1:65" s="13" customFormat="1" ht="11.25">
      <c r="B116" s="197"/>
      <c r="C116" s="198"/>
      <c r="D116" s="192" t="s">
        <v>180</v>
      </c>
      <c r="E116" s="199" t="s">
        <v>34</v>
      </c>
      <c r="F116" s="200" t="s">
        <v>186</v>
      </c>
      <c r="G116" s="198"/>
      <c r="H116" s="201">
        <v>1.4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180</v>
      </c>
      <c r="AU116" s="207" t="s">
        <v>22</v>
      </c>
      <c r="AV116" s="13" t="s">
        <v>22</v>
      </c>
      <c r="AW116" s="13" t="s">
        <v>39</v>
      </c>
      <c r="AX116" s="13" t="s">
        <v>23</v>
      </c>
      <c r="AY116" s="207" t="s">
        <v>155</v>
      </c>
    </row>
    <row r="117" spans="1:65" s="2" customFormat="1" ht="24">
      <c r="A117" s="35"/>
      <c r="B117" s="36"/>
      <c r="C117" s="179" t="s">
        <v>187</v>
      </c>
      <c r="D117" s="179" t="s">
        <v>157</v>
      </c>
      <c r="E117" s="180" t="s">
        <v>188</v>
      </c>
      <c r="F117" s="181" t="s">
        <v>189</v>
      </c>
      <c r="G117" s="182" t="s">
        <v>178</v>
      </c>
      <c r="H117" s="183">
        <v>13</v>
      </c>
      <c r="I117" s="184"/>
      <c r="J117" s="185">
        <f>ROUND(I117*H117,2)</f>
        <v>0</v>
      </c>
      <c r="K117" s="181" t="s">
        <v>161</v>
      </c>
      <c r="L117" s="40"/>
      <c r="M117" s="186" t="s">
        <v>34</v>
      </c>
      <c r="N117" s="187" t="s">
        <v>48</v>
      </c>
      <c r="O117" s="65"/>
      <c r="P117" s="188">
        <f>O117*H117</f>
        <v>0</v>
      </c>
      <c r="Q117" s="188">
        <v>0</v>
      </c>
      <c r="R117" s="188">
        <f>Q117*H117</f>
        <v>0</v>
      </c>
      <c r="S117" s="188">
        <v>2.4</v>
      </c>
      <c r="T117" s="189">
        <f>S117*H117</f>
        <v>31.2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162</v>
      </c>
      <c r="AT117" s="190" t="s">
        <v>157</v>
      </c>
      <c r="AU117" s="190" t="s">
        <v>22</v>
      </c>
      <c r="AY117" s="17" t="s">
        <v>155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7" t="s">
        <v>23</v>
      </c>
      <c r="BK117" s="191">
        <f>ROUND(I117*H117,2)</f>
        <v>0</v>
      </c>
      <c r="BL117" s="17" t="s">
        <v>162</v>
      </c>
      <c r="BM117" s="190" t="s">
        <v>190</v>
      </c>
    </row>
    <row r="118" spans="1:65" s="2" customFormat="1" ht="19.5">
      <c r="A118" s="35"/>
      <c r="B118" s="36"/>
      <c r="C118" s="37"/>
      <c r="D118" s="192" t="s">
        <v>164</v>
      </c>
      <c r="E118" s="37"/>
      <c r="F118" s="193" t="s">
        <v>189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7" t="s">
        <v>164</v>
      </c>
      <c r="AU118" s="17" t="s">
        <v>22</v>
      </c>
    </row>
    <row r="119" spans="1:65" s="13" customFormat="1" ht="11.25">
      <c r="B119" s="197"/>
      <c r="C119" s="198"/>
      <c r="D119" s="192" t="s">
        <v>180</v>
      </c>
      <c r="E119" s="199" t="s">
        <v>34</v>
      </c>
      <c r="F119" s="200" t="s">
        <v>191</v>
      </c>
      <c r="G119" s="198"/>
      <c r="H119" s="201">
        <v>13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180</v>
      </c>
      <c r="AU119" s="207" t="s">
        <v>22</v>
      </c>
      <c r="AV119" s="13" t="s">
        <v>22</v>
      </c>
      <c r="AW119" s="13" t="s">
        <v>39</v>
      </c>
      <c r="AX119" s="13" t="s">
        <v>23</v>
      </c>
      <c r="AY119" s="207" t="s">
        <v>155</v>
      </c>
    </row>
    <row r="120" spans="1:65" s="2" customFormat="1" ht="24">
      <c r="A120" s="35"/>
      <c r="B120" s="36"/>
      <c r="C120" s="179" t="s">
        <v>192</v>
      </c>
      <c r="D120" s="179" t="s">
        <v>157</v>
      </c>
      <c r="E120" s="180" t="s">
        <v>193</v>
      </c>
      <c r="F120" s="181" t="s">
        <v>194</v>
      </c>
      <c r="G120" s="182" t="s">
        <v>178</v>
      </c>
      <c r="H120" s="183">
        <v>1.3</v>
      </c>
      <c r="I120" s="184"/>
      <c r="J120" s="185">
        <f>ROUND(I120*H120,2)</f>
        <v>0</v>
      </c>
      <c r="K120" s="181" t="s">
        <v>161</v>
      </c>
      <c r="L120" s="40"/>
      <c r="M120" s="186" t="s">
        <v>34</v>
      </c>
      <c r="N120" s="187" t="s">
        <v>48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2.4</v>
      </c>
      <c r="T120" s="189">
        <f>S120*H120</f>
        <v>3.12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162</v>
      </c>
      <c r="AT120" s="190" t="s">
        <v>157</v>
      </c>
      <c r="AU120" s="190" t="s">
        <v>22</v>
      </c>
      <c r="AY120" s="17" t="s">
        <v>155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7" t="s">
        <v>23</v>
      </c>
      <c r="BK120" s="191">
        <f>ROUND(I120*H120,2)</f>
        <v>0</v>
      </c>
      <c r="BL120" s="17" t="s">
        <v>162</v>
      </c>
      <c r="BM120" s="190" t="s">
        <v>195</v>
      </c>
    </row>
    <row r="121" spans="1:65" s="2" customFormat="1" ht="19.5">
      <c r="A121" s="35"/>
      <c r="B121" s="36"/>
      <c r="C121" s="37"/>
      <c r="D121" s="192" t="s">
        <v>164</v>
      </c>
      <c r="E121" s="37"/>
      <c r="F121" s="193" t="s">
        <v>194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164</v>
      </c>
      <c r="AU121" s="17" t="s">
        <v>22</v>
      </c>
    </row>
    <row r="122" spans="1:65" s="13" customFormat="1" ht="11.25">
      <c r="B122" s="197"/>
      <c r="C122" s="198"/>
      <c r="D122" s="192" t="s">
        <v>180</v>
      </c>
      <c r="E122" s="199" t="s">
        <v>34</v>
      </c>
      <c r="F122" s="200" t="s">
        <v>196</v>
      </c>
      <c r="G122" s="198"/>
      <c r="H122" s="201">
        <v>1.3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180</v>
      </c>
      <c r="AU122" s="207" t="s">
        <v>22</v>
      </c>
      <c r="AV122" s="13" t="s">
        <v>22</v>
      </c>
      <c r="AW122" s="13" t="s">
        <v>39</v>
      </c>
      <c r="AX122" s="13" t="s">
        <v>23</v>
      </c>
      <c r="AY122" s="207" t="s">
        <v>155</v>
      </c>
    </row>
    <row r="123" spans="1:65" s="2" customFormat="1" ht="36">
      <c r="A123" s="35"/>
      <c r="B123" s="36"/>
      <c r="C123" s="179" t="s">
        <v>197</v>
      </c>
      <c r="D123" s="179" t="s">
        <v>157</v>
      </c>
      <c r="E123" s="180" t="s">
        <v>198</v>
      </c>
      <c r="F123" s="181" t="s">
        <v>199</v>
      </c>
      <c r="G123" s="182" t="s">
        <v>178</v>
      </c>
      <c r="H123" s="183">
        <v>107.1</v>
      </c>
      <c r="I123" s="184"/>
      <c r="J123" s="185">
        <f>ROUND(I123*H123,2)</f>
        <v>0</v>
      </c>
      <c r="K123" s="181" t="s">
        <v>161</v>
      </c>
      <c r="L123" s="40"/>
      <c r="M123" s="186" t="s">
        <v>34</v>
      </c>
      <c r="N123" s="187" t="s">
        <v>48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162</v>
      </c>
      <c r="AT123" s="190" t="s">
        <v>157</v>
      </c>
      <c r="AU123" s="190" t="s">
        <v>22</v>
      </c>
      <c r="AY123" s="17" t="s">
        <v>155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7" t="s">
        <v>23</v>
      </c>
      <c r="BK123" s="191">
        <f>ROUND(I123*H123,2)</f>
        <v>0</v>
      </c>
      <c r="BL123" s="17" t="s">
        <v>162</v>
      </c>
      <c r="BM123" s="190" t="s">
        <v>200</v>
      </c>
    </row>
    <row r="124" spans="1:65" s="2" customFormat="1" ht="19.5">
      <c r="A124" s="35"/>
      <c r="B124" s="36"/>
      <c r="C124" s="37"/>
      <c r="D124" s="192" t="s">
        <v>164</v>
      </c>
      <c r="E124" s="37"/>
      <c r="F124" s="193" t="s">
        <v>201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164</v>
      </c>
      <c r="AU124" s="17" t="s">
        <v>22</v>
      </c>
    </row>
    <row r="125" spans="1:65" s="13" customFormat="1" ht="11.25">
      <c r="B125" s="197"/>
      <c r="C125" s="198"/>
      <c r="D125" s="192" t="s">
        <v>180</v>
      </c>
      <c r="E125" s="199" t="s">
        <v>34</v>
      </c>
      <c r="F125" s="200" t="s">
        <v>202</v>
      </c>
      <c r="G125" s="198"/>
      <c r="H125" s="201">
        <v>90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180</v>
      </c>
      <c r="AU125" s="207" t="s">
        <v>22</v>
      </c>
      <c r="AV125" s="13" t="s">
        <v>22</v>
      </c>
      <c r="AW125" s="13" t="s">
        <v>39</v>
      </c>
      <c r="AX125" s="13" t="s">
        <v>77</v>
      </c>
      <c r="AY125" s="207" t="s">
        <v>155</v>
      </c>
    </row>
    <row r="126" spans="1:65" s="13" customFormat="1" ht="11.25">
      <c r="B126" s="197"/>
      <c r="C126" s="198"/>
      <c r="D126" s="192" t="s">
        <v>180</v>
      </c>
      <c r="E126" s="199" t="s">
        <v>34</v>
      </c>
      <c r="F126" s="200" t="s">
        <v>203</v>
      </c>
      <c r="G126" s="198"/>
      <c r="H126" s="201">
        <v>7.5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180</v>
      </c>
      <c r="AU126" s="207" t="s">
        <v>22</v>
      </c>
      <c r="AV126" s="13" t="s">
        <v>22</v>
      </c>
      <c r="AW126" s="13" t="s">
        <v>39</v>
      </c>
      <c r="AX126" s="13" t="s">
        <v>77</v>
      </c>
      <c r="AY126" s="207" t="s">
        <v>155</v>
      </c>
    </row>
    <row r="127" spans="1:65" s="13" customFormat="1" ht="11.25">
      <c r="B127" s="197"/>
      <c r="C127" s="198"/>
      <c r="D127" s="192" t="s">
        <v>180</v>
      </c>
      <c r="E127" s="199" t="s">
        <v>34</v>
      </c>
      <c r="F127" s="200" t="s">
        <v>204</v>
      </c>
      <c r="G127" s="198"/>
      <c r="H127" s="201">
        <v>9.6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180</v>
      </c>
      <c r="AU127" s="207" t="s">
        <v>22</v>
      </c>
      <c r="AV127" s="13" t="s">
        <v>22</v>
      </c>
      <c r="AW127" s="13" t="s">
        <v>39</v>
      </c>
      <c r="AX127" s="13" t="s">
        <v>77</v>
      </c>
      <c r="AY127" s="207" t="s">
        <v>155</v>
      </c>
    </row>
    <row r="128" spans="1:65" s="14" customFormat="1" ht="11.25">
      <c r="B128" s="208"/>
      <c r="C128" s="209"/>
      <c r="D128" s="192" t="s">
        <v>180</v>
      </c>
      <c r="E128" s="210" t="s">
        <v>34</v>
      </c>
      <c r="F128" s="211" t="s">
        <v>205</v>
      </c>
      <c r="G128" s="209"/>
      <c r="H128" s="212">
        <v>107.1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180</v>
      </c>
      <c r="AU128" s="218" t="s">
        <v>22</v>
      </c>
      <c r="AV128" s="14" t="s">
        <v>162</v>
      </c>
      <c r="AW128" s="14" t="s">
        <v>39</v>
      </c>
      <c r="AX128" s="14" t="s">
        <v>23</v>
      </c>
      <c r="AY128" s="218" t="s">
        <v>155</v>
      </c>
    </row>
    <row r="129" spans="1:65" s="2" customFormat="1" ht="24">
      <c r="A129" s="35"/>
      <c r="B129" s="36"/>
      <c r="C129" s="179" t="s">
        <v>206</v>
      </c>
      <c r="D129" s="179" t="s">
        <v>157</v>
      </c>
      <c r="E129" s="180" t="s">
        <v>207</v>
      </c>
      <c r="F129" s="181" t="s">
        <v>208</v>
      </c>
      <c r="G129" s="182" t="s">
        <v>160</v>
      </c>
      <c r="H129" s="183">
        <v>125</v>
      </c>
      <c r="I129" s="184"/>
      <c r="J129" s="185">
        <f>ROUND(I129*H129,2)</f>
        <v>0</v>
      </c>
      <c r="K129" s="181" t="s">
        <v>161</v>
      </c>
      <c r="L129" s="40"/>
      <c r="M129" s="186" t="s">
        <v>34</v>
      </c>
      <c r="N129" s="187" t="s">
        <v>48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162</v>
      </c>
      <c r="AT129" s="190" t="s">
        <v>157</v>
      </c>
      <c r="AU129" s="190" t="s">
        <v>22</v>
      </c>
      <c r="AY129" s="17" t="s">
        <v>155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7" t="s">
        <v>23</v>
      </c>
      <c r="BK129" s="191">
        <f>ROUND(I129*H129,2)</f>
        <v>0</v>
      </c>
      <c r="BL129" s="17" t="s">
        <v>162</v>
      </c>
      <c r="BM129" s="190" t="s">
        <v>209</v>
      </c>
    </row>
    <row r="130" spans="1:65" s="2" customFormat="1" ht="19.5">
      <c r="A130" s="35"/>
      <c r="B130" s="36"/>
      <c r="C130" s="37"/>
      <c r="D130" s="192" t="s">
        <v>164</v>
      </c>
      <c r="E130" s="37"/>
      <c r="F130" s="193" t="s">
        <v>210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164</v>
      </c>
      <c r="AU130" s="17" t="s">
        <v>22</v>
      </c>
    </row>
    <row r="131" spans="1:65" s="13" customFormat="1" ht="11.25">
      <c r="B131" s="197"/>
      <c r="C131" s="198"/>
      <c r="D131" s="192" t="s">
        <v>180</v>
      </c>
      <c r="E131" s="199" t="s">
        <v>34</v>
      </c>
      <c r="F131" s="200" t="s">
        <v>211</v>
      </c>
      <c r="G131" s="198"/>
      <c r="H131" s="201">
        <v>125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180</v>
      </c>
      <c r="AU131" s="207" t="s">
        <v>22</v>
      </c>
      <c r="AV131" s="13" t="s">
        <v>22</v>
      </c>
      <c r="AW131" s="13" t="s">
        <v>39</v>
      </c>
      <c r="AX131" s="13" t="s">
        <v>23</v>
      </c>
      <c r="AY131" s="207" t="s">
        <v>155</v>
      </c>
    </row>
    <row r="132" spans="1:65" s="2" customFormat="1" ht="24">
      <c r="A132" s="35"/>
      <c r="B132" s="36"/>
      <c r="C132" s="179" t="s">
        <v>28</v>
      </c>
      <c r="D132" s="179" t="s">
        <v>157</v>
      </c>
      <c r="E132" s="180" t="s">
        <v>212</v>
      </c>
      <c r="F132" s="181" t="s">
        <v>213</v>
      </c>
      <c r="G132" s="182" t="s">
        <v>160</v>
      </c>
      <c r="H132" s="183">
        <v>140</v>
      </c>
      <c r="I132" s="184"/>
      <c r="J132" s="185">
        <f>ROUND(I132*H132,2)</f>
        <v>0</v>
      </c>
      <c r="K132" s="181" t="s">
        <v>161</v>
      </c>
      <c r="L132" s="40"/>
      <c r="M132" s="186" t="s">
        <v>34</v>
      </c>
      <c r="N132" s="187" t="s">
        <v>48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162</v>
      </c>
      <c r="AT132" s="190" t="s">
        <v>157</v>
      </c>
      <c r="AU132" s="190" t="s">
        <v>22</v>
      </c>
      <c r="AY132" s="17" t="s">
        <v>155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7" t="s">
        <v>23</v>
      </c>
      <c r="BK132" s="191">
        <f>ROUND(I132*H132,2)</f>
        <v>0</v>
      </c>
      <c r="BL132" s="17" t="s">
        <v>162</v>
      </c>
      <c r="BM132" s="190" t="s">
        <v>214</v>
      </c>
    </row>
    <row r="133" spans="1:65" s="2" customFormat="1" ht="19.5">
      <c r="A133" s="35"/>
      <c r="B133" s="36"/>
      <c r="C133" s="37"/>
      <c r="D133" s="192" t="s">
        <v>164</v>
      </c>
      <c r="E133" s="37"/>
      <c r="F133" s="193" t="s">
        <v>215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164</v>
      </c>
      <c r="AU133" s="17" t="s">
        <v>22</v>
      </c>
    </row>
    <row r="134" spans="1:65" s="2" customFormat="1" ht="24">
      <c r="A134" s="35"/>
      <c r="B134" s="36"/>
      <c r="C134" s="179" t="s">
        <v>216</v>
      </c>
      <c r="D134" s="179" t="s">
        <v>157</v>
      </c>
      <c r="E134" s="180" t="s">
        <v>217</v>
      </c>
      <c r="F134" s="181" t="s">
        <v>218</v>
      </c>
      <c r="G134" s="182" t="s">
        <v>160</v>
      </c>
      <c r="H134" s="183">
        <v>140</v>
      </c>
      <c r="I134" s="184"/>
      <c r="J134" s="185">
        <f>ROUND(I134*H134,2)</f>
        <v>0</v>
      </c>
      <c r="K134" s="181" t="s">
        <v>161</v>
      </c>
      <c r="L134" s="40"/>
      <c r="M134" s="186" t="s">
        <v>34</v>
      </c>
      <c r="N134" s="187" t="s">
        <v>48</v>
      </c>
      <c r="O134" s="6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0" t="s">
        <v>162</v>
      </c>
      <c r="AT134" s="190" t="s">
        <v>157</v>
      </c>
      <c r="AU134" s="190" t="s">
        <v>22</v>
      </c>
      <c r="AY134" s="17" t="s">
        <v>155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7" t="s">
        <v>23</v>
      </c>
      <c r="BK134" s="191">
        <f>ROUND(I134*H134,2)</f>
        <v>0</v>
      </c>
      <c r="BL134" s="17" t="s">
        <v>162</v>
      </c>
      <c r="BM134" s="190" t="s">
        <v>219</v>
      </c>
    </row>
    <row r="135" spans="1:65" s="2" customFormat="1" ht="19.5">
      <c r="A135" s="35"/>
      <c r="B135" s="36"/>
      <c r="C135" s="37"/>
      <c r="D135" s="192" t="s">
        <v>164</v>
      </c>
      <c r="E135" s="37"/>
      <c r="F135" s="193" t="s">
        <v>220</v>
      </c>
      <c r="G135" s="37"/>
      <c r="H135" s="37"/>
      <c r="I135" s="194"/>
      <c r="J135" s="37"/>
      <c r="K135" s="37"/>
      <c r="L135" s="40"/>
      <c r="M135" s="195"/>
      <c r="N135" s="19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164</v>
      </c>
      <c r="AU135" s="17" t="s">
        <v>22</v>
      </c>
    </row>
    <row r="136" spans="1:65" s="2" customFormat="1" ht="24">
      <c r="A136" s="35"/>
      <c r="B136" s="36"/>
      <c r="C136" s="179" t="s">
        <v>221</v>
      </c>
      <c r="D136" s="179" t="s">
        <v>157</v>
      </c>
      <c r="E136" s="180" t="s">
        <v>222</v>
      </c>
      <c r="F136" s="181" t="s">
        <v>223</v>
      </c>
      <c r="G136" s="182" t="s">
        <v>160</v>
      </c>
      <c r="H136" s="183">
        <v>14</v>
      </c>
      <c r="I136" s="184"/>
      <c r="J136" s="185">
        <f>ROUND(I136*H136,2)</f>
        <v>0</v>
      </c>
      <c r="K136" s="181" t="s">
        <v>161</v>
      </c>
      <c r="L136" s="40"/>
      <c r="M136" s="186" t="s">
        <v>34</v>
      </c>
      <c r="N136" s="187" t="s">
        <v>48</v>
      </c>
      <c r="O136" s="65"/>
      <c r="P136" s="188">
        <f>O136*H136</f>
        <v>0</v>
      </c>
      <c r="Q136" s="188">
        <v>3.4499999999999999E-3</v>
      </c>
      <c r="R136" s="188">
        <f>Q136*H136</f>
        <v>4.8299999999999996E-2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162</v>
      </c>
      <c r="AT136" s="190" t="s">
        <v>157</v>
      </c>
      <c r="AU136" s="190" t="s">
        <v>22</v>
      </c>
      <c r="AY136" s="17" t="s">
        <v>155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7" t="s">
        <v>23</v>
      </c>
      <c r="BK136" s="191">
        <f>ROUND(I136*H136,2)</f>
        <v>0</v>
      </c>
      <c r="BL136" s="17" t="s">
        <v>162</v>
      </c>
      <c r="BM136" s="190" t="s">
        <v>224</v>
      </c>
    </row>
    <row r="137" spans="1:65" s="2" customFormat="1" ht="19.5">
      <c r="A137" s="35"/>
      <c r="B137" s="36"/>
      <c r="C137" s="37"/>
      <c r="D137" s="192" t="s">
        <v>164</v>
      </c>
      <c r="E137" s="37"/>
      <c r="F137" s="193" t="s">
        <v>225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164</v>
      </c>
      <c r="AU137" s="17" t="s">
        <v>22</v>
      </c>
    </row>
    <row r="138" spans="1:65" s="13" customFormat="1" ht="11.25">
      <c r="B138" s="197"/>
      <c r="C138" s="198"/>
      <c r="D138" s="192" t="s">
        <v>180</v>
      </c>
      <c r="E138" s="199" t="s">
        <v>34</v>
      </c>
      <c r="F138" s="200" t="s">
        <v>226</v>
      </c>
      <c r="G138" s="198"/>
      <c r="H138" s="201">
        <v>14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180</v>
      </c>
      <c r="AU138" s="207" t="s">
        <v>22</v>
      </c>
      <c r="AV138" s="13" t="s">
        <v>22</v>
      </c>
      <c r="AW138" s="13" t="s">
        <v>39</v>
      </c>
      <c r="AX138" s="13" t="s">
        <v>23</v>
      </c>
      <c r="AY138" s="207" t="s">
        <v>155</v>
      </c>
    </row>
    <row r="139" spans="1:65" s="2" customFormat="1" ht="24">
      <c r="A139" s="35"/>
      <c r="B139" s="36"/>
      <c r="C139" s="179" t="s">
        <v>227</v>
      </c>
      <c r="D139" s="179" t="s">
        <v>157</v>
      </c>
      <c r="E139" s="180" t="s">
        <v>228</v>
      </c>
      <c r="F139" s="181" t="s">
        <v>229</v>
      </c>
      <c r="G139" s="182" t="s">
        <v>160</v>
      </c>
      <c r="H139" s="183">
        <v>14</v>
      </c>
      <c r="I139" s="184"/>
      <c r="J139" s="185">
        <f>ROUND(I139*H139,2)</f>
        <v>0</v>
      </c>
      <c r="K139" s="181" t="s">
        <v>161</v>
      </c>
      <c r="L139" s="40"/>
      <c r="M139" s="186" t="s">
        <v>34</v>
      </c>
      <c r="N139" s="187" t="s">
        <v>48</v>
      </c>
      <c r="O139" s="6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162</v>
      </c>
      <c r="AT139" s="190" t="s">
        <v>157</v>
      </c>
      <c r="AU139" s="190" t="s">
        <v>22</v>
      </c>
      <c r="AY139" s="17" t="s">
        <v>155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7" t="s">
        <v>23</v>
      </c>
      <c r="BK139" s="191">
        <f>ROUND(I139*H139,2)</f>
        <v>0</v>
      </c>
      <c r="BL139" s="17" t="s">
        <v>162</v>
      </c>
      <c r="BM139" s="190" t="s">
        <v>230</v>
      </c>
    </row>
    <row r="140" spans="1:65" s="2" customFormat="1" ht="29.25">
      <c r="A140" s="35"/>
      <c r="B140" s="36"/>
      <c r="C140" s="37"/>
      <c r="D140" s="192" t="s">
        <v>164</v>
      </c>
      <c r="E140" s="37"/>
      <c r="F140" s="193" t="s">
        <v>231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164</v>
      </c>
      <c r="AU140" s="17" t="s">
        <v>22</v>
      </c>
    </row>
    <row r="141" spans="1:65" s="2" customFormat="1" ht="24">
      <c r="A141" s="35"/>
      <c r="B141" s="36"/>
      <c r="C141" s="179" t="s">
        <v>232</v>
      </c>
      <c r="D141" s="179" t="s">
        <v>157</v>
      </c>
      <c r="E141" s="180" t="s">
        <v>233</v>
      </c>
      <c r="F141" s="181" t="s">
        <v>234</v>
      </c>
      <c r="G141" s="182" t="s">
        <v>160</v>
      </c>
      <c r="H141" s="183">
        <v>4.5</v>
      </c>
      <c r="I141" s="184"/>
      <c r="J141" s="185">
        <f>ROUND(I141*H141,2)</f>
        <v>0</v>
      </c>
      <c r="K141" s="181" t="s">
        <v>161</v>
      </c>
      <c r="L141" s="40"/>
      <c r="M141" s="186" t="s">
        <v>34</v>
      </c>
      <c r="N141" s="187" t="s">
        <v>48</v>
      </c>
      <c r="O141" s="65"/>
      <c r="P141" s="188">
        <f>O141*H141</f>
        <v>0</v>
      </c>
      <c r="Q141" s="188">
        <v>8.7399999999999995E-3</v>
      </c>
      <c r="R141" s="188">
        <f>Q141*H141</f>
        <v>3.9329999999999997E-2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162</v>
      </c>
      <c r="AT141" s="190" t="s">
        <v>157</v>
      </c>
      <c r="AU141" s="190" t="s">
        <v>22</v>
      </c>
      <c r="AY141" s="17" t="s">
        <v>155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7" t="s">
        <v>23</v>
      </c>
      <c r="BK141" s="191">
        <f>ROUND(I141*H141,2)</f>
        <v>0</v>
      </c>
      <c r="BL141" s="17" t="s">
        <v>162</v>
      </c>
      <c r="BM141" s="190" t="s">
        <v>235</v>
      </c>
    </row>
    <row r="142" spans="1:65" s="2" customFormat="1" ht="11.25">
      <c r="A142" s="35"/>
      <c r="B142" s="36"/>
      <c r="C142" s="37"/>
      <c r="D142" s="192" t="s">
        <v>164</v>
      </c>
      <c r="E142" s="37"/>
      <c r="F142" s="193" t="s">
        <v>234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164</v>
      </c>
      <c r="AU142" s="17" t="s">
        <v>22</v>
      </c>
    </row>
    <row r="143" spans="1:65" s="2" customFormat="1" ht="19.5">
      <c r="A143" s="35"/>
      <c r="B143" s="36"/>
      <c r="C143" s="37"/>
      <c r="D143" s="192" t="s">
        <v>236</v>
      </c>
      <c r="E143" s="37"/>
      <c r="F143" s="219" t="s">
        <v>237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236</v>
      </c>
      <c r="AU143" s="17" t="s">
        <v>22</v>
      </c>
    </row>
    <row r="144" spans="1:65" s="13" customFormat="1" ht="11.25">
      <c r="B144" s="197"/>
      <c r="C144" s="198"/>
      <c r="D144" s="192" t="s">
        <v>180</v>
      </c>
      <c r="E144" s="199" t="s">
        <v>34</v>
      </c>
      <c r="F144" s="200" t="s">
        <v>238</v>
      </c>
      <c r="G144" s="198"/>
      <c r="H144" s="201">
        <v>4.5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180</v>
      </c>
      <c r="AU144" s="207" t="s">
        <v>22</v>
      </c>
      <c r="AV144" s="13" t="s">
        <v>22</v>
      </c>
      <c r="AW144" s="13" t="s">
        <v>39</v>
      </c>
      <c r="AX144" s="13" t="s">
        <v>23</v>
      </c>
      <c r="AY144" s="207" t="s">
        <v>155</v>
      </c>
    </row>
    <row r="145" spans="1:65" s="12" customFormat="1" ht="20.85" customHeight="1">
      <c r="B145" s="163"/>
      <c r="C145" s="164"/>
      <c r="D145" s="165" t="s">
        <v>76</v>
      </c>
      <c r="E145" s="177" t="s">
        <v>239</v>
      </c>
      <c r="F145" s="177" t="s">
        <v>240</v>
      </c>
      <c r="G145" s="164"/>
      <c r="H145" s="164"/>
      <c r="I145" s="167"/>
      <c r="J145" s="178">
        <f>BK145</f>
        <v>0</v>
      </c>
      <c r="K145" s="164"/>
      <c r="L145" s="169"/>
      <c r="M145" s="170"/>
      <c r="N145" s="171"/>
      <c r="O145" s="171"/>
      <c r="P145" s="172">
        <f>SUM(P146:P151)</f>
        <v>0</v>
      </c>
      <c r="Q145" s="171"/>
      <c r="R145" s="172">
        <f>SUM(R146:R151)</f>
        <v>0.92260750000000002</v>
      </c>
      <c r="S145" s="171"/>
      <c r="T145" s="173">
        <f>SUM(T146:T151)</f>
        <v>0</v>
      </c>
      <c r="AR145" s="174" t="s">
        <v>23</v>
      </c>
      <c r="AT145" s="175" t="s">
        <v>76</v>
      </c>
      <c r="AU145" s="175" t="s">
        <v>22</v>
      </c>
      <c r="AY145" s="174" t="s">
        <v>155</v>
      </c>
      <c r="BK145" s="176">
        <f>SUM(BK146:BK151)</f>
        <v>0</v>
      </c>
    </row>
    <row r="146" spans="1:65" s="2" customFormat="1" ht="24">
      <c r="A146" s="35"/>
      <c r="B146" s="36"/>
      <c r="C146" s="179" t="s">
        <v>8</v>
      </c>
      <c r="D146" s="179" t="s">
        <v>157</v>
      </c>
      <c r="E146" s="180" t="s">
        <v>241</v>
      </c>
      <c r="F146" s="181" t="s">
        <v>242</v>
      </c>
      <c r="G146" s="182" t="s">
        <v>243</v>
      </c>
      <c r="H146" s="183">
        <v>25</v>
      </c>
      <c r="I146" s="184"/>
      <c r="J146" s="185">
        <f>ROUND(I146*H146,2)</f>
        <v>0</v>
      </c>
      <c r="K146" s="181" t="s">
        <v>161</v>
      </c>
      <c r="L146" s="40"/>
      <c r="M146" s="186" t="s">
        <v>34</v>
      </c>
      <c r="N146" s="187" t="s">
        <v>48</v>
      </c>
      <c r="O146" s="65"/>
      <c r="P146" s="188">
        <f>O146*H146</f>
        <v>0</v>
      </c>
      <c r="Q146" s="188">
        <v>3.6904300000000001E-2</v>
      </c>
      <c r="R146" s="188">
        <f>Q146*H146</f>
        <v>0.92260750000000002</v>
      </c>
      <c r="S146" s="188">
        <v>0</v>
      </c>
      <c r="T146" s="18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0" t="s">
        <v>162</v>
      </c>
      <c r="AT146" s="190" t="s">
        <v>157</v>
      </c>
      <c r="AU146" s="190" t="s">
        <v>170</v>
      </c>
      <c r="AY146" s="17" t="s">
        <v>155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7" t="s">
        <v>23</v>
      </c>
      <c r="BK146" s="191">
        <f>ROUND(I146*H146,2)</f>
        <v>0</v>
      </c>
      <c r="BL146" s="17" t="s">
        <v>162</v>
      </c>
      <c r="BM146" s="190" t="s">
        <v>244</v>
      </c>
    </row>
    <row r="147" spans="1:65" s="2" customFormat="1" ht="19.5">
      <c r="A147" s="35"/>
      <c r="B147" s="36"/>
      <c r="C147" s="37"/>
      <c r="D147" s="192" t="s">
        <v>164</v>
      </c>
      <c r="E147" s="37"/>
      <c r="F147" s="193" t="s">
        <v>242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164</v>
      </c>
      <c r="AU147" s="17" t="s">
        <v>170</v>
      </c>
    </row>
    <row r="148" spans="1:65" s="2" customFormat="1" ht="19.5">
      <c r="A148" s="35"/>
      <c r="B148" s="36"/>
      <c r="C148" s="37"/>
      <c r="D148" s="192" t="s">
        <v>236</v>
      </c>
      <c r="E148" s="37"/>
      <c r="F148" s="219" t="s">
        <v>245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236</v>
      </c>
      <c r="AU148" s="17" t="s">
        <v>170</v>
      </c>
    </row>
    <row r="149" spans="1:65" s="13" customFormat="1" ht="11.25">
      <c r="B149" s="197"/>
      <c r="C149" s="198"/>
      <c r="D149" s="192" t="s">
        <v>180</v>
      </c>
      <c r="E149" s="199" t="s">
        <v>34</v>
      </c>
      <c r="F149" s="200" t="s">
        <v>246</v>
      </c>
      <c r="G149" s="198"/>
      <c r="H149" s="201">
        <v>25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180</v>
      </c>
      <c r="AU149" s="207" t="s">
        <v>170</v>
      </c>
      <c r="AV149" s="13" t="s">
        <v>22</v>
      </c>
      <c r="AW149" s="13" t="s">
        <v>39</v>
      </c>
      <c r="AX149" s="13" t="s">
        <v>23</v>
      </c>
      <c r="AY149" s="207" t="s">
        <v>155</v>
      </c>
    </row>
    <row r="150" spans="1:65" s="2" customFormat="1" ht="33" customHeight="1">
      <c r="A150" s="35"/>
      <c r="B150" s="36"/>
      <c r="C150" s="179" t="s">
        <v>247</v>
      </c>
      <c r="D150" s="179" t="s">
        <v>157</v>
      </c>
      <c r="E150" s="180" t="s">
        <v>248</v>
      </c>
      <c r="F150" s="181" t="s">
        <v>249</v>
      </c>
      <c r="G150" s="182" t="s">
        <v>178</v>
      </c>
      <c r="H150" s="183">
        <v>3.6</v>
      </c>
      <c r="I150" s="184"/>
      <c r="J150" s="185">
        <f>ROUND(I150*H150,2)</f>
        <v>0</v>
      </c>
      <c r="K150" s="181" t="s">
        <v>161</v>
      </c>
      <c r="L150" s="40"/>
      <c r="M150" s="186" t="s">
        <v>34</v>
      </c>
      <c r="N150" s="187" t="s">
        <v>48</v>
      </c>
      <c r="O150" s="65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0" t="s">
        <v>162</v>
      </c>
      <c r="AT150" s="190" t="s">
        <v>157</v>
      </c>
      <c r="AU150" s="190" t="s">
        <v>170</v>
      </c>
      <c r="AY150" s="17" t="s">
        <v>155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7" t="s">
        <v>23</v>
      </c>
      <c r="BK150" s="191">
        <f>ROUND(I150*H150,2)</f>
        <v>0</v>
      </c>
      <c r="BL150" s="17" t="s">
        <v>162</v>
      </c>
      <c r="BM150" s="190" t="s">
        <v>250</v>
      </c>
    </row>
    <row r="151" spans="1:65" s="2" customFormat="1" ht="29.25">
      <c r="A151" s="35"/>
      <c r="B151" s="36"/>
      <c r="C151" s="37"/>
      <c r="D151" s="192" t="s">
        <v>164</v>
      </c>
      <c r="E151" s="37"/>
      <c r="F151" s="193" t="s">
        <v>251</v>
      </c>
      <c r="G151" s="37"/>
      <c r="H151" s="37"/>
      <c r="I151" s="194"/>
      <c r="J151" s="37"/>
      <c r="K151" s="37"/>
      <c r="L151" s="40"/>
      <c r="M151" s="195"/>
      <c r="N151" s="19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164</v>
      </c>
      <c r="AU151" s="17" t="s">
        <v>170</v>
      </c>
    </row>
    <row r="152" spans="1:65" s="12" customFormat="1" ht="22.9" customHeight="1">
      <c r="B152" s="163"/>
      <c r="C152" s="164"/>
      <c r="D152" s="165" t="s">
        <v>76</v>
      </c>
      <c r="E152" s="177" t="s">
        <v>22</v>
      </c>
      <c r="F152" s="177" t="s">
        <v>252</v>
      </c>
      <c r="G152" s="164"/>
      <c r="H152" s="164"/>
      <c r="I152" s="167"/>
      <c r="J152" s="178">
        <f>BK152</f>
        <v>0</v>
      </c>
      <c r="K152" s="164"/>
      <c r="L152" s="169"/>
      <c r="M152" s="170"/>
      <c r="N152" s="171"/>
      <c r="O152" s="171"/>
      <c r="P152" s="172">
        <f>SUM(P153:P167)</f>
        <v>0</v>
      </c>
      <c r="Q152" s="171"/>
      <c r="R152" s="172">
        <f>SUM(R153:R167)</f>
        <v>7.9925008000000002</v>
      </c>
      <c r="S152" s="171"/>
      <c r="T152" s="173">
        <f>SUM(T153:T167)</f>
        <v>0.2364</v>
      </c>
      <c r="AR152" s="174" t="s">
        <v>23</v>
      </c>
      <c r="AT152" s="175" t="s">
        <v>76</v>
      </c>
      <c r="AU152" s="175" t="s">
        <v>23</v>
      </c>
      <c r="AY152" s="174" t="s">
        <v>155</v>
      </c>
      <c r="BK152" s="176">
        <f>SUM(BK153:BK167)</f>
        <v>0</v>
      </c>
    </row>
    <row r="153" spans="1:65" s="2" customFormat="1" ht="24">
      <c r="A153" s="35"/>
      <c r="B153" s="36"/>
      <c r="C153" s="179" t="s">
        <v>253</v>
      </c>
      <c r="D153" s="179" t="s">
        <v>157</v>
      </c>
      <c r="E153" s="180" t="s">
        <v>254</v>
      </c>
      <c r="F153" s="181" t="s">
        <v>255</v>
      </c>
      <c r="G153" s="182" t="s">
        <v>243</v>
      </c>
      <c r="H153" s="183">
        <v>78.8</v>
      </c>
      <c r="I153" s="184"/>
      <c r="J153" s="185">
        <f>ROUND(I153*H153,2)</f>
        <v>0</v>
      </c>
      <c r="K153" s="181" t="s">
        <v>161</v>
      </c>
      <c r="L153" s="40"/>
      <c r="M153" s="186" t="s">
        <v>34</v>
      </c>
      <c r="N153" s="187" t="s">
        <v>48</v>
      </c>
      <c r="O153" s="65"/>
      <c r="P153" s="188">
        <f>O153*H153</f>
        <v>0</v>
      </c>
      <c r="Q153" s="188">
        <v>8.6000000000000003E-5</v>
      </c>
      <c r="R153" s="188">
        <f>Q153*H153</f>
        <v>6.7768000000000004E-3</v>
      </c>
      <c r="S153" s="188">
        <v>3.0000000000000001E-3</v>
      </c>
      <c r="T153" s="189">
        <f>S153*H153</f>
        <v>0.2364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162</v>
      </c>
      <c r="AT153" s="190" t="s">
        <v>157</v>
      </c>
      <c r="AU153" s="190" t="s">
        <v>22</v>
      </c>
      <c r="AY153" s="17" t="s">
        <v>155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7" t="s">
        <v>23</v>
      </c>
      <c r="BK153" s="191">
        <f>ROUND(I153*H153,2)</f>
        <v>0</v>
      </c>
      <c r="BL153" s="17" t="s">
        <v>162</v>
      </c>
      <c r="BM153" s="190" t="s">
        <v>256</v>
      </c>
    </row>
    <row r="154" spans="1:65" s="2" customFormat="1" ht="19.5">
      <c r="A154" s="35"/>
      <c r="B154" s="36"/>
      <c r="C154" s="37"/>
      <c r="D154" s="192" t="s">
        <v>164</v>
      </c>
      <c r="E154" s="37"/>
      <c r="F154" s="193" t="s">
        <v>257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164</v>
      </c>
      <c r="AU154" s="17" t="s">
        <v>22</v>
      </c>
    </row>
    <row r="155" spans="1:65" s="2" customFormat="1" ht="19.5">
      <c r="A155" s="35"/>
      <c r="B155" s="36"/>
      <c r="C155" s="37"/>
      <c r="D155" s="192" t="s">
        <v>236</v>
      </c>
      <c r="E155" s="37"/>
      <c r="F155" s="219" t="s">
        <v>258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236</v>
      </c>
      <c r="AU155" s="17" t="s">
        <v>22</v>
      </c>
    </row>
    <row r="156" spans="1:65" s="13" customFormat="1" ht="11.25">
      <c r="B156" s="197"/>
      <c r="C156" s="198"/>
      <c r="D156" s="192" t="s">
        <v>180</v>
      </c>
      <c r="E156" s="199" t="s">
        <v>34</v>
      </c>
      <c r="F156" s="200" t="s">
        <v>259</v>
      </c>
      <c r="G156" s="198"/>
      <c r="H156" s="201">
        <v>64.8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180</v>
      </c>
      <c r="AU156" s="207" t="s">
        <v>22</v>
      </c>
      <c r="AV156" s="13" t="s">
        <v>22</v>
      </c>
      <c r="AW156" s="13" t="s">
        <v>39</v>
      </c>
      <c r="AX156" s="13" t="s">
        <v>77</v>
      </c>
      <c r="AY156" s="207" t="s">
        <v>155</v>
      </c>
    </row>
    <row r="157" spans="1:65" s="13" customFormat="1" ht="11.25">
      <c r="B157" s="197"/>
      <c r="C157" s="198"/>
      <c r="D157" s="192" t="s">
        <v>180</v>
      </c>
      <c r="E157" s="199" t="s">
        <v>34</v>
      </c>
      <c r="F157" s="200" t="s">
        <v>260</v>
      </c>
      <c r="G157" s="198"/>
      <c r="H157" s="201">
        <v>14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180</v>
      </c>
      <c r="AU157" s="207" t="s">
        <v>22</v>
      </c>
      <c r="AV157" s="13" t="s">
        <v>22</v>
      </c>
      <c r="AW157" s="13" t="s">
        <v>39</v>
      </c>
      <c r="AX157" s="13" t="s">
        <v>77</v>
      </c>
      <c r="AY157" s="207" t="s">
        <v>155</v>
      </c>
    </row>
    <row r="158" spans="1:65" s="14" customFormat="1" ht="11.25">
      <c r="B158" s="208"/>
      <c r="C158" s="209"/>
      <c r="D158" s="192" t="s">
        <v>180</v>
      </c>
      <c r="E158" s="210" t="s">
        <v>34</v>
      </c>
      <c r="F158" s="211" t="s">
        <v>205</v>
      </c>
      <c r="G158" s="209"/>
      <c r="H158" s="212">
        <v>78.8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180</v>
      </c>
      <c r="AU158" s="218" t="s">
        <v>22</v>
      </c>
      <c r="AV158" s="14" t="s">
        <v>162</v>
      </c>
      <c r="AW158" s="14" t="s">
        <v>39</v>
      </c>
      <c r="AX158" s="14" t="s">
        <v>23</v>
      </c>
      <c r="AY158" s="218" t="s">
        <v>155</v>
      </c>
    </row>
    <row r="159" spans="1:65" s="2" customFormat="1" ht="24">
      <c r="A159" s="35"/>
      <c r="B159" s="36"/>
      <c r="C159" s="179" t="s">
        <v>261</v>
      </c>
      <c r="D159" s="179" t="s">
        <v>157</v>
      </c>
      <c r="E159" s="180" t="s">
        <v>262</v>
      </c>
      <c r="F159" s="181" t="s">
        <v>263</v>
      </c>
      <c r="G159" s="182" t="s">
        <v>264</v>
      </c>
      <c r="H159" s="183">
        <v>39.4</v>
      </c>
      <c r="I159" s="184"/>
      <c r="J159" s="185">
        <f>ROUND(I159*H159,2)</f>
        <v>0</v>
      </c>
      <c r="K159" s="181" t="s">
        <v>161</v>
      </c>
      <c r="L159" s="40"/>
      <c r="M159" s="186" t="s">
        <v>34</v>
      </c>
      <c r="N159" s="187" t="s">
        <v>48</v>
      </c>
      <c r="O159" s="65"/>
      <c r="P159" s="188">
        <f>O159*H159</f>
        <v>0</v>
      </c>
      <c r="Q159" s="188">
        <v>6.0000000000000002E-5</v>
      </c>
      <c r="R159" s="188">
        <f>Q159*H159</f>
        <v>2.3639999999999998E-3</v>
      </c>
      <c r="S159" s="188">
        <v>0</v>
      </c>
      <c r="T159" s="18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0" t="s">
        <v>162</v>
      </c>
      <c r="AT159" s="190" t="s">
        <v>157</v>
      </c>
      <c r="AU159" s="190" t="s">
        <v>22</v>
      </c>
      <c r="AY159" s="17" t="s">
        <v>155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7" t="s">
        <v>23</v>
      </c>
      <c r="BK159" s="191">
        <f>ROUND(I159*H159,2)</f>
        <v>0</v>
      </c>
      <c r="BL159" s="17" t="s">
        <v>162</v>
      </c>
      <c r="BM159" s="190" t="s">
        <v>265</v>
      </c>
    </row>
    <row r="160" spans="1:65" s="2" customFormat="1" ht="11.25">
      <c r="A160" s="35"/>
      <c r="B160" s="36"/>
      <c r="C160" s="37"/>
      <c r="D160" s="192" t="s">
        <v>164</v>
      </c>
      <c r="E160" s="37"/>
      <c r="F160" s="193" t="s">
        <v>266</v>
      </c>
      <c r="G160" s="37"/>
      <c r="H160" s="37"/>
      <c r="I160" s="194"/>
      <c r="J160" s="37"/>
      <c r="K160" s="37"/>
      <c r="L160" s="40"/>
      <c r="M160" s="195"/>
      <c r="N160" s="19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164</v>
      </c>
      <c r="AU160" s="17" t="s">
        <v>22</v>
      </c>
    </row>
    <row r="161" spans="1:65" s="13" customFormat="1" ht="11.25">
      <c r="B161" s="197"/>
      <c r="C161" s="198"/>
      <c r="D161" s="192" t="s">
        <v>180</v>
      </c>
      <c r="E161" s="199" t="s">
        <v>34</v>
      </c>
      <c r="F161" s="200" t="s">
        <v>267</v>
      </c>
      <c r="G161" s="198"/>
      <c r="H161" s="201">
        <v>39.4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180</v>
      </c>
      <c r="AU161" s="207" t="s">
        <v>22</v>
      </c>
      <c r="AV161" s="13" t="s">
        <v>22</v>
      </c>
      <c r="AW161" s="13" t="s">
        <v>39</v>
      </c>
      <c r="AX161" s="13" t="s">
        <v>23</v>
      </c>
      <c r="AY161" s="207" t="s">
        <v>155</v>
      </c>
    </row>
    <row r="162" spans="1:65" s="2" customFormat="1" ht="16.5" customHeight="1">
      <c r="A162" s="35"/>
      <c r="B162" s="36"/>
      <c r="C162" s="220" t="s">
        <v>268</v>
      </c>
      <c r="D162" s="220" t="s">
        <v>269</v>
      </c>
      <c r="E162" s="221" t="s">
        <v>270</v>
      </c>
      <c r="F162" s="222" t="s">
        <v>271</v>
      </c>
      <c r="G162" s="223" t="s">
        <v>272</v>
      </c>
      <c r="H162" s="224">
        <v>7.92</v>
      </c>
      <c r="I162" s="225"/>
      <c r="J162" s="226">
        <f>ROUND(I162*H162,2)</f>
        <v>0</v>
      </c>
      <c r="K162" s="222" t="s">
        <v>161</v>
      </c>
      <c r="L162" s="227"/>
      <c r="M162" s="228" t="s">
        <v>34</v>
      </c>
      <c r="N162" s="229" t="s">
        <v>48</v>
      </c>
      <c r="O162" s="65"/>
      <c r="P162" s="188">
        <f>O162*H162</f>
        <v>0</v>
      </c>
      <c r="Q162" s="188">
        <v>1</v>
      </c>
      <c r="R162" s="188">
        <f>Q162*H162</f>
        <v>7.92</v>
      </c>
      <c r="S162" s="188">
        <v>0</v>
      </c>
      <c r="T162" s="18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0" t="s">
        <v>197</v>
      </c>
      <c r="AT162" s="190" t="s">
        <v>269</v>
      </c>
      <c r="AU162" s="190" t="s">
        <v>22</v>
      </c>
      <c r="AY162" s="17" t="s">
        <v>155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7" t="s">
        <v>23</v>
      </c>
      <c r="BK162" s="191">
        <f>ROUND(I162*H162,2)</f>
        <v>0</v>
      </c>
      <c r="BL162" s="17" t="s">
        <v>162</v>
      </c>
      <c r="BM162" s="190" t="s">
        <v>273</v>
      </c>
    </row>
    <row r="163" spans="1:65" s="2" customFormat="1" ht="11.25">
      <c r="A163" s="35"/>
      <c r="B163" s="36"/>
      <c r="C163" s="37"/>
      <c r="D163" s="192" t="s">
        <v>164</v>
      </c>
      <c r="E163" s="37"/>
      <c r="F163" s="193" t="s">
        <v>271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164</v>
      </c>
      <c r="AU163" s="17" t="s">
        <v>22</v>
      </c>
    </row>
    <row r="164" spans="1:65" s="13" customFormat="1" ht="11.25">
      <c r="B164" s="197"/>
      <c r="C164" s="198"/>
      <c r="D164" s="192" t="s">
        <v>180</v>
      </c>
      <c r="E164" s="199" t="s">
        <v>34</v>
      </c>
      <c r="F164" s="200" t="s">
        <v>274</v>
      </c>
      <c r="G164" s="198"/>
      <c r="H164" s="201">
        <v>7.92</v>
      </c>
      <c r="I164" s="202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180</v>
      </c>
      <c r="AU164" s="207" t="s">
        <v>22</v>
      </c>
      <c r="AV164" s="13" t="s">
        <v>22</v>
      </c>
      <c r="AW164" s="13" t="s">
        <v>39</v>
      </c>
      <c r="AX164" s="13" t="s">
        <v>23</v>
      </c>
      <c r="AY164" s="207" t="s">
        <v>155</v>
      </c>
    </row>
    <row r="165" spans="1:65" s="2" customFormat="1" ht="16.5" customHeight="1">
      <c r="A165" s="35"/>
      <c r="B165" s="36"/>
      <c r="C165" s="220" t="s">
        <v>275</v>
      </c>
      <c r="D165" s="220" t="s">
        <v>269</v>
      </c>
      <c r="E165" s="221" t="s">
        <v>276</v>
      </c>
      <c r="F165" s="222" t="s">
        <v>277</v>
      </c>
      <c r="G165" s="223" t="s">
        <v>278</v>
      </c>
      <c r="H165" s="224">
        <v>63.36</v>
      </c>
      <c r="I165" s="225"/>
      <c r="J165" s="226">
        <f>ROUND(I165*H165,2)</f>
        <v>0</v>
      </c>
      <c r="K165" s="222" t="s">
        <v>161</v>
      </c>
      <c r="L165" s="227"/>
      <c r="M165" s="228" t="s">
        <v>34</v>
      </c>
      <c r="N165" s="229" t="s">
        <v>48</v>
      </c>
      <c r="O165" s="65"/>
      <c r="P165" s="188">
        <f>O165*H165</f>
        <v>0</v>
      </c>
      <c r="Q165" s="188">
        <v>1E-3</v>
      </c>
      <c r="R165" s="188">
        <f>Q165*H165</f>
        <v>6.336E-2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197</v>
      </c>
      <c r="AT165" s="190" t="s">
        <v>269</v>
      </c>
      <c r="AU165" s="190" t="s">
        <v>22</v>
      </c>
      <c r="AY165" s="17" t="s">
        <v>155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7" t="s">
        <v>23</v>
      </c>
      <c r="BK165" s="191">
        <f>ROUND(I165*H165,2)</f>
        <v>0</v>
      </c>
      <c r="BL165" s="17" t="s">
        <v>162</v>
      </c>
      <c r="BM165" s="190" t="s">
        <v>279</v>
      </c>
    </row>
    <row r="166" spans="1:65" s="2" customFormat="1" ht="11.25">
      <c r="A166" s="35"/>
      <c r="B166" s="36"/>
      <c r="C166" s="37"/>
      <c r="D166" s="192" t="s">
        <v>164</v>
      </c>
      <c r="E166" s="37"/>
      <c r="F166" s="193" t="s">
        <v>277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164</v>
      </c>
      <c r="AU166" s="17" t="s">
        <v>22</v>
      </c>
    </row>
    <row r="167" spans="1:65" s="13" customFormat="1" ht="11.25">
      <c r="B167" s="197"/>
      <c r="C167" s="198"/>
      <c r="D167" s="192" t="s">
        <v>180</v>
      </c>
      <c r="E167" s="199" t="s">
        <v>34</v>
      </c>
      <c r="F167" s="200" t="s">
        <v>280</v>
      </c>
      <c r="G167" s="198"/>
      <c r="H167" s="201">
        <v>63.36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180</v>
      </c>
      <c r="AU167" s="207" t="s">
        <v>22</v>
      </c>
      <c r="AV167" s="13" t="s">
        <v>22</v>
      </c>
      <c r="AW167" s="13" t="s">
        <v>39</v>
      </c>
      <c r="AX167" s="13" t="s">
        <v>23</v>
      </c>
      <c r="AY167" s="207" t="s">
        <v>155</v>
      </c>
    </row>
    <row r="168" spans="1:65" s="12" customFormat="1" ht="22.9" customHeight="1">
      <c r="B168" s="163"/>
      <c r="C168" s="164"/>
      <c r="D168" s="165" t="s">
        <v>76</v>
      </c>
      <c r="E168" s="177" t="s">
        <v>170</v>
      </c>
      <c r="F168" s="177" t="s">
        <v>281</v>
      </c>
      <c r="G168" s="164"/>
      <c r="H168" s="164"/>
      <c r="I168" s="167"/>
      <c r="J168" s="178">
        <f>BK168</f>
        <v>0</v>
      </c>
      <c r="K168" s="164"/>
      <c r="L168" s="169"/>
      <c r="M168" s="170"/>
      <c r="N168" s="171"/>
      <c r="O168" s="171"/>
      <c r="P168" s="172">
        <f>SUM(P169:P192)</f>
        <v>0</v>
      </c>
      <c r="Q168" s="171"/>
      <c r="R168" s="172">
        <f>SUM(R169:R192)</f>
        <v>37.279102450400003</v>
      </c>
      <c r="S168" s="171"/>
      <c r="T168" s="173">
        <f>SUM(T169:T192)</f>
        <v>0</v>
      </c>
      <c r="AR168" s="174" t="s">
        <v>23</v>
      </c>
      <c r="AT168" s="175" t="s">
        <v>76</v>
      </c>
      <c r="AU168" s="175" t="s">
        <v>23</v>
      </c>
      <c r="AY168" s="174" t="s">
        <v>155</v>
      </c>
      <c r="BK168" s="176">
        <f>SUM(BK169:BK192)</f>
        <v>0</v>
      </c>
    </row>
    <row r="169" spans="1:65" s="2" customFormat="1" ht="16.5" customHeight="1">
      <c r="A169" s="35"/>
      <c r="B169" s="36"/>
      <c r="C169" s="179" t="s">
        <v>7</v>
      </c>
      <c r="D169" s="179" t="s">
        <v>157</v>
      </c>
      <c r="E169" s="180" t="s">
        <v>282</v>
      </c>
      <c r="F169" s="181" t="s">
        <v>283</v>
      </c>
      <c r="G169" s="182" t="s">
        <v>178</v>
      </c>
      <c r="H169" s="183">
        <v>12.295</v>
      </c>
      <c r="I169" s="184"/>
      <c r="J169" s="185">
        <f>ROUND(I169*H169,2)</f>
        <v>0</v>
      </c>
      <c r="K169" s="181" t="s">
        <v>161</v>
      </c>
      <c r="L169" s="40"/>
      <c r="M169" s="186" t="s">
        <v>34</v>
      </c>
      <c r="N169" s="187" t="s">
        <v>48</v>
      </c>
      <c r="O169" s="65"/>
      <c r="P169" s="188">
        <f>O169*H169</f>
        <v>0</v>
      </c>
      <c r="Q169" s="188">
        <v>2.4778600000000002</v>
      </c>
      <c r="R169" s="188">
        <f>Q169*H169</f>
        <v>30.465288700000002</v>
      </c>
      <c r="S169" s="188">
        <v>0</v>
      </c>
      <c r="T169" s="18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0" t="s">
        <v>162</v>
      </c>
      <c r="AT169" s="190" t="s">
        <v>157</v>
      </c>
      <c r="AU169" s="190" t="s">
        <v>22</v>
      </c>
      <c r="AY169" s="17" t="s">
        <v>155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7" t="s">
        <v>23</v>
      </c>
      <c r="BK169" s="191">
        <f>ROUND(I169*H169,2)</f>
        <v>0</v>
      </c>
      <c r="BL169" s="17" t="s">
        <v>162</v>
      </c>
      <c r="BM169" s="190" t="s">
        <v>284</v>
      </c>
    </row>
    <row r="170" spans="1:65" s="2" customFormat="1" ht="11.25">
      <c r="A170" s="35"/>
      <c r="B170" s="36"/>
      <c r="C170" s="37"/>
      <c r="D170" s="192" t="s">
        <v>164</v>
      </c>
      <c r="E170" s="37"/>
      <c r="F170" s="193" t="s">
        <v>285</v>
      </c>
      <c r="G170" s="37"/>
      <c r="H170" s="37"/>
      <c r="I170" s="194"/>
      <c r="J170" s="37"/>
      <c r="K170" s="37"/>
      <c r="L170" s="40"/>
      <c r="M170" s="195"/>
      <c r="N170" s="196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164</v>
      </c>
      <c r="AU170" s="17" t="s">
        <v>22</v>
      </c>
    </row>
    <row r="171" spans="1:65" s="2" customFormat="1" ht="16.5" customHeight="1">
      <c r="A171" s="35"/>
      <c r="B171" s="36"/>
      <c r="C171" s="179" t="s">
        <v>286</v>
      </c>
      <c r="D171" s="179" t="s">
        <v>157</v>
      </c>
      <c r="E171" s="180" t="s">
        <v>287</v>
      </c>
      <c r="F171" s="181" t="s">
        <v>288</v>
      </c>
      <c r="G171" s="182" t="s">
        <v>160</v>
      </c>
      <c r="H171" s="183">
        <v>88.936000000000007</v>
      </c>
      <c r="I171" s="184"/>
      <c r="J171" s="185">
        <f>ROUND(I171*H171,2)</f>
        <v>0</v>
      </c>
      <c r="K171" s="181" t="s">
        <v>161</v>
      </c>
      <c r="L171" s="40"/>
      <c r="M171" s="186" t="s">
        <v>34</v>
      </c>
      <c r="N171" s="187" t="s">
        <v>48</v>
      </c>
      <c r="O171" s="65"/>
      <c r="P171" s="188">
        <f>O171*H171</f>
        <v>0</v>
      </c>
      <c r="Q171" s="188">
        <v>4.1744200000000002E-2</v>
      </c>
      <c r="R171" s="188">
        <f>Q171*H171</f>
        <v>3.7125621712000005</v>
      </c>
      <c r="S171" s="188">
        <v>0</v>
      </c>
      <c r="T171" s="18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0" t="s">
        <v>162</v>
      </c>
      <c r="AT171" s="190" t="s">
        <v>157</v>
      </c>
      <c r="AU171" s="190" t="s">
        <v>22</v>
      </c>
      <c r="AY171" s="17" t="s">
        <v>155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7" t="s">
        <v>23</v>
      </c>
      <c r="BK171" s="191">
        <f>ROUND(I171*H171,2)</f>
        <v>0</v>
      </c>
      <c r="BL171" s="17" t="s">
        <v>162</v>
      </c>
      <c r="BM171" s="190" t="s">
        <v>289</v>
      </c>
    </row>
    <row r="172" spans="1:65" s="2" customFormat="1" ht="11.25">
      <c r="A172" s="35"/>
      <c r="B172" s="36"/>
      <c r="C172" s="37"/>
      <c r="D172" s="192" t="s">
        <v>164</v>
      </c>
      <c r="E172" s="37"/>
      <c r="F172" s="193" t="s">
        <v>290</v>
      </c>
      <c r="G172" s="37"/>
      <c r="H172" s="37"/>
      <c r="I172" s="194"/>
      <c r="J172" s="37"/>
      <c r="K172" s="37"/>
      <c r="L172" s="40"/>
      <c r="M172" s="195"/>
      <c r="N172" s="196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164</v>
      </c>
      <c r="AU172" s="17" t="s">
        <v>22</v>
      </c>
    </row>
    <row r="173" spans="1:65" s="2" customFormat="1" ht="16.5" customHeight="1">
      <c r="A173" s="35"/>
      <c r="B173" s="36"/>
      <c r="C173" s="179" t="s">
        <v>291</v>
      </c>
      <c r="D173" s="179" t="s">
        <v>157</v>
      </c>
      <c r="E173" s="180" t="s">
        <v>292</v>
      </c>
      <c r="F173" s="181" t="s">
        <v>293</v>
      </c>
      <c r="G173" s="182" t="s">
        <v>160</v>
      </c>
      <c r="H173" s="183">
        <v>88.936000000000007</v>
      </c>
      <c r="I173" s="184"/>
      <c r="J173" s="185">
        <f>ROUND(I173*H173,2)</f>
        <v>0</v>
      </c>
      <c r="K173" s="181" t="s">
        <v>161</v>
      </c>
      <c r="L173" s="40"/>
      <c r="M173" s="186" t="s">
        <v>34</v>
      </c>
      <c r="N173" s="187" t="s">
        <v>48</v>
      </c>
      <c r="O173" s="65"/>
      <c r="P173" s="188">
        <f>O173*H173</f>
        <v>0</v>
      </c>
      <c r="Q173" s="188">
        <v>1.5E-5</v>
      </c>
      <c r="R173" s="188">
        <f>Q173*H173</f>
        <v>1.3340400000000001E-3</v>
      </c>
      <c r="S173" s="188">
        <v>0</v>
      </c>
      <c r="T173" s="18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0" t="s">
        <v>162</v>
      </c>
      <c r="AT173" s="190" t="s">
        <v>157</v>
      </c>
      <c r="AU173" s="190" t="s">
        <v>22</v>
      </c>
      <c r="AY173" s="17" t="s">
        <v>155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7" t="s">
        <v>23</v>
      </c>
      <c r="BK173" s="191">
        <f>ROUND(I173*H173,2)</f>
        <v>0</v>
      </c>
      <c r="BL173" s="17" t="s">
        <v>162</v>
      </c>
      <c r="BM173" s="190" t="s">
        <v>294</v>
      </c>
    </row>
    <row r="174" spans="1:65" s="2" customFormat="1" ht="11.25">
      <c r="A174" s="35"/>
      <c r="B174" s="36"/>
      <c r="C174" s="37"/>
      <c r="D174" s="192" t="s">
        <v>164</v>
      </c>
      <c r="E174" s="37"/>
      <c r="F174" s="193" t="s">
        <v>295</v>
      </c>
      <c r="G174" s="37"/>
      <c r="H174" s="37"/>
      <c r="I174" s="194"/>
      <c r="J174" s="37"/>
      <c r="K174" s="37"/>
      <c r="L174" s="40"/>
      <c r="M174" s="195"/>
      <c r="N174" s="196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164</v>
      </c>
      <c r="AU174" s="17" t="s">
        <v>22</v>
      </c>
    </row>
    <row r="175" spans="1:65" s="2" customFormat="1" ht="16.5" customHeight="1">
      <c r="A175" s="35"/>
      <c r="B175" s="36"/>
      <c r="C175" s="179" t="s">
        <v>296</v>
      </c>
      <c r="D175" s="179" t="s">
        <v>157</v>
      </c>
      <c r="E175" s="180" t="s">
        <v>297</v>
      </c>
      <c r="F175" s="181" t="s">
        <v>298</v>
      </c>
      <c r="G175" s="182" t="s">
        <v>272</v>
      </c>
      <c r="H175" s="183">
        <v>1.8959999999999999</v>
      </c>
      <c r="I175" s="184"/>
      <c r="J175" s="185">
        <f>ROUND(I175*H175,2)</f>
        <v>0</v>
      </c>
      <c r="K175" s="181" t="s">
        <v>161</v>
      </c>
      <c r="L175" s="40"/>
      <c r="M175" s="186" t="s">
        <v>34</v>
      </c>
      <c r="N175" s="187" t="s">
        <v>48</v>
      </c>
      <c r="O175" s="65"/>
      <c r="P175" s="188">
        <f>O175*H175</f>
        <v>0</v>
      </c>
      <c r="Q175" s="188">
        <v>1.0487652000000001</v>
      </c>
      <c r="R175" s="188">
        <f>Q175*H175</f>
        <v>1.9884588192000001</v>
      </c>
      <c r="S175" s="188">
        <v>0</v>
      </c>
      <c r="T175" s="18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0" t="s">
        <v>162</v>
      </c>
      <c r="AT175" s="190" t="s">
        <v>157</v>
      </c>
      <c r="AU175" s="190" t="s">
        <v>22</v>
      </c>
      <c r="AY175" s="17" t="s">
        <v>155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7" t="s">
        <v>23</v>
      </c>
      <c r="BK175" s="191">
        <f>ROUND(I175*H175,2)</f>
        <v>0</v>
      </c>
      <c r="BL175" s="17" t="s">
        <v>162</v>
      </c>
      <c r="BM175" s="190" t="s">
        <v>299</v>
      </c>
    </row>
    <row r="176" spans="1:65" s="2" customFormat="1" ht="19.5">
      <c r="A176" s="35"/>
      <c r="B176" s="36"/>
      <c r="C176" s="37"/>
      <c r="D176" s="192" t="s">
        <v>164</v>
      </c>
      <c r="E176" s="37"/>
      <c r="F176" s="193" t="s">
        <v>300</v>
      </c>
      <c r="G176" s="37"/>
      <c r="H176" s="37"/>
      <c r="I176" s="194"/>
      <c r="J176" s="37"/>
      <c r="K176" s="37"/>
      <c r="L176" s="40"/>
      <c r="M176" s="195"/>
      <c r="N176" s="196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164</v>
      </c>
      <c r="AU176" s="17" t="s">
        <v>22</v>
      </c>
    </row>
    <row r="177" spans="1:65" s="2" customFormat="1" ht="19.5">
      <c r="A177" s="35"/>
      <c r="B177" s="36"/>
      <c r="C177" s="37"/>
      <c r="D177" s="192" t="s">
        <v>236</v>
      </c>
      <c r="E177" s="37"/>
      <c r="F177" s="219" t="s">
        <v>301</v>
      </c>
      <c r="G177" s="37"/>
      <c r="H177" s="37"/>
      <c r="I177" s="194"/>
      <c r="J177" s="37"/>
      <c r="K177" s="37"/>
      <c r="L177" s="40"/>
      <c r="M177" s="195"/>
      <c r="N177" s="196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236</v>
      </c>
      <c r="AU177" s="17" t="s">
        <v>22</v>
      </c>
    </row>
    <row r="178" spans="1:65" s="2" customFormat="1" ht="21.75" customHeight="1">
      <c r="A178" s="35"/>
      <c r="B178" s="36"/>
      <c r="C178" s="179" t="s">
        <v>246</v>
      </c>
      <c r="D178" s="179" t="s">
        <v>157</v>
      </c>
      <c r="E178" s="180" t="s">
        <v>302</v>
      </c>
      <c r="F178" s="181" t="s">
        <v>303</v>
      </c>
      <c r="G178" s="182" t="s">
        <v>173</v>
      </c>
      <c r="H178" s="183">
        <v>48</v>
      </c>
      <c r="I178" s="184"/>
      <c r="J178" s="185">
        <f>ROUND(I178*H178,2)</f>
        <v>0</v>
      </c>
      <c r="K178" s="181" t="s">
        <v>161</v>
      </c>
      <c r="L178" s="40"/>
      <c r="M178" s="186" t="s">
        <v>34</v>
      </c>
      <c r="N178" s="187" t="s">
        <v>48</v>
      </c>
      <c r="O178" s="65"/>
      <c r="P178" s="188">
        <f>O178*H178</f>
        <v>0</v>
      </c>
      <c r="Q178" s="188">
        <v>1.97504E-3</v>
      </c>
      <c r="R178" s="188">
        <f>Q178*H178</f>
        <v>9.4801919999999998E-2</v>
      </c>
      <c r="S178" s="188">
        <v>0</v>
      </c>
      <c r="T178" s="18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0" t="s">
        <v>162</v>
      </c>
      <c r="AT178" s="190" t="s">
        <v>157</v>
      </c>
      <c r="AU178" s="190" t="s">
        <v>22</v>
      </c>
      <c r="AY178" s="17" t="s">
        <v>155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7" t="s">
        <v>23</v>
      </c>
      <c r="BK178" s="191">
        <f>ROUND(I178*H178,2)</f>
        <v>0</v>
      </c>
      <c r="BL178" s="17" t="s">
        <v>162</v>
      </c>
      <c r="BM178" s="190" t="s">
        <v>304</v>
      </c>
    </row>
    <row r="179" spans="1:65" s="2" customFormat="1" ht="11.25">
      <c r="A179" s="35"/>
      <c r="B179" s="36"/>
      <c r="C179" s="37"/>
      <c r="D179" s="192" t="s">
        <v>164</v>
      </c>
      <c r="E179" s="37"/>
      <c r="F179" s="193" t="s">
        <v>303</v>
      </c>
      <c r="G179" s="37"/>
      <c r="H179" s="37"/>
      <c r="I179" s="194"/>
      <c r="J179" s="37"/>
      <c r="K179" s="37"/>
      <c r="L179" s="40"/>
      <c r="M179" s="195"/>
      <c r="N179" s="19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164</v>
      </c>
      <c r="AU179" s="17" t="s">
        <v>22</v>
      </c>
    </row>
    <row r="180" spans="1:65" s="13" customFormat="1" ht="11.25">
      <c r="B180" s="197"/>
      <c r="C180" s="198"/>
      <c r="D180" s="192" t="s">
        <v>180</v>
      </c>
      <c r="E180" s="199" t="s">
        <v>34</v>
      </c>
      <c r="F180" s="200" t="s">
        <v>305</v>
      </c>
      <c r="G180" s="198"/>
      <c r="H180" s="201">
        <v>32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180</v>
      </c>
      <c r="AU180" s="207" t="s">
        <v>22</v>
      </c>
      <c r="AV180" s="13" t="s">
        <v>22</v>
      </c>
      <c r="AW180" s="13" t="s">
        <v>39</v>
      </c>
      <c r="AX180" s="13" t="s">
        <v>77</v>
      </c>
      <c r="AY180" s="207" t="s">
        <v>155</v>
      </c>
    </row>
    <row r="181" spans="1:65" s="13" customFormat="1" ht="11.25">
      <c r="B181" s="197"/>
      <c r="C181" s="198"/>
      <c r="D181" s="192" t="s">
        <v>180</v>
      </c>
      <c r="E181" s="199" t="s">
        <v>34</v>
      </c>
      <c r="F181" s="200" t="s">
        <v>306</v>
      </c>
      <c r="G181" s="198"/>
      <c r="H181" s="201">
        <v>16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180</v>
      </c>
      <c r="AU181" s="207" t="s">
        <v>22</v>
      </c>
      <c r="AV181" s="13" t="s">
        <v>22</v>
      </c>
      <c r="AW181" s="13" t="s">
        <v>39</v>
      </c>
      <c r="AX181" s="13" t="s">
        <v>77</v>
      </c>
      <c r="AY181" s="207" t="s">
        <v>155</v>
      </c>
    </row>
    <row r="182" spans="1:65" s="14" customFormat="1" ht="11.25">
      <c r="B182" s="208"/>
      <c r="C182" s="209"/>
      <c r="D182" s="192" t="s">
        <v>180</v>
      </c>
      <c r="E182" s="210" t="s">
        <v>34</v>
      </c>
      <c r="F182" s="211" t="s">
        <v>205</v>
      </c>
      <c r="G182" s="209"/>
      <c r="H182" s="212">
        <v>48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180</v>
      </c>
      <c r="AU182" s="218" t="s">
        <v>22</v>
      </c>
      <c r="AV182" s="14" t="s">
        <v>162</v>
      </c>
      <c r="AW182" s="14" t="s">
        <v>39</v>
      </c>
      <c r="AX182" s="14" t="s">
        <v>23</v>
      </c>
      <c r="AY182" s="218" t="s">
        <v>155</v>
      </c>
    </row>
    <row r="183" spans="1:65" s="2" customFormat="1" ht="33" customHeight="1">
      <c r="A183" s="35"/>
      <c r="B183" s="36"/>
      <c r="C183" s="179" t="s">
        <v>307</v>
      </c>
      <c r="D183" s="179" t="s">
        <v>157</v>
      </c>
      <c r="E183" s="180" t="s">
        <v>308</v>
      </c>
      <c r="F183" s="181" t="s">
        <v>309</v>
      </c>
      <c r="G183" s="182" t="s">
        <v>173</v>
      </c>
      <c r="H183" s="183">
        <v>48</v>
      </c>
      <c r="I183" s="184"/>
      <c r="J183" s="185">
        <f>ROUND(I183*H183,2)</f>
        <v>0</v>
      </c>
      <c r="K183" s="181" t="s">
        <v>161</v>
      </c>
      <c r="L183" s="40"/>
      <c r="M183" s="186" t="s">
        <v>34</v>
      </c>
      <c r="N183" s="187" t="s">
        <v>48</v>
      </c>
      <c r="O183" s="65"/>
      <c r="P183" s="188">
        <f>O183*H183</f>
        <v>0</v>
      </c>
      <c r="Q183" s="188">
        <v>1.91E-5</v>
      </c>
      <c r="R183" s="188">
        <f>Q183*H183</f>
        <v>9.1679999999999995E-4</v>
      </c>
      <c r="S183" s="188">
        <v>0</v>
      </c>
      <c r="T183" s="18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0" t="s">
        <v>162</v>
      </c>
      <c r="AT183" s="190" t="s">
        <v>157</v>
      </c>
      <c r="AU183" s="190" t="s">
        <v>22</v>
      </c>
      <c r="AY183" s="17" t="s">
        <v>155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7" t="s">
        <v>23</v>
      </c>
      <c r="BK183" s="191">
        <f>ROUND(I183*H183,2)</f>
        <v>0</v>
      </c>
      <c r="BL183" s="17" t="s">
        <v>162</v>
      </c>
      <c r="BM183" s="190" t="s">
        <v>310</v>
      </c>
    </row>
    <row r="184" spans="1:65" s="2" customFormat="1" ht="19.5">
      <c r="A184" s="35"/>
      <c r="B184" s="36"/>
      <c r="C184" s="37"/>
      <c r="D184" s="192" t="s">
        <v>164</v>
      </c>
      <c r="E184" s="37"/>
      <c r="F184" s="193" t="s">
        <v>311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164</v>
      </c>
      <c r="AU184" s="17" t="s">
        <v>22</v>
      </c>
    </row>
    <row r="185" spans="1:65" s="2" customFormat="1" ht="16.5" customHeight="1">
      <c r="A185" s="35"/>
      <c r="B185" s="36"/>
      <c r="C185" s="179" t="s">
        <v>312</v>
      </c>
      <c r="D185" s="179" t="s">
        <v>157</v>
      </c>
      <c r="E185" s="180" t="s">
        <v>313</v>
      </c>
      <c r="F185" s="181" t="s">
        <v>314</v>
      </c>
      <c r="G185" s="182" t="s">
        <v>243</v>
      </c>
      <c r="H185" s="183">
        <v>33</v>
      </c>
      <c r="I185" s="184"/>
      <c r="J185" s="185">
        <f>ROUND(I185*H185,2)</f>
        <v>0</v>
      </c>
      <c r="K185" s="181" t="s">
        <v>161</v>
      </c>
      <c r="L185" s="40"/>
      <c r="M185" s="186" t="s">
        <v>34</v>
      </c>
      <c r="N185" s="187" t="s">
        <v>48</v>
      </c>
      <c r="O185" s="65"/>
      <c r="P185" s="188">
        <f>O185*H185</f>
        <v>0</v>
      </c>
      <c r="Q185" s="188">
        <v>3.0779999999999998E-2</v>
      </c>
      <c r="R185" s="188">
        <f>Q185*H185</f>
        <v>1.0157399999999999</v>
      </c>
      <c r="S185" s="188">
        <v>0</v>
      </c>
      <c r="T185" s="18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0" t="s">
        <v>162</v>
      </c>
      <c r="AT185" s="190" t="s">
        <v>157</v>
      </c>
      <c r="AU185" s="190" t="s">
        <v>22</v>
      </c>
      <c r="AY185" s="17" t="s">
        <v>155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7" t="s">
        <v>23</v>
      </c>
      <c r="BK185" s="191">
        <f>ROUND(I185*H185,2)</f>
        <v>0</v>
      </c>
      <c r="BL185" s="17" t="s">
        <v>162</v>
      </c>
      <c r="BM185" s="190" t="s">
        <v>315</v>
      </c>
    </row>
    <row r="186" spans="1:65" s="2" customFormat="1" ht="11.25">
      <c r="A186" s="35"/>
      <c r="B186" s="36"/>
      <c r="C186" s="37"/>
      <c r="D186" s="192" t="s">
        <v>164</v>
      </c>
      <c r="E186" s="37"/>
      <c r="F186" s="193" t="s">
        <v>316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164</v>
      </c>
      <c r="AU186" s="17" t="s">
        <v>22</v>
      </c>
    </row>
    <row r="187" spans="1:65" s="2" customFormat="1" ht="19.5">
      <c r="A187" s="35"/>
      <c r="B187" s="36"/>
      <c r="C187" s="37"/>
      <c r="D187" s="192" t="s">
        <v>236</v>
      </c>
      <c r="E187" s="37"/>
      <c r="F187" s="219" t="s">
        <v>317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7" t="s">
        <v>236</v>
      </c>
      <c r="AU187" s="17" t="s">
        <v>22</v>
      </c>
    </row>
    <row r="188" spans="1:65" s="13" customFormat="1" ht="11.25">
      <c r="B188" s="197"/>
      <c r="C188" s="198"/>
      <c r="D188" s="192" t="s">
        <v>180</v>
      </c>
      <c r="E188" s="199" t="s">
        <v>34</v>
      </c>
      <c r="F188" s="200" t="s">
        <v>318</v>
      </c>
      <c r="G188" s="198"/>
      <c r="H188" s="201">
        <v>33</v>
      </c>
      <c r="I188" s="202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180</v>
      </c>
      <c r="AU188" s="207" t="s">
        <v>22</v>
      </c>
      <c r="AV188" s="13" t="s">
        <v>22</v>
      </c>
      <c r="AW188" s="13" t="s">
        <v>39</v>
      </c>
      <c r="AX188" s="13" t="s">
        <v>23</v>
      </c>
      <c r="AY188" s="207" t="s">
        <v>155</v>
      </c>
    </row>
    <row r="189" spans="1:65" s="2" customFormat="1" ht="21.75" customHeight="1">
      <c r="A189" s="35"/>
      <c r="B189" s="36"/>
      <c r="C189" s="179" t="s">
        <v>319</v>
      </c>
      <c r="D189" s="179" t="s">
        <v>157</v>
      </c>
      <c r="E189" s="180" t="s">
        <v>320</v>
      </c>
      <c r="F189" s="181" t="s">
        <v>321</v>
      </c>
      <c r="G189" s="182" t="s">
        <v>178</v>
      </c>
      <c r="H189" s="183">
        <v>1.32</v>
      </c>
      <c r="I189" s="184"/>
      <c r="J189" s="185">
        <f>ROUND(I189*H189,2)</f>
        <v>0</v>
      </c>
      <c r="K189" s="181" t="s">
        <v>161</v>
      </c>
      <c r="L189" s="40"/>
      <c r="M189" s="186" t="s">
        <v>34</v>
      </c>
      <c r="N189" s="187" t="s">
        <v>48</v>
      </c>
      <c r="O189" s="65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0" t="s">
        <v>162</v>
      </c>
      <c r="AT189" s="190" t="s">
        <v>157</v>
      </c>
      <c r="AU189" s="190" t="s">
        <v>22</v>
      </c>
      <c r="AY189" s="17" t="s">
        <v>155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7" t="s">
        <v>23</v>
      </c>
      <c r="BK189" s="191">
        <f>ROUND(I189*H189,2)</f>
        <v>0</v>
      </c>
      <c r="BL189" s="17" t="s">
        <v>162</v>
      </c>
      <c r="BM189" s="190" t="s">
        <v>322</v>
      </c>
    </row>
    <row r="190" spans="1:65" s="2" customFormat="1" ht="11.25">
      <c r="A190" s="35"/>
      <c r="B190" s="36"/>
      <c r="C190" s="37"/>
      <c r="D190" s="192" t="s">
        <v>164</v>
      </c>
      <c r="E190" s="37"/>
      <c r="F190" s="193" t="s">
        <v>323</v>
      </c>
      <c r="G190" s="37"/>
      <c r="H190" s="37"/>
      <c r="I190" s="194"/>
      <c r="J190" s="37"/>
      <c r="K190" s="37"/>
      <c r="L190" s="40"/>
      <c r="M190" s="195"/>
      <c r="N190" s="19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164</v>
      </c>
      <c r="AU190" s="17" t="s">
        <v>22</v>
      </c>
    </row>
    <row r="191" spans="1:65" s="2" customFormat="1" ht="19.5">
      <c r="A191" s="35"/>
      <c r="B191" s="36"/>
      <c r="C191" s="37"/>
      <c r="D191" s="192" t="s">
        <v>236</v>
      </c>
      <c r="E191" s="37"/>
      <c r="F191" s="219" t="s">
        <v>324</v>
      </c>
      <c r="G191" s="37"/>
      <c r="H191" s="37"/>
      <c r="I191" s="194"/>
      <c r="J191" s="37"/>
      <c r="K191" s="37"/>
      <c r="L191" s="40"/>
      <c r="M191" s="195"/>
      <c r="N191" s="196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236</v>
      </c>
      <c r="AU191" s="17" t="s">
        <v>22</v>
      </c>
    </row>
    <row r="192" spans="1:65" s="13" customFormat="1" ht="11.25">
      <c r="B192" s="197"/>
      <c r="C192" s="198"/>
      <c r="D192" s="192" t="s">
        <v>180</v>
      </c>
      <c r="E192" s="199" t="s">
        <v>34</v>
      </c>
      <c r="F192" s="200" t="s">
        <v>325</v>
      </c>
      <c r="G192" s="198"/>
      <c r="H192" s="201">
        <v>1.32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180</v>
      </c>
      <c r="AU192" s="207" t="s">
        <v>22</v>
      </c>
      <c r="AV192" s="13" t="s">
        <v>22</v>
      </c>
      <c r="AW192" s="13" t="s">
        <v>39</v>
      </c>
      <c r="AX192" s="13" t="s">
        <v>23</v>
      </c>
      <c r="AY192" s="207" t="s">
        <v>155</v>
      </c>
    </row>
    <row r="193" spans="1:65" s="12" customFormat="1" ht="22.9" customHeight="1">
      <c r="B193" s="163"/>
      <c r="C193" s="164"/>
      <c r="D193" s="165" t="s">
        <v>76</v>
      </c>
      <c r="E193" s="177" t="s">
        <v>162</v>
      </c>
      <c r="F193" s="177" t="s">
        <v>326</v>
      </c>
      <c r="G193" s="164"/>
      <c r="H193" s="164"/>
      <c r="I193" s="167"/>
      <c r="J193" s="178">
        <f>BK193</f>
        <v>0</v>
      </c>
      <c r="K193" s="164"/>
      <c r="L193" s="169"/>
      <c r="M193" s="170"/>
      <c r="N193" s="171"/>
      <c r="O193" s="171"/>
      <c r="P193" s="172">
        <f>SUM(P194:P206)</f>
        <v>0</v>
      </c>
      <c r="Q193" s="171"/>
      <c r="R193" s="172">
        <f>SUM(R194:R206)</f>
        <v>184.88553999999999</v>
      </c>
      <c r="S193" s="171"/>
      <c r="T193" s="173">
        <f>SUM(T194:T206)</f>
        <v>0</v>
      </c>
      <c r="AR193" s="174" t="s">
        <v>23</v>
      </c>
      <c r="AT193" s="175" t="s">
        <v>76</v>
      </c>
      <c r="AU193" s="175" t="s">
        <v>23</v>
      </c>
      <c r="AY193" s="174" t="s">
        <v>155</v>
      </c>
      <c r="BK193" s="176">
        <f>SUM(BK194:BK206)</f>
        <v>0</v>
      </c>
    </row>
    <row r="194" spans="1:65" s="2" customFormat="1" ht="24">
      <c r="A194" s="35"/>
      <c r="B194" s="36"/>
      <c r="C194" s="179" t="s">
        <v>327</v>
      </c>
      <c r="D194" s="179" t="s">
        <v>157</v>
      </c>
      <c r="E194" s="180" t="s">
        <v>328</v>
      </c>
      <c r="F194" s="181" t="s">
        <v>329</v>
      </c>
      <c r="G194" s="182" t="s">
        <v>178</v>
      </c>
      <c r="H194" s="183">
        <v>28</v>
      </c>
      <c r="I194" s="184"/>
      <c r="J194" s="185">
        <f>ROUND(I194*H194,2)</f>
        <v>0</v>
      </c>
      <c r="K194" s="181" t="s">
        <v>161</v>
      </c>
      <c r="L194" s="40"/>
      <c r="M194" s="186" t="s">
        <v>34</v>
      </c>
      <c r="N194" s="187" t="s">
        <v>48</v>
      </c>
      <c r="O194" s="65"/>
      <c r="P194" s="188">
        <f>O194*H194</f>
        <v>0</v>
      </c>
      <c r="Q194" s="188">
        <v>2.2998799999999999</v>
      </c>
      <c r="R194" s="188">
        <f>Q194*H194</f>
        <v>64.396639999999991</v>
      </c>
      <c r="S194" s="188">
        <v>0</v>
      </c>
      <c r="T194" s="18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0" t="s">
        <v>162</v>
      </c>
      <c r="AT194" s="190" t="s">
        <v>157</v>
      </c>
      <c r="AU194" s="190" t="s">
        <v>22</v>
      </c>
      <c r="AY194" s="17" t="s">
        <v>155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7" t="s">
        <v>23</v>
      </c>
      <c r="BK194" s="191">
        <f>ROUND(I194*H194,2)</f>
        <v>0</v>
      </c>
      <c r="BL194" s="17" t="s">
        <v>162</v>
      </c>
      <c r="BM194" s="190" t="s">
        <v>330</v>
      </c>
    </row>
    <row r="195" spans="1:65" s="2" customFormat="1" ht="19.5">
      <c r="A195" s="35"/>
      <c r="B195" s="36"/>
      <c r="C195" s="37"/>
      <c r="D195" s="192" t="s">
        <v>164</v>
      </c>
      <c r="E195" s="37"/>
      <c r="F195" s="193" t="s">
        <v>329</v>
      </c>
      <c r="G195" s="37"/>
      <c r="H195" s="37"/>
      <c r="I195" s="194"/>
      <c r="J195" s="37"/>
      <c r="K195" s="37"/>
      <c r="L195" s="40"/>
      <c r="M195" s="195"/>
      <c r="N195" s="196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7" t="s">
        <v>164</v>
      </c>
      <c r="AU195" s="17" t="s">
        <v>22</v>
      </c>
    </row>
    <row r="196" spans="1:65" s="13" customFormat="1" ht="11.25">
      <c r="B196" s="197"/>
      <c r="C196" s="198"/>
      <c r="D196" s="192" t="s">
        <v>180</v>
      </c>
      <c r="E196" s="199" t="s">
        <v>34</v>
      </c>
      <c r="F196" s="200" t="s">
        <v>331</v>
      </c>
      <c r="G196" s="198"/>
      <c r="H196" s="201">
        <v>28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180</v>
      </c>
      <c r="AU196" s="207" t="s">
        <v>22</v>
      </c>
      <c r="AV196" s="13" t="s">
        <v>22</v>
      </c>
      <c r="AW196" s="13" t="s">
        <v>39</v>
      </c>
      <c r="AX196" s="13" t="s">
        <v>23</v>
      </c>
      <c r="AY196" s="207" t="s">
        <v>155</v>
      </c>
    </row>
    <row r="197" spans="1:65" s="2" customFormat="1" ht="24">
      <c r="A197" s="35"/>
      <c r="B197" s="36"/>
      <c r="C197" s="179" t="s">
        <v>332</v>
      </c>
      <c r="D197" s="179" t="s">
        <v>157</v>
      </c>
      <c r="E197" s="180" t="s">
        <v>333</v>
      </c>
      <c r="F197" s="181" t="s">
        <v>334</v>
      </c>
      <c r="G197" s="182" t="s">
        <v>160</v>
      </c>
      <c r="H197" s="183">
        <v>68.468000000000004</v>
      </c>
      <c r="I197" s="184"/>
      <c r="J197" s="185">
        <f>ROUND(I197*H197,2)</f>
        <v>0</v>
      </c>
      <c r="K197" s="181" t="s">
        <v>161</v>
      </c>
      <c r="L197" s="40"/>
      <c r="M197" s="186" t="s">
        <v>34</v>
      </c>
      <c r="N197" s="187" t="s">
        <v>48</v>
      </c>
      <c r="O197" s="65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0" t="s">
        <v>162</v>
      </c>
      <c r="AT197" s="190" t="s">
        <v>157</v>
      </c>
      <c r="AU197" s="190" t="s">
        <v>22</v>
      </c>
      <c r="AY197" s="17" t="s">
        <v>155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7" t="s">
        <v>23</v>
      </c>
      <c r="BK197" s="191">
        <f>ROUND(I197*H197,2)</f>
        <v>0</v>
      </c>
      <c r="BL197" s="17" t="s">
        <v>162</v>
      </c>
      <c r="BM197" s="190" t="s">
        <v>335</v>
      </c>
    </row>
    <row r="198" spans="1:65" s="2" customFormat="1" ht="19.5">
      <c r="A198" s="35"/>
      <c r="B198" s="36"/>
      <c r="C198" s="37"/>
      <c r="D198" s="192" t="s">
        <v>164</v>
      </c>
      <c r="E198" s="37"/>
      <c r="F198" s="193" t="s">
        <v>336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164</v>
      </c>
      <c r="AU198" s="17" t="s">
        <v>22</v>
      </c>
    </row>
    <row r="199" spans="1:65" s="13" customFormat="1" ht="11.25">
      <c r="B199" s="197"/>
      <c r="C199" s="198"/>
      <c r="D199" s="192" t="s">
        <v>180</v>
      </c>
      <c r="E199" s="199" t="s">
        <v>34</v>
      </c>
      <c r="F199" s="200" t="s">
        <v>337</v>
      </c>
      <c r="G199" s="198"/>
      <c r="H199" s="201">
        <v>44.468000000000004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180</v>
      </c>
      <c r="AU199" s="207" t="s">
        <v>22</v>
      </c>
      <c r="AV199" s="13" t="s">
        <v>22</v>
      </c>
      <c r="AW199" s="13" t="s">
        <v>39</v>
      </c>
      <c r="AX199" s="13" t="s">
        <v>77</v>
      </c>
      <c r="AY199" s="207" t="s">
        <v>155</v>
      </c>
    </row>
    <row r="200" spans="1:65" s="13" customFormat="1" ht="11.25">
      <c r="B200" s="197"/>
      <c r="C200" s="198"/>
      <c r="D200" s="192" t="s">
        <v>180</v>
      </c>
      <c r="E200" s="199" t="s">
        <v>34</v>
      </c>
      <c r="F200" s="200" t="s">
        <v>338</v>
      </c>
      <c r="G200" s="198"/>
      <c r="H200" s="201">
        <v>24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180</v>
      </c>
      <c r="AU200" s="207" t="s">
        <v>22</v>
      </c>
      <c r="AV200" s="13" t="s">
        <v>22</v>
      </c>
      <c r="AW200" s="13" t="s">
        <v>39</v>
      </c>
      <c r="AX200" s="13" t="s">
        <v>77</v>
      </c>
      <c r="AY200" s="207" t="s">
        <v>155</v>
      </c>
    </row>
    <row r="201" spans="1:65" s="14" customFormat="1" ht="11.25">
      <c r="B201" s="208"/>
      <c r="C201" s="209"/>
      <c r="D201" s="192" t="s">
        <v>180</v>
      </c>
      <c r="E201" s="210" t="s">
        <v>34</v>
      </c>
      <c r="F201" s="211" t="s">
        <v>205</v>
      </c>
      <c r="G201" s="209"/>
      <c r="H201" s="212">
        <v>68.468000000000004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180</v>
      </c>
      <c r="AU201" s="218" t="s">
        <v>22</v>
      </c>
      <c r="AV201" s="14" t="s">
        <v>162</v>
      </c>
      <c r="AW201" s="14" t="s">
        <v>39</v>
      </c>
      <c r="AX201" s="14" t="s">
        <v>23</v>
      </c>
      <c r="AY201" s="218" t="s">
        <v>155</v>
      </c>
    </row>
    <row r="202" spans="1:65" s="2" customFormat="1" ht="24">
      <c r="A202" s="35"/>
      <c r="B202" s="36"/>
      <c r="C202" s="179" t="s">
        <v>339</v>
      </c>
      <c r="D202" s="179" t="s">
        <v>157</v>
      </c>
      <c r="E202" s="180" t="s">
        <v>340</v>
      </c>
      <c r="F202" s="181" t="s">
        <v>341</v>
      </c>
      <c r="G202" s="182" t="s">
        <v>178</v>
      </c>
      <c r="H202" s="183">
        <v>56.17</v>
      </c>
      <c r="I202" s="184"/>
      <c r="J202" s="185">
        <f>ROUND(I202*H202,2)</f>
        <v>0</v>
      </c>
      <c r="K202" s="181" t="s">
        <v>161</v>
      </c>
      <c r="L202" s="40"/>
      <c r="M202" s="186" t="s">
        <v>34</v>
      </c>
      <c r="N202" s="187" t="s">
        <v>48</v>
      </c>
      <c r="O202" s="65"/>
      <c r="P202" s="188">
        <f>O202*H202</f>
        <v>0</v>
      </c>
      <c r="Q202" s="188">
        <v>2.09</v>
      </c>
      <c r="R202" s="188">
        <f>Q202*H202</f>
        <v>117.39529999999999</v>
      </c>
      <c r="S202" s="188">
        <v>0</v>
      </c>
      <c r="T202" s="18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0" t="s">
        <v>162</v>
      </c>
      <c r="AT202" s="190" t="s">
        <v>157</v>
      </c>
      <c r="AU202" s="190" t="s">
        <v>22</v>
      </c>
      <c r="AY202" s="17" t="s">
        <v>155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7" t="s">
        <v>23</v>
      </c>
      <c r="BK202" s="191">
        <f>ROUND(I202*H202,2)</f>
        <v>0</v>
      </c>
      <c r="BL202" s="17" t="s">
        <v>162</v>
      </c>
      <c r="BM202" s="190" t="s">
        <v>342</v>
      </c>
    </row>
    <row r="203" spans="1:65" s="2" customFormat="1" ht="19.5">
      <c r="A203" s="35"/>
      <c r="B203" s="36"/>
      <c r="C203" s="37"/>
      <c r="D203" s="192" t="s">
        <v>164</v>
      </c>
      <c r="E203" s="37"/>
      <c r="F203" s="193" t="s">
        <v>343</v>
      </c>
      <c r="G203" s="37"/>
      <c r="H203" s="37"/>
      <c r="I203" s="194"/>
      <c r="J203" s="37"/>
      <c r="K203" s="37"/>
      <c r="L203" s="40"/>
      <c r="M203" s="195"/>
      <c r="N203" s="196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7" t="s">
        <v>164</v>
      </c>
      <c r="AU203" s="17" t="s">
        <v>22</v>
      </c>
    </row>
    <row r="204" spans="1:65" s="2" customFormat="1" ht="33" customHeight="1">
      <c r="A204" s="35"/>
      <c r="B204" s="36"/>
      <c r="C204" s="179" t="s">
        <v>344</v>
      </c>
      <c r="D204" s="179" t="s">
        <v>157</v>
      </c>
      <c r="E204" s="180" t="s">
        <v>345</v>
      </c>
      <c r="F204" s="181" t="s">
        <v>346</v>
      </c>
      <c r="G204" s="182" t="s">
        <v>160</v>
      </c>
      <c r="H204" s="183">
        <v>3</v>
      </c>
      <c r="I204" s="184"/>
      <c r="J204" s="185">
        <f>ROUND(I204*H204,2)</f>
        <v>0</v>
      </c>
      <c r="K204" s="181" t="s">
        <v>161</v>
      </c>
      <c r="L204" s="40"/>
      <c r="M204" s="186" t="s">
        <v>34</v>
      </c>
      <c r="N204" s="187" t="s">
        <v>48</v>
      </c>
      <c r="O204" s="65"/>
      <c r="P204" s="188">
        <f>O204*H204</f>
        <v>0</v>
      </c>
      <c r="Q204" s="188">
        <v>1.0311999999999999</v>
      </c>
      <c r="R204" s="188">
        <f>Q204*H204</f>
        <v>3.0935999999999995</v>
      </c>
      <c r="S204" s="188">
        <v>0</v>
      </c>
      <c r="T204" s="18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0" t="s">
        <v>247</v>
      </c>
      <c r="AT204" s="190" t="s">
        <v>157</v>
      </c>
      <c r="AU204" s="190" t="s">
        <v>22</v>
      </c>
      <c r="AY204" s="17" t="s">
        <v>155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7" t="s">
        <v>23</v>
      </c>
      <c r="BK204" s="191">
        <f>ROUND(I204*H204,2)</f>
        <v>0</v>
      </c>
      <c r="BL204" s="17" t="s">
        <v>247</v>
      </c>
      <c r="BM204" s="190" t="s">
        <v>347</v>
      </c>
    </row>
    <row r="205" spans="1:65" s="2" customFormat="1" ht="19.5">
      <c r="A205" s="35"/>
      <c r="B205" s="36"/>
      <c r="C205" s="37"/>
      <c r="D205" s="192" t="s">
        <v>164</v>
      </c>
      <c r="E205" s="37"/>
      <c r="F205" s="193" t="s">
        <v>346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164</v>
      </c>
      <c r="AU205" s="17" t="s">
        <v>22</v>
      </c>
    </row>
    <row r="206" spans="1:65" s="2" customFormat="1" ht="19.5">
      <c r="A206" s="35"/>
      <c r="B206" s="36"/>
      <c r="C206" s="37"/>
      <c r="D206" s="192" t="s">
        <v>236</v>
      </c>
      <c r="E206" s="37"/>
      <c r="F206" s="219" t="s">
        <v>348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7" t="s">
        <v>236</v>
      </c>
      <c r="AU206" s="17" t="s">
        <v>22</v>
      </c>
    </row>
    <row r="207" spans="1:65" s="12" customFormat="1" ht="22.9" customHeight="1">
      <c r="B207" s="163"/>
      <c r="C207" s="164"/>
      <c r="D207" s="165" t="s">
        <v>76</v>
      </c>
      <c r="E207" s="177" t="s">
        <v>182</v>
      </c>
      <c r="F207" s="177" t="s">
        <v>349</v>
      </c>
      <c r="G207" s="164"/>
      <c r="H207" s="164"/>
      <c r="I207" s="167"/>
      <c r="J207" s="178">
        <f>BK207</f>
        <v>0</v>
      </c>
      <c r="K207" s="164"/>
      <c r="L207" s="169"/>
      <c r="M207" s="170"/>
      <c r="N207" s="171"/>
      <c r="O207" s="171"/>
      <c r="P207" s="172">
        <f>SUM(P208:P211)</f>
        <v>0</v>
      </c>
      <c r="Q207" s="171"/>
      <c r="R207" s="172">
        <f>SUM(R208:R211)</f>
        <v>79.212000000000003</v>
      </c>
      <c r="S207" s="171"/>
      <c r="T207" s="173">
        <f>SUM(T208:T211)</f>
        <v>0</v>
      </c>
      <c r="AR207" s="174" t="s">
        <v>23</v>
      </c>
      <c r="AT207" s="175" t="s">
        <v>76</v>
      </c>
      <c r="AU207" s="175" t="s">
        <v>23</v>
      </c>
      <c r="AY207" s="174" t="s">
        <v>155</v>
      </c>
      <c r="BK207" s="176">
        <f>SUM(BK208:BK211)</f>
        <v>0</v>
      </c>
    </row>
    <row r="208" spans="1:65" s="2" customFormat="1" ht="16.5" customHeight="1">
      <c r="A208" s="35"/>
      <c r="B208" s="36"/>
      <c r="C208" s="179" t="s">
        <v>350</v>
      </c>
      <c r="D208" s="179" t="s">
        <v>157</v>
      </c>
      <c r="E208" s="180" t="s">
        <v>351</v>
      </c>
      <c r="F208" s="181" t="s">
        <v>352</v>
      </c>
      <c r="G208" s="182" t="s">
        <v>160</v>
      </c>
      <c r="H208" s="183">
        <v>98.4</v>
      </c>
      <c r="I208" s="184"/>
      <c r="J208" s="185">
        <f>ROUND(I208*H208,2)</f>
        <v>0</v>
      </c>
      <c r="K208" s="181" t="s">
        <v>161</v>
      </c>
      <c r="L208" s="40"/>
      <c r="M208" s="186" t="s">
        <v>34</v>
      </c>
      <c r="N208" s="187" t="s">
        <v>48</v>
      </c>
      <c r="O208" s="65"/>
      <c r="P208" s="188">
        <f>O208*H208</f>
        <v>0</v>
      </c>
      <c r="Q208" s="188">
        <v>0.34499999999999997</v>
      </c>
      <c r="R208" s="188">
        <f>Q208*H208</f>
        <v>33.948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162</v>
      </c>
      <c r="AT208" s="190" t="s">
        <v>157</v>
      </c>
      <c r="AU208" s="190" t="s">
        <v>22</v>
      </c>
      <c r="AY208" s="17" t="s">
        <v>155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7" t="s">
        <v>23</v>
      </c>
      <c r="BK208" s="191">
        <f>ROUND(I208*H208,2)</f>
        <v>0</v>
      </c>
      <c r="BL208" s="17" t="s">
        <v>162</v>
      </c>
      <c r="BM208" s="190" t="s">
        <v>353</v>
      </c>
    </row>
    <row r="209" spans="1:65" s="2" customFormat="1" ht="19.5">
      <c r="A209" s="35"/>
      <c r="B209" s="36"/>
      <c r="C209" s="37"/>
      <c r="D209" s="192" t="s">
        <v>164</v>
      </c>
      <c r="E209" s="37"/>
      <c r="F209" s="193" t="s">
        <v>354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7" t="s">
        <v>164</v>
      </c>
      <c r="AU209" s="17" t="s">
        <v>22</v>
      </c>
    </row>
    <row r="210" spans="1:65" s="2" customFormat="1" ht="16.5" customHeight="1">
      <c r="A210" s="35"/>
      <c r="B210" s="36"/>
      <c r="C210" s="179" t="s">
        <v>355</v>
      </c>
      <c r="D210" s="179" t="s">
        <v>157</v>
      </c>
      <c r="E210" s="180" t="s">
        <v>356</v>
      </c>
      <c r="F210" s="181" t="s">
        <v>357</v>
      </c>
      <c r="G210" s="182" t="s">
        <v>160</v>
      </c>
      <c r="H210" s="183">
        <v>98.4</v>
      </c>
      <c r="I210" s="184"/>
      <c r="J210" s="185">
        <f>ROUND(I210*H210,2)</f>
        <v>0</v>
      </c>
      <c r="K210" s="181" t="s">
        <v>161</v>
      </c>
      <c r="L210" s="40"/>
      <c r="M210" s="186" t="s">
        <v>34</v>
      </c>
      <c r="N210" s="187" t="s">
        <v>48</v>
      </c>
      <c r="O210" s="65"/>
      <c r="P210" s="188">
        <f>O210*H210</f>
        <v>0</v>
      </c>
      <c r="Q210" s="188">
        <v>0.46</v>
      </c>
      <c r="R210" s="188">
        <f>Q210*H210</f>
        <v>45.264000000000003</v>
      </c>
      <c r="S210" s="188">
        <v>0</v>
      </c>
      <c r="T210" s="18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0" t="s">
        <v>162</v>
      </c>
      <c r="AT210" s="190" t="s">
        <v>157</v>
      </c>
      <c r="AU210" s="190" t="s">
        <v>22</v>
      </c>
      <c r="AY210" s="17" t="s">
        <v>155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7" t="s">
        <v>23</v>
      </c>
      <c r="BK210" s="191">
        <f>ROUND(I210*H210,2)</f>
        <v>0</v>
      </c>
      <c r="BL210" s="17" t="s">
        <v>162</v>
      </c>
      <c r="BM210" s="190" t="s">
        <v>358</v>
      </c>
    </row>
    <row r="211" spans="1:65" s="2" customFormat="1" ht="19.5">
      <c r="A211" s="35"/>
      <c r="B211" s="36"/>
      <c r="C211" s="37"/>
      <c r="D211" s="192" t="s">
        <v>164</v>
      </c>
      <c r="E211" s="37"/>
      <c r="F211" s="193" t="s">
        <v>359</v>
      </c>
      <c r="G211" s="37"/>
      <c r="H211" s="37"/>
      <c r="I211" s="194"/>
      <c r="J211" s="37"/>
      <c r="K211" s="37"/>
      <c r="L211" s="40"/>
      <c r="M211" s="195"/>
      <c r="N211" s="196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7" t="s">
        <v>164</v>
      </c>
      <c r="AU211" s="17" t="s">
        <v>22</v>
      </c>
    </row>
    <row r="212" spans="1:65" s="12" customFormat="1" ht="22.9" customHeight="1">
      <c r="B212" s="163"/>
      <c r="C212" s="164"/>
      <c r="D212" s="165" t="s">
        <v>76</v>
      </c>
      <c r="E212" s="177" t="s">
        <v>187</v>
      </c>
      <c r="F212" s="177" t="s">
        <v>360</v>
      </c>
      <c r="G212" s="164"/>
      <c r="H212" s="164"/>
      <c r="I212" s="167"/>
      <c r="J212" s="178">
        <f>BK212</f>
        <v>0</v>
      </c>
      <c r="K212" s="164"/>
      <c r="L212" s="169"/>
      <c r="M212" s="170"/>
      <c r="N212" s="171"/>
      <c r="O212" s="171"/>
      <c r="P212" s="172">
        <f>SUM(P213:P227)</f>
        <v>0</v>
      </c>
      <c r="Q212" s="171"/>
      <c r="R212" s="172">
        <f>SUM(R213:R227)</f>
        <v>20.846490000000003</v>
      </c>
      <c r="S212" s="171"/>
      <c r="T212" s="173">
        <f>SUM(T213:T227)</f>
        <v>4.0020000000000007</v>
      </c>
      <c r="AR212" s="174" t="s">
        <v>23</v>
      </c>
      <c r="AT212" s="175" t="s">
        <v>76</v>
      </c>
      <c r="AU212" s="175" t="s">
        <v>23</v>
      </c>
      <c r="AY212" s="174" t="s">
        <v>155</v>
      </c>
      <c r="BK212" s="176">
        <f>SUM(BK213:BK227)</f>
        <v>0</v>
      </c>
    </row>
    <row r="213" spans="1:65" s="2" customFormat="1" ht="16.5" customHeight="1">
      <c r="A213" s="35"/>
      <c r="B213" s="36"/>
      <c r="C213" s="179" t="s">
        <v>361</v>
      </c>
      <c r="D213" s="179" t="s">
        <v>157</v>
      </c>
      <c r="E213" s="180" t="s">
        <v>362</v>
      </c>
      <c r="F213" s="181" t="s">
        <v>363</v>
      </c>
      <c r="G213" s="182" t="s">
        <v>160</v>
      </c>
      <c r="H213" s="183">
        <v>211.3</v>
      </c>
      <c r="I213" s="184"/>
      <c r="J213" s="185">
        <f>ROUND(I213*H213,2)</f>
        <v>0</v>
      </c>
      <c r="K213" s="181" t="s">
        <v>161</v>
      </c>
      <c r="L213" s="40"/>
      <c r="M213" s="186" t="s">
        <v>34</v>
      </c>
      <c r="N213" s="187" t="s">
        <v>48</v>
      </c>
      <c r="O213" s="65"/>
      <c r="P213" s="188">
        <f>O213*H213</f>
        <v>0</v>
      </c>
      <c r="Q213" s="188">
        <v>7.0000000000000007E-2</v>
      </c>
      <c r="R213" s="188">
        <f>Q213*H213</f>
        <v>14.791000000000002</v>
      </c>
      <c r="S213" s="188">
        <v>0</v>
      </c>
      <c r="T213" s="18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0" t="s">
        <v>162</v>
      </c>
      <c r="AT213" s="190" t="s">
        <v>157</v>
      </c>
      <c r="AU213" s="190" t="s">
        <v>22</v>
      </c>
      <c r="AY213" s="17" t="s">
        <v>155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7" t="s">
        <v>23</v>
      </c>
      <c r="BK213" s="191">
        <f>ROUND(I213*H213,2)</f>
        <v>0</v>
      </c>
      <c r="BL213" s="17" t="s">
        <v>162</v>
      </c>
      <c r="BM213" s="190" t="s">
        <v>364</v>
      </c>
    </row>
    <row r="214" spans="1:65" s="2" customFormat="1" ht="11.25">
      <c r="A214" s="35"/>
      <c r="B214" s="36"/>
      <c r="C214" s="37"/>
      <c r="D214" s="192" t="s">
        <v>164</v>
      </c>
      <c r="E214" s="37"/>
      <c r="F214" s="193" t="s">
        <v>365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164</v>
      </c>
      <c r="AU214" s="17" t="s">
        <v>22</v>
      </c>
    </row>
    <row r="215" spans="1:65" s="2" customFormat="1" ht="19.5">
      <c r="A215" s="35"/>
      <c r="B215" s="36"/>
      <c r="C215" s="37"/>
      <c r="D215" s="192" t="s">
        <v>236</v>
      </c>
      <c r="E215" s="37"/>
      <c r="F215" s="219" t="s">
        <v>366</v>
      </c>
      <c r="G215" s="37"/>
      <c r="H215" s="37"/>
      <c r="I215" s="194"/>
      <c r="J215" s="37"/>
      <c r="K215" s="37"/>
      <c r="L215" s="40"/>
      <c r="M215" s="195"/>
      <c r="N215" s="196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236</v>
      </c>
      <c r="AU215" s="17" t="s">
        <v>22</v>
      </c>
    </row>
    <row r="216" spans="1:65" s="2" customFormat="1" ht="33" customHeight="1">
      <c r="A216" s="35"/>
      <c r="B216" s="36"/>
      <c r="C216" s="179" t="s">
        <v>367</v>
      </c>
      <c r="D216" s="179" t="s">
        <v>157</v>
      </c>
      <c r="E216" s="180" t="s">
        <v>368</v>
      </c>
      <c r="F216" s="181" t="s">
        <v>369</v>
      </c>
      <c r="G216" s="182" t="s">
        <v>160</v>
      </c>
      <c r="H216" s="183">
        <v>105.65</v>
      </c>
      <c r="I216" s="184"/>
      <c r="J216" s="185">
        <f>ROUND(I216*H216,2)</f>
        <v>0</v>
      </c>
      <c r="K216" s="181" t="s">
        <v>161</v>
      </c>
      <c r="L216" s="40"/>
      <c r="M216" s="186" t="s">
        <v>34</v>
      </c>
      <c r="N216" s="187" t="s">
        <v>48</v>
      </c>
      <c r="O216" s="65"/>
      <c r="P216" s="188">
        <f>O216*H216</f>
        <v>0</v>
      </c>
      <c r="Q216" s="188">
        <v>0</v>
      </c>
      <c r="R216" s="188">
        <f>Q216*H216</f>
        <v>0</v>
      </c>
      <c r="S216" s="188">
        <v>0</v>
      </c>
      <c r="T216" s="18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0" t="s">
        <v>162</v>
      </c>
      <c r="AT216" s="190" t="s">
        <v>157</v>
      </c>
      <c r="AU216" s="190" t="s">
        <v>22</v>
      </c>
      <c r="AY216" s="17" t="s">
        <v>155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7" t="s">
        <v>23</v>
      </c>
      <c r="BK216" s="191">
        <f>ROUND(I216*H216,2)</f>
        <v>0</v>
      </c>
      <c r="BL216" s="17" t="s">
        <v>162</v>
      </c>
      <c r="BM216" s="190" t="s">
        <v>370</v>
      </c>
    </row>
    <row r="217" spans="1:65" s="2" customFormat="1" ht="19.5">
      <c r="A217" s="35"/>
      <c r="B217" s="36"/>
      <c r="C217" s="37"/>
      <c r="D217" s="192" t="s">
        <v>164</v>
      </c>
      <c r="E217" s="37"/>
      <c r="F217" s="193" t="s">
        <v>369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7" t="s">
        <v>164</v>
      </c>
      <c r="AU217" s="17" t="s">
        <v>22</v>
      </c>
    </row>
    <row r="218" spans="1:65" s="2" customFormat="1" ht="33" customHeight="1">
      <c r="A218" s="35"/>
      <c r="B218" s="36"/>
      <c r="C218" s="179" t="s">
        <v>371</v>
      </c>
      <c r="D218" s="179" t="s">
        <v>157</v>
      </c>
      <c r="E218" s="180" t="s">
        <v>372</v>
      </c>
      <c r="F218" s="181" t="s">
        <v>373</v>
      </c>
      <c r="G218" s="182" t="s">
        <v>160</v>
      </c>
      <c r="H218" s="183">
        <v>105.65</v>
      </c>
      <c r="I218" s="184"/>
      <c r="J218" s="185">
        <f>ROUND(I218*H218,2)</f>
        <v>0</v>
      </c>
      <c r="K218" s="181" t="s">
        <v>161</v>
      </c>
      <c r="L218" s="40"/>
      <c r="M218" s="186" t="s">
        <v>34</v>
      </c>
      <c r="N218" s="187" t="s">
        <v>48</v>
      </c>
      <c r="O218" s="65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0" t="s">
        <v>162</v>
      </c>
      <c r="AT218" s="190" t="s">
        <v>157</v>
      </c>
      <c r="AU218" s="190" t="s">
        <v>22</v>
      </c>
      <c r="AY218" s="17" t="s">
        <v>155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7" t="s">
        <v>23</v>
      </c>
      <c r="BK218" s="191">
        <f>ROUND(I218*H218,2)</f>
        <v>0</v>
      </c>
      <c r="BL218" s="17" t="s">
        <v>162</v>
      </c>
      <c r="BM218" s="190" t="s">
        <v>374</v>
      </c>
    </row>
    <row r="219" spans="1:65" s="2" customFormat="1" ht="19.5">
      <c r="A219" s="35"/>
      <c r="B219" s="36"/>
      <c r="C219" s="37"/>
      <c r="D219" s="192" t="s">
        <v>164</v>
      </c>
      <c r="E219" s="37"/>
      <c r="F219" s="193" t="s">
        <v>373</v>
      </c>
      <c r="G219" s="37"/>
      <c r="H219" s="37"/>
      <c r="I219" s="194"/>
      <c r="J219" s="37"/>
      <c r="K219" s="37"/>
      <c r="L219" s="40"/>
      <c r="M219" s="195"/>
      <c r="N219" s="19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7" t="s">
        <v>164</v>
      </c>
      <c r="AU219" s="17" t="s">
        <v>22</v>
      </c>
    </row>
    <row r="220" spans="1:65" s="2" customFormat="1" ht="48">
      <c r="A220" s="35"/>
      <c r="B220" s="36"/>
      <c r="C220" s="179" t="s">
        <v>375</v>
      </c>
      <c r="D220" s="179" t="s">
        <v>157</v>
      </c>
      <c r="E220" s="180" t="s">
        <v>376</v>
      </c>
      <c r="F220" s="181" t="s">
        <v>377</v>
      </c>
      <c r="G220" s="182" t="s">
        <v>160</v>
      </c>
      <c r="H220" s="183">
        <v>29</v>
      </c>
      <c r="I220" s="184"/>
      <c r="J220" s="185">
        <f>ROUND(I220*H220,2)</f>
        <v>0</v>
      </c>
      <c r="K220" s="181" t="s">
        <v>161</v>
      </c>
      <c r="L220" s="40"/>
      <c r="M220" s="186" t="s">
        <v>34</v>
      </c>
      <c r="N220" s="187" t="s">
        <v>48</v>
      </c>
      <c r="O220" s="65"/>
      <c r="P220" s="188">
        <f>O220*H220</f>
        <v>0</v>
      </c>
      <c r="Q220" s="188">
        <v>0.12881000000000001</v>
      </c>
      <c r="R220" s="188">
        <f>Q220*H220</f>
        <v>3.7354900000000004</v>
      </c>
      <c r="S220" s="188">
        <v>0.13800000000000001</v>
      </c>
      <c r="T220" s="189">
        <f>S220*H220</f>
        <v>4.0020000000000007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162</v>
      </c>
      <c r="AT220" s="190" t="s">
        <v>157</v>
      </c>
      <c r="AU220" s="190" t="s">
        <v>22</v>
      </c>
      <c r="AY220" s="17" t="s">
        <v>155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7" t="s">
        <v>23</v>
      </c>
      <c r="BK220" s="191">
        <f>ROUND(I220*H220,2)</f>
        <v>0</v>
      </c>
      <c r="BL220" s="17" t="s">
        <v>162</v>
      </c>
      <c r="BM220" s="190" t="s">
        <v>378</v>
      </c>
    </row>
    <row r="221" spans="1:65" s="2" customFormat="1" ht="19.5">
      <c r="A221" s="35"/>
      <c r="B221" s="36"/>
      <c r="C221" s="37"/>
      <c r="D221" s="192" t="s">
        <v>164</v>
      </c>
      <c r="E221" s="37"/>
      <c r="F221" s="193" t="s">
        <v>379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7" t="s">
        <v>164</v>
      </c>
      <c r="AU221" s="17" t="s">
        <v>22</v>
      </c>
    </row>
    <row r="222" spans="1:65" s="2" customFormat="1" ht="19.5">
      <c r="A222" s="35"/>
      <c r="B222" s="36"/>
      <c r="C222" s="37"/>
      <c r="D222" s="192" t="s">
        <v>236</v>
      </c>
      <c r="E222" s="37"/>
      <c r="F222" s="219" t="s">
        <v>380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7" t="s">
        <v>236</v>
      </c>
      <c r="AU222" s="17" t="s">
        <v>22</v>
      </c>
    </row>
    <row r="223" spans="1:65" s="13" customFormat="1" ht="11.25">
      <c r="B223" s="197"/>
      <c r="C223" s="198"/>
      <c r="D223" s="192" t="s">
        <v>180</v>
      </c>
      <c r="E223" s="199" t="s">
        <v>34</v>
      </c>
      <c r="F223" s="200" t="s">
        <v>381</v>
      </c>
      <c r="G223" s="198"/>
      <c r="H223" s="201">
        <v>29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180</v>
      </c>
      <c r="AU223" s="207" t="s">
        <v>22</v>
      </c>
      <c r="AV223" s="13" t="s">
        <v>22</v>
      </c>
      <c r="AW223" s="13" t="s">
        <v>39</v>
      </c>
      <c r="AX223" s="13" t="s">
        <v>77</v>
      </c>
      <c r="AY223" s="207" t="s">
        <v>155</v>
      </c>
    </row>
    <row r="224" spans="1:65" s="14" customFormat="1" ht="11.25">
      <c r="B224" s="208"/>
      <c r="C224" s="209"/>
      <c r="D224" s="192" t="s">
        <v>180</v>
      </c>
      <c r="E224" s="210" t="s">
        <v>34</v>
      </c>
      <c r="F224" s="211" t="s">
        <v>205</v>
      </c>
      <c r="G224" s="209"/>
      <c r="H224" s="212">
        <v>29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180</v>
      </c>
      <c r="AU224" s="218" t="s">
        <v>22</v>
      </c>
      <c r="AV224" s="14" t="s">
        <v>162</v>
      </c>
      <c r="AW224" s="14" t="s">
        <v>4</v>
      </c>
      <c r="AX224" s="14" t="s">
        <v>23</v>
      </c>
      <c r="AY224" s="218" t="s">
        <v>155</v>
      </c>
    </row>
    <row r="225" spans="1:65" s="2" customFormat="1" ht="16.5" customHeight="1">
      <c r="A225" s="35"/>
      <c r="B225" s="36"/>
      <c r="C225" s="220" t="s">
        <v>382</v>
      </c>
      <c r="D225" s="220" t="s">
        <v>269</v>
      </c>
      <c r="E225" s="221" t="s">
        <v>383</v>
      </c>
      <c r="F225" s="222" t="s">
        <v>384</v>
      </c>
      <c r="G225" s="223" t="s">
        <v>272</v>
      </c>
      <c r="H225" s="224">
        <v>2.3199999999999998</v>
      </c>
      <c r="I225" s="225"/>
      <c r="J225" s="226">
        <f>ROUND(I225*H225,2)</f>
        <v>0</v>
      </c>
      <c r="K225" s="222" t="s">
        <v>161</v>
      </c>
      <c r="L225" s="227"/>
      <c r="M225" s="228" t="s">
        <v>34</v>
      </c>
      <c r="N225" s="229" t="s">
        <v>48</v>
      </c>
      <c r="O225" s="65"/>
      <c r="P225" s="188">
        <f>O225*H225</f>
        <v>0</v>
      </c>
      <c r="Q225" s="188">
        <v>1</v>
      </c>
      <c r="R225" s="188">
        <f>Q225*H225</f>
        <v>2.3199999999999998</v>
      </c>
      <c r="S225" s="188">
        <v>0</v>
      </c>
      <c r="T225" s="18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0" t="s">
        <v>197</v>
      </c>
      <c r="AT225" s="190" t="s">
        <v>269</v>
      </c>
      <c r="AU225" s="190" t="s">
        <v>22</v>
      </c>
      <c r="AY225" s="17" t="s">
        <v>155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7" t="s">
        <v>23</v>
      </c>
      <c r="BK225" s="191">
        <f>ROUND(I225*H225,2)</f>
        <v>0</v>
      </c>
      <c r="BL225" s="17" t="s">
        <v>162</v>
      </c>
      <c r="BM225" s="190" t="s">
        <v>385</v>
      </c>
    </row>
    <row r="226" spans="1:65" s="2" customFormat="1" ht="11.25">
      <c r="A226" s="35"/>
      <c r="B226" s="36"/>
      <c r="C226" s="37"/>
      <c r="D226" s="192" t="s">
        <v>164</v>
      </c>
      <c r="E226" s="37"/>
      <c r="F226" s="193" t="s">
        <v>384</v>
      </c>
      <c r="G226" s="37"/>
      <c r="H226" s="37"/>
      <c r="I226" s="194"/>
      <c r="J226" s="37"/>
      <c r="K226" s="37"/>
      <c r="L226" s="40"/>
      <c r="M226" s="195"/>
      <c r="N226" s="196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7" t="s">
        <v>164</v>
      </c>
      <c r="AU226" s="17" t="s">
        <v>22</v>
      </c>
    </row>
    <row r="227" spans="1:65" s="13" customFormat="1" ht="11.25">
      <c r="B227" s="197"/>
      <c r="C227" s="198"/>
      <c r="D227" s="192" t="s">
        <v>180</v>
      </c>
      <c r="E227" s="199" t="s">
        <v>34</v>
      </c>
      <c r="F227" s="200" t="s">
        <v>386</v>
      </c>
      <c r="G227" s="198"/>
      <c r="H227" s="201">
        <v>2.3199999999999998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180</v>
      </c>
      <c r="AU227" s="207" t="s">
        <v>22</v>
      </c>
      <c r="AV227" s="13" t="s">
        <v>22</v>
      </c>
      <c r="AW227" s="13" t="s">
        <v>39</v>
      </c>
      <c r="AX227" s="13" t="s">
        <v>23</v>
      </c>
      <c r="AY227" s="207" t="s">
        <v>155</v>
      </c>
    </row>
    <row r="228" spans="1:65" s="12" customFormat="1" ht="22.9" customHeight="1">
      <c r="B228" s="163"/>
      <c r="C228" s="164"/>
      <c r="D228" s="165" t="s">
        <v>76</v>
      </c>
      <c r="E228" s="177" t="s">
        <v>206</v>
      </c>
      <c r="F228" s="177" t="s">
        <v>387</v>
      </c>
      <c r="G228" s="164"/>
      <c r="H228" s="164"/>
      <c r="I228" s="167"/>
      <c r="J228" s="178">
        <f>BK228</f>
        <v>0</v>
      </c>
      <c r="K228" s="164"/>
      <c r="L228" s="169"/>
      <c r="M228" s="170"/>
      <c r="N228" s="171"/>
      <c r="O228" s="171"/>
      <c r="P228" s="172">
        <f>P229+SUM(P230:P282)</f>
        <v>0</v>
      </c>
      <c r="Q228" s="171"/>
      <c r="R228" s="172">
        <f>R229+SUM(R230:R282)</f>
        <v>18.810405860000003</v>
      </c>
      <c r="S228" s="171"/>
      <c r="T228" s="173">
        <f>T229+SUM(T230:T282)</f>
        <v>4.1731750000000005</v>
      </c>
      <c r="AR228" s="174" t="s">
        <v>23</v>
      </c>
      <c r="AT228" s="175" t="s">
        <v>76</v>
      </c>
      <c r="AU228" s="175" t="s">
        <v>23</v>
      </c>
      <c r="AY228" s="174" t="s">
        <v>155</v>
      </c>
      <c r="BK228" s="176">
        <f>BK229+SUM(BK230:BK282)</f>
        <v>0</v>
      </c>
    </row>
    <row r="229" spans="1:65" s="2" customFormat="1" ht="16.5" customHeight="1">
      <c r="A229" s="35"/>
      <c r="B229" s="36"/>
      <c r="C229" s="179" t="s">
        <v>388</v>
      </c>
      <c r="D229" s="179" t="s">
        <v>157</v>
      </c>
      <c r="E229" s="180" t="s">
        <v>389</v>
      </c>
      <c r="F229" s="181" t="s">
        <v>390</v>
      </c>
      <c r="G229" s="182" t="s">
        <v>243</v>
      </c>
      <c r="H229" s="183">
        <v>29</v>
      </c>
      <c r="I229" s="184"/>
      <c r="J229" s="185">
        <f>ROUND(I229*H229,2)</f>
        <v>0</v>
      </c>
      <c r="K229" s="181" t="s">
        <v>161</v>
      </c>
      <c r="L229" s="40"/>
      <c r="M229" s="186" t="s">
        <v>34</v>
      </c>
      <c r="N229" s="187" t="s">
        <v>48</v>
      </c>
      <c r="O229" s="65"/>
      <c r="P229" s="188">
        <f>O229*H229</f>
        <v>0</v>
      </c>
      <c r="Q229" s="188">
        <v>1.17E-3</v>
      </c>
      <c r="R229" s="188">
        <f>Q229*H229</f>
        <v>3.3930000000000002E-2</v>
      </c>
      <c r="S229" s="188">
        <v>0</v>
      </c>
      <c r="T229" s="18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0" t="s">
        <v>162</v>
      </c>
      <c r="AT229" s="190" t="s">
        <v>157</v>
      </c>
      <c r="AU229" s="190" t="s">
        <v>22</v>
      </c>
      <c r="AY229" s="17" t="s">
        <v>155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7" t="s">
        <v>23</v>
      </c>
      <c r="BK229" s="191">
        <f>ROUND(I229*H229,2)</f>
        <v>0</v>
      </c>
      <c r="BL229" s="17" t="s">
        <v>162</v>
      </c>
      <c r="BM229" s="190" t="s">
        <v>391</v>
      </c>
    </row>
    <row r="230" spans="1:65" s="2" customFormat="1" ht="11.25">
      <c r="A230" s="35"/>
      <c r="B230" s="36"/>
      <c r="C230" s="37"/>
      <c r="D230" s="192" t="s">
        <v>164</v>
      </c>
      <c r="E230" s="37"/>
      <c r="F230" s="193" t="s">
        <v>392</v>
      </c>
      <c r="G230" s="37"/>
      <c r="H230" s="37"/>
      <c r="I230" s="194"/>
      <c r="J230" s="37"/>
      <c r="K230" s="37"/>
      <c r="L230" s="40"/>
      <c r="M230" s="195"/>
      <c r="N230" s="196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164</v>
      </c>
      <c r="AU230" s="17" t="s">
        <v>22</v>
      </c>
    </row>
    <row r="231" spans="1:65" s="13" customFormat="1" ht="11.25">
      <c r="B231" s="197"/>
      <c r="C231" s="198"/>
      <c r="D231" s="192" t="s">
        <v>180</v>
      </c>
      <c r="E231" s="199" t="s">
        <v>34</v>
      </c>
      <c r="F231" s="200" t="s">
        <v>393</v>
      </c>
      <c r="G231" s="198"/>
      <c r="H231" s="201">
        <v>16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180</v>
      </c>
      <c r="AU231" s="207" t="s">
        <v>22</v>
      </c>
      <c r="AV231" s="13" t="s">
        <v>22</v>
      </c>
      <c r="AW231" s="13" t="s">
        <v>39</v>
      </c>
      <c r="AX231" s="13" t="s">
        <v>77</v>
      </c>
      <c r="AY231" s="207" t="s">
        <v>155</v>
      </c>
    </row>
    <row r="232" spans="1:65" s="13" customFormat="1" ht="11.25">
      <c r="B232" s="197"/>
      <c r="C232" s="198"/>
      <c r="D232" s="192" t="s">
        <v>180</v>
      </c>
      <c r="E232" s="199" t="s">
        <v>34</v>
      </c>
      <c r="F232" s="200" t="s">
        <v>394</v>
      </c>
      <c r="G232" s="198"/>
      <c r="H232" s="201">
        <v>13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180</v>
      </c>
      <c r="AU232" s="207" t="s">
        <v>22</v>
      </c>
      <c r="AV232" s="13" t="s">
        <v>22</v>
      </c>
      <c r="AW232" s="13" t="s">
        <v>39</v>
      </c>
      <c r="AX232" s="13" t="s">
        <v>77</v>
      </c>
      <c r="AY232" s="207" t="s">
        <v>155</v>
      </c>
    </row>
    <row r="233" spans="1:65" s="14" customFormat="1" ht="11.25">
      <c r="B233" s="208"/>
      <c r="C233" s="209"/>
      <c r="D233" s="192" t="s">
        <v>180</v>
      </c>
      <c r="E233" s="210" t="s">
        <v>34</v>
      </c>
      <c r="F233" s="211" t="s">
        <v>205</v>
      </c>
      <c r="G233" s="209"/>
      <c r="H233" s="212">
        <v>29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180</v>
      </c>
      <c r="AU233" s="218" t="s">
        <v>22</v>
      </c>
      <c r="AV233" s="14" t="s">
        <v>162</v>
      </c>
      <c r="AW233" s="14" t="s">
        <v>39</v>
      </c>
      <c r="AX233" s="14" t="s">
        <v>23</v>
      </c>
      <c r="AY233" s="218" t="s">
        <v>155</v>
      </c>
    </row>
    <row r="234" spans="1:65" s="2" customFormat="1" ht="16.5" customHeight="1">
      <c r="A234" s="35"/>
      <c r="B234" s="36"/>
      <c r="C234" s="179" t="s">
        <v>395</v>
      </c>
      <c r="D234" s="179" t="s">
        <v>157</v>
      </c>
      <c r="E234" s="180" t="s">
        <v>396</v>
      </c>
      <c r="F234" s="181" t="s">
        <v>397</v>
      </c>
      <c r="G234" s="182" t="s">
        <v>243</v>
      </c>
      <c r="H234" s="183">
        <v>29</v>
      </c>
      <c r="I234" s="184"/>
      <c r="J234" s="185">
        <f>ROUND(I234*H234,2)</f>
        <v>0</v>
      </c>
      <c r="K234" s="181" t="s">
        <v>161</v>
      </c>
      <c r="L234" s="40"/>
      <c r="M234" s="186" t="s">
        <v>34</v>
      </c>
      <c r="N234" s="187" t="s">
        <v>48</v>
      </c>
      <c r="O234" s="65"/>
      <c r="P234" s="188">
        <f>O234*H234</f>
        <v>0</v>
      </c>
      <c r="Q234" s="188">
        <v>5.8049999999999996E-4</v>
      </c>
      <c r="R234" s="188">
        <f>Q234*H234</f>
        <v>1.6834499999999999E-2</v>
      </c>
      <c r="S234" s="188">
        <v>0</v>
      </c>
      <c r="T234" s="18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0" t="s">
        <v>162</v>
      </c>
      <c r="AT234" s="190" t="s">
        <v>157</v>
      </c>
      <c r="AU234" s="190" t="s">
        <v>22</v>
      </c>
      <c r="AY234" s="17" t="s">
        <v>155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7" t="s">
        <v>23</v>
      </c>
      <c r="BK234" s="191">
        <f>ROUND(I234*H234,2)</f>
        <v>0</v>
      </c>
      <c r="BL234" s="17" t="s">
        <v>162</v>
      </c>
      <c r="BM234" s="190" t="s">
        <v>398</v>
      </c>
    </row>
    <row r="235" spans="1:65" s="2" customFormat="1" ht="11.25">
      <c r="A235" s="35"/>
      <c r="B235" s="36"/>
      <c r="C235" s="37"/>
      <c r="D235" s="192" t="s">
        <v>164</v>
      </c>
      <c r="E235" s="37"/>
      <c r="F235" s="193" t="s">
        <v>399</v>
      </c>
      <c r="G235" s="37"/>
      <c r="H235" s="37"/>
      <c r="I235" s="194"/>
      <c r="J235" s="37"/>
      <c r="K235" s="37"/>
      <c r="L235" s="40"/>
      <c r="M235" s="195"/>
      <c r="N235" s="196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7" t="s">
        <v>164</v>
      </c>
      <c r="AU235" s="17" t="s">
        <v>22</v>
      </c>
    </row>
    <row r="236" spans="1:65" s="2" customFormat="1" ht="24">
      <c r="A236" s="35"/>
      <c r="B236" s="36"/>
      <c r="C236" s="220" t="s">
        <v>30</v>
      </c>
      <c r="D236" s="220" t="s">
        <v>269</v>
      </c>
      <c r="E236" s="221" t="s">
        <v>400</v>
      </c>
      <c r="F236" s="222" t="s">
        <v>401</v>
      </c>
      <c r="G236" s="223" t="s">
        <v>272</v>
      </c>
      <c r="H236" s="224">
        <v>0.254</v>
      </c>
      <c r="I236" s="225"/>
      <c r="J236" s="226">
        <f>ROUND(I236*H236,2)</f>
        <v>0</v>
      </c>
      <c r="K236" s="222" t="s">
        <v>161</v>
      </c>
      <c r="L236" s="227"/>
      <c r="M236" s="228" t="s">
        <v>34</v>
      </c>
      <c r="N236" s="229" t="s">
        <v>48</v>
      </c>
      <c r="O236" s="65"/>
      <c r="P236" s="188">
        <f>O236*H236</f>
        <v>0</v>
      </c>
      <c r="Q236" s="188">
        <v>1</v>
      </c>
      <c r="R236" s="188">
        <f>Q236*H236</f>
        <v>0.254</v>
      </c>
      <c r="S236" s="188">
        <v>0</v>
      </c>
      <c r="T236" s="18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0" t="s">
        <v>197</v>
      </c>
      <c r="AT236" s="190" t="s">
        <v>269</v>
      </c>
      <c r="AU236" s="190" t="s">
        <v>22</v>
      </c>
      <c r="AY236" s="17" t="s">
        <v>155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7" t="s">
        <v>23</v>
      </c>
      <c r="BK236" s="191">
        <f>ROUND(I236*H236,2)</f>
        <v>0</v>
      </c>
      <c r="BL236" s="17" t="s">
        <v>162</v>
      </c>
      <c r="BM236" s="190" t="s">
        <v>402</v>
      </c>
    </row>
    <row r="237" spans="1:65" s="2" customFormat="1" ht="11.25">
      <c r="A237" s="35"/>
      <c r="B237" s="36"/>
      <c r="C237" s="37"/>
      <c r="D237" s="192" t="s">
        <v>164</v>
      </c>
      <c r="E237" s="37"/>
      <c r="F237" s="193" t="s">
        <v>401</v>
      </c>
      <c r="G237" s="37"/>
      <c r="H237" s="37"/>
      <c r="I237" s="194"/>
      <c r="J237" s="37"/>
      <c r="K237" s="37"/>
      <c r="L237" s="40"/>
      <c r="M237" s="195"/>
      <c r="N237" s="19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7" t="s">
        <v>164</v>
      </c>
      <c r="AU237" s="17" t="s">
        <v>22</v>
      </c>
    </row>
    <row r="238" spans="1:65" s="2" customFormat="1" ht="19.5">
      <c r="A238" s="35"/>
      <c r="B238" s="36"/>
      <c r="C238" s="37"/>
      <c r="D238" s="192" t="s">
        <v>236</v>
      </c>
      <c r="E238" s="37"/>
      <c r="F238" s="219" t="s">
        <v>403</v>
      </c>
      <c r="G238" s="37"/>
      <c r="H238" s="37"/>
      <c r="I238" s="194"/>
      <c r="J238" s="37"/>
      <c r="K238" s="37"/>
      <c r="L238" s="40"/>
      <c r="M238" s="195"/>
      <c r="N238" s="196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7" t="s">
        <v>236</v>
      </c>
      <c r="AU238" s="17" t="s">
        <v>22</v>
      </c>
    </row>
    <row r="239" spans="1:65" s="13" customFormat="1" ht="11.25">
      <c r="B239" s="197"/>
      <c r="C239" s="198"/>
      <c r="D239" s="192" t="s">
        <v>180</v>
      </c>
      <c r="E239" s="199" t="s">
        <v>34</v>
      </c>
      <c r="F239" s="200" t="s">
        <v>404</v>
      </c>
      <c r="G239" s="198"/>
      <c r="H239" s="201">
        <v>0.254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180</v>
      </c>
      <c r="AU239" s="207" t="s">
        <v>22</v>
      </c>
      <c r="AV239" s="13" t="s">
        <v>22</v>
      </c>
      <c r="AW239" s="13" t="s">
        <v>4</v>
      </c>
      <c r="AX239" s="13" t="s">
        <v>23</v>
      </c>
      <c r="AY239" s="207" t="s">
        <v>155</v>
      </c>
    </row>
    <row r="240" spans="1:65" s="2" customFormat="1" ht="24">
      <c r="A240" s="35"/>
      <c r="B240" s="36"/>
      <c r="C240" s="220" t="s">
        <v>405</v>
      </c>
      <c r="D240" s="220" t="s">
        <v>269</v>
      </c>
      <c r="E240" s="221" t="s">
        <v>406</v>
      </c>
      <c r="F240" s="222" t="s">
        <v>407</v>
      </c>
      <c r="G240" s="223" t="s">
        <v>272</v>
      </c>
      <c r="H240" s="224">
        <v>0.64300000000000002</v>
      </c>
      <c r="I240" s="225"/>
      <c r="J240" s="226">
        <f>ROUND(I240*H240,2)</f>
        <v>0</v>
      </c>
      <c r="K240" s="222" t="s">
        <v>161</v>
      </c>
      <c r="L240" s="227"/>
      <c r="M240" s="228" t="s">
        <v>34</v>
      </c>
      <c r="N240" s="229" t="s">
        <v>48</v>
      </c>
      <c r="O240" s="65"/>
      <c r="P240" s="188">
        <f>O240*H240</f>
        <v>0</v>
      </c>
      <c r="Q240" s="188">
        <v>1</v>
      </c>
      <c r="R240" s="188">
        <f>Q240*H240</f>
        <v>0.64300000000000002</v>
      </c>
      <c r="S240" s="188">
        <v>0</v>
      </c>
      <c r="T240" s="18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0" t="s">
        <v>197</v>
      </c>
      <c r="AT240" s="190" t="s">
        <v>269</v>
      </c>
      <c r="AU240" s="190" t="s">
        <v>22</v>
      </c>
      <c r="AY240" s="17" t="s">
        <v>155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7" t="s">
        <v>23</v>
      </c>
      <c r="BK240" s="191">
        <f>ROUND(I240*H240,2)</f>
        <v>0</v>
      </c>
      <c r="BL240" s="17" t="s">
        <v>162</v>
      </c>
      <c r="BM240" s="190" t="s">
        <v>408</v>
      </c>
    </row>
    <row r="241" spans="1:65" s="2" customFormat="1" ht="11.25">
      <c r="A241" s="35"/>
      <c r="B241" s="36"/>
      <c r="C241" s="37"/>
      <c r="D241" s="192" t="s">
        <v>164</v>
      </c>
      <c r="E241" s="37"/>
      <c r="F241" s="193" t="s">
        <v>407</v>
      </c>
      <c r="G241" s="37"/>
      <c r="H241" s="37"/>
      <c r="I241" s="194"/>
      <c r="J241" s="37"/>
      <c r="K241" s="37"/>
      <c r="L241" s="40"/>
      <c r="M241" s="195"/>
      <c r="N241" s="19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7" t="s">
        <v>164</v>
      </c>
      <c r="AU241" s="17" t="s">
        <v>22</v>
      </c>
    </row>
    <row r="242" spans="1:65" s="2" customFormat="1" ht="19.5">
      <c r="A242" s="35"/>
      <c r="B242" s="36"/>
      <c r="C242" s="37"/>
      <c r="D242" s="192" t="s">
        <v>236</v>
      </c>
      <c r="E242" s="37"/>
      <c r="F242" s="219" t="s">
        <v>409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7" t="s">
        <v>236</v>
      </c>
      <c r="AU242" s="17" t="s">
        <v>22</v>
      </c>
    </row>
    <row r="243" spans="1:65" s="13" customFormat="1" ht="11.25">
      <c r="B243" s="197"/>
      <c r="C243" s="198"/>
      <c r="D243" s="192" t="s">
        <v>180</v>
      </c>
      <c r="E243" s="199" t="s">
        <v>34</v>
      </c>
      <c r="F243" s="200" t="s">
        <v>410</v>
      </c>
      <c r="G243" s="198"/>
      <c r="H243" s="201">
        <v>0.64300000000000002</v>
      </c>
      <c r="I243" s="202"/>
      <c r="J243" s="198"/>
      <c r="K243" s="198"/>
      <c r="L243" s="203"/>
      <c r="M243" s="204"/>
      <c r="N243" s="205"/>
      <c r="O243" s="205"/>
      <c r="P243" s="205"/>
      <c r="Q243" s="205"/>
      <c r="R243" s="205"/>
      <c r="S243" s="205"/>
      <c r="T243" s="206"/>
      <c r="AT243" s="207" t="s">
        <v>180</v>
      </c>
      <c r="AU243" s="207" t="s">
        <v>22</v>
      </c>
      <c r="AV243" s="13" t="s">
        <v>22</v>
      </c>
      <c r="AW243" s="13" t="s">
        <v>39</v>
      </c>
      <c r="AX243" s="13" t="s">
        <v>23</v>
      </c>
      <c r="AY243" s="207" t="s">
        <v>155</v>
      </c>
    </row>
    <row r="244" spans="1:65" s="2" customFormat="1" ht="21.75" customHeight="1">
      <c r="A244" s="35"/>
      <c r="B244" s="36"/>
      <c r="C244" s="220" t="s">
        <v>411</v>
      </c>
      <c r="D244" s="220" t="s">
        <v>269</v>
      </c>
      <c r="E244" s="221" t="s">
        <v>412</v>
      </c>
      <c r="F244" s="222" t="s">
        <v>413</v>
      </c>
      <c r="G244" s="223" t="s">
        <v>272</v>
      </c>
      <c r="H244" s="224">
        <v>9.1999999999999998E-2</v>
      </c>
      <c r="I244" s="225"/>
      <c r="J244" s="226">
        <f>ROUND(I244*H244,2)</f>
        <v>0</v>
      </c>
      <c r="K244" s="222" t="s">
        <v>161</v>
      </c>
      <c r="L244" s="227"/>
      <c r="M244" s="228" t="s">
        <v>34</v>
      </c>
      <c r="N244" s="229" t="s">
        <v>48</v>
      </c>
      <c r="O244" s="65"/>
      <c r="P244" s="188">
        <f>O244*H244</f>
        <v>0</v>
      </c>
      <c r="Q244" s="188">
        <v>1</v>
      </c>
      <c r="R244" s="188">
        <f>Q244*H244</f>
        <v>9.1999999999999998E-2</v>
      </c>
      <c r="S244" s="188">
        <v>0</v>
      </c>
      <c r="T244" s="18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0" t="s">
        <v>197</v>
      </c>
      <c r="AT244" s="190" t="s">
        <v>269</v>
      </c>
      <c r="AU244" s="190" t="s">
        <v>22</v>
      </c>
      <c r="AY244" s="17" t="s">
        <v>155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7" t="s">
        <v>23</v>
      </c>
      <c r="BK244" s="191">
        <f>ROUND(I244*H244,2)</f>
        <v>0</v>
      </c>
      <c r="BL244" s="17" t="s">
        <v>162</v>
      </c>
      <c r="BM244" s="190" t="s">
        <v>414</v>
      </c>
    </row>
    <row r="245" spans="1:65" s="2" customFormat="1" ht="11.25">
      <c r="A245" s="35"/>
      <c r="B245" s="36"/>
      <c r="C245" s="37"/>
      <c r="D245" s="192" t="s">
        <v>164</v>
      </c>
      <c r="E245" s="37"/>
      <c r="F245" s="193" t="s">
        <v>413</v>
      </c>
      <c r="G245" s="37"/>
      <c r="H245" s="37"/>
      <c r="I245" s="194"/>
      <c r="J245" s="37"/>
      <c r="K245" s="37"/>
      <c r="L245" s="40"/>
      <c r="M245" s="195"/>
      <c r="N245" s="196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7" t="s">
        <v>164</v>
      </c>
      <c r="AU245" s="17" t="s">
        <v>22</v>
      </c>
    </row>
    <row r="246" spans="1:65" s="2" customFormat="1" ht="19.5">
      <c r="A246" s="35"/>
      <c r="B246" s="36"/>
      <c r="C246" s="37"/>
      <c r="D246" s="192" t="s">
        <v>236</v>
      </c>
      <c r="E246" s="37"/>
      <c r="F246" s="219" t="s">
        <v>415</v>
      </c>
      <c r="G246" s="37"/>
      <c r="H246" s="37"/>
      <c r="I246" s="194"/>
      <c r="J246" s="37"/>
      <c r="K246" s="37"/>
      <c r="L246" s="40"/>
      <c r="M246" s="195"/>
      <c r="N246" s="196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7" t="s">
        <v>236</v>
      </c>
      <c r="AU246" s="17" t="s">
        <v>22</v>
      </c>
    </row>
    <row r="247" spans="1:65" s="13" customFormat="1" ht="11.25">
      <c r="B247" s="197"/>
      <c r="C247" s="198"/>
      <c r="D247" s="192" t="s">
        <v>180</v>
      </c>
      <c r="E247" s="199" t="s">
        <v>34</v>
      </c>
      <c r="F247" s="200" t="s">
        <v>416</v>
      </c>
      <c r="G247" s="198"/>
      <c r="H247" s="201">
        <v>9.1999999999999998E-2</v>
      </c>
      <c r="I247" s="202"/>
      <c r="J247" s="198"/>
      <c r="K247" s="198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180</v>
      </c>
      <c r="AU247" s="207" t="s">
        <v>22</v>
      </c>
      <c r="AV247" s="13" t="s">
        <v>22</v>
      </c>
      <c r="AW247" s="13" t="s">
        <v>39</v>
      </c>
      <c r="AX247" s="13" t="s">
        <v>23</v>
      </c>
      <c r="AY247" s="207" t="s">
        <v>155</v>
      </c>
    </row>
    <row r="248" spans="1:65" s="2" customFormat="1" ht="24">
      <c r="A248" s="35"/>
      <c r="B248" s="36"/>
      <c r="C248" s="179" t="s">
        <v>417</v>
      </c>
      <c r="D248" s="179" t="s">
        <v>157</v>
      </c>
      <c r="E248" s="180" t="s">
        <v>418</v>
      </c>
      <c r="F248" s="181" t="s">
        <v>419</v>
      </c>
      <c r="G248" s="182" t="s">
        <v>160</v>
      </c>
      <c r="H248" s="183">
        <v>1.08</v>
      </c>
      <c r="I248" s="184"/>
      <c r="J248" s="185">
        <f>ROUND(I248*H248,2)</f>
        <v>0</v>
      </c>
      <c r="K248" s="181" t="s">
        <v>161</v>
      </c>
      <c r="L248" s="40"/>
      <c r="M248" s="186" t="s">
        <v>34</v>
      </c>
      <c r="N248" s="187" t="s">
        <v>48</v>
      </c>
      <c r="O248" s="65"/>
      <c r="P248" s="188">
        <f>O248*H248</f>
        <v>0</v>
      </c>
      <c r="Q248" s="188">
        <v>1.453E-2</v>
      </c>
      <c r="R248" s="188">
        <f>Q248*H248</f>
        <v>1.5692400000000002E-2</v>
      </c>
      <c r="S248" s="188">
        <v>0</v>
      </c>
      <c r="T248" s="18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0" t="s">
        <v>162</v>
      </c>
      <c r="AT248" s="190" t="s">
        <v>157</v>
      </c>
      <c r="AU248" s="190" t="s">
        <v>22</v>
      </c>
      <c r="AY248" s="17" t="s">
        <v>155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7" t="s">
        <v>23</v>
      </c>
      <c r="BK248" s="191">
        <f>ROUND(I248*H248,2)</f>
        <v>0</v>
      </c>
      <c r="BL248" s="17" t="s">
        <v>162</v>
      </c>
      <c r="BM248" s="190" t="s">
        <v>420</v>
      </c>
    </row>
    <row r="249" spans="1:65" s="2" customFormat="1" ht="19.5">
      <c r="A249" s="35"/>
      <c r="B249" s="36"/>
      <c r="C249" s="37"/>
      <c r="D249" s="192" t="s">
        <v>164</v>
      </c>
      <c r="E249" s="37"/>
      <c r="F249" s="193" t="s">
        <v>421</v>
      </c>
      <c r="G249" s="37"/>
      <c r="H249" s="37"/>
      <c r="I249" s="194"/>
      <c r="J249" s="37"/>
      <c r="K249" s="37"/>
      <c r="L249" s="40"/>
      <c r="M249" s="195"/>
      <c r="N249" s="196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7" t="s">
        <v>164</v>
      </c>
      <c r="AU249" s="17" t="s">
        <v>22</v>
      </c>
    </row>
    <row r="250" spans="1:65" s="2" customFormat="1" ht="19.5">
      <c r="A250" s="35"/>
      <c r="B250" s="36"/>
      <c r="C250" s="37"/>
      <c r="D250" s="192" t="s">
        <v>236</v>
      </c>
      <c r="E250" s="37"/>
      <c r="F250" s="219" t="s">
        <v>422</v>
      </c>
      <c r="G250" s="37"/>
      <c r="H250" s="37"/>
      <c r="I250" s="194"/>
      <c r="J250" s="37"/>
      <c r="K250" s="37"/>
      <c r="L250" s="40"/>
      <c r="M250" s="195"/>
      <c r="N250" s="19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7" t="s">
        <v>236</v>
      </c>
      <c r="AU250" s="17" t="s">
        <v>22</v>
      </c>
    </row>
    <row r="251" spans="1:65" s="13" customFormat="1" ht="11.25">
      <c r="B251" s="197"/>
      <c r="C251" s="198"/>
      <c r="D251" s="192" t="s">
        <v>180</v>
      </c>
      <c r="E251" s="199" t="s">
        <v>34</v>
      </c>
      <c r="F251" s="200" t="s">
        <v>423</v>
      </c>
      <c r="G251" s="198"/>
      <c r="H251" s="201">
        <v>1.08</v>
      </c>
      <c r="I251" s="202"/>
      <c r="J251" s="198"/>
      <c r="K251" s="198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180</v>
      </c>
      <c r="AU251" s="207" t="s">
        <v>22</v>
      </c>
      <c r="AV251" s="13" t="s">
        <v>22</v>
      </c>
      <c r="AW251" s="13" t="s">
        <v>39</v>
      </c>
      <c r="AX251" s="13" t="s">
        <v>23</v>
      </c>
      <c r="AY251" s="207" t="s">
        <v>155</v>
      </c>
    </row>
    <row r="252" spans="1:65" s="2" customFormat="1" ht="24">
      <c r="A252" s="35"/>
      <c r="B252" s="36"/>
      <c r="C252" s="179" t="s">
        <v>424</v>
      </c>
      <c r="D252" s="179" t="s">
        <v>157</v>
      </c>
      <c r="E252" s="180" t="s">
        <v>425</v>
      </c>
      <c r="F252" s="181" t="s">
        <v>426</v>
      </c>
      <c r="G252" s="182" t="s">
        <v>160</v>
      </c>
      <c r="H252" s="183">
        <v>2.16</v>
      </c>
      <c r="I252" s="184"/>
      <c r="J252" s="185">
        <f>ROUND(I252*H252,2)</f>
        <v>0</v>
      </c>
      <c r="K252" s="181" t="s">
        <v>161</v>
      </c>
      <c r="L252" s="40"/>
      <c r="M252" s="186" t="s">
        <v>34</v>
      </c>
      <c r="N252" s="187" t="s">
        <v>48</v>
      </c>
      <c r="O252" s="65"/>
      <c r="P252" s="188">
        <f>O252*H252</f>
        <v>0</v>
      </c>
      <c r="Q252" s="188">
        <v>1.5140000000000001E-2</v>
      </c>
      <c r="R252" s="188">
        <f>Q252*H252</f>
        <v>3.2702400000000006E-2</v>
      </c>
      <c r="S252" s="188">
        <v>0</v>
      </c>
      <c r="T252" s="18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0" t="s">
        <v>162</v>
      </c>
      <c r="AT252" s="190" t="s">
        <v>157</v>
      </c>
      <c r="AU252" s="190" t="s">
        <v>22</v>
      </c>
      <c r="AY252" s="17" t="s">
        <v>155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7" t="s">
        <v>23</v>
      </c>
      <c r="BK252" s="191">
        <f>ROUND(I252*H252,2)</f>
        <v>0</v>
      </c>
      <c r="BL252" s="17" t="s">
        <v>162</v>
      </c>
      <c r="BM252" s="190" t="s">
        <v>427</v>
      </c>
    </row>
    <row r="253" spans="1:65" s="2" customFormat="1" ht="19.5">
      <c r="A253" s="35"/>
      <c r="B253" s="36"/>
      <c r="C253" s="37"/>
      <c r="D253" s="192" t="s">
        <v>164</v>
      </c>
      <c r="E253" s="37"/>
      <c r="F253" s="193" t="s">
        <v>428</v>
      </c>
      <c r="G253" s="37"/>
      <c r="H253" s="37"/>
      <c r="I253" s="194"/>
      <c r="J253" s="37"/>
      <c r="K253" s="37"/>
      <c r="L253" s="40"/>
      <c r="M253" s="195"/>
      <c r="N253" s="196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7" t="s">
        <v>164</v>
      </c>
      <c r="AU253" s="17" t="s">
        <v>22</v>
      </c>
    </row>
    <row r="254" spans="1:65" s="13" customFormat="1" ht="11.25">
      <c r="B254" s="197"/>
      <c r="C254" s="198"/>
      <c r="D254" s="192" t="s">
        <v>180</v>
      </c>
      <c r="E254" s="198"/>
      <c r="F254" s="200" t="s">
        <v>429</v>
      </c>
      <c r="G254" s="198"/>
      <c r="H254" s="201">
        <v>2.16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180</v>
      </c>
      <c r="AU254" s="207" t="s">
        <v>22</v>
      </c>
      <c r="AV254" s="13" t="s">
        <v>22</v>
      </c>
      <c r="AW254" s="13" t="s">
        <v>4</v>
      </c>
      <c r="AX254" s="13" t="s">
        <v>23</v>
      </c>
      <c r="AY254" s="207" t="s">
        <v>155</v>
      </c>
    </row>
    <row r="255" spans="1:65" s="2" customFormat="1" ht="24">
      <c r="A255" s="35"/>
      <c r="B255" s="36"/>
      <c r="C255" s="179" t="s">
        <v>430</v>
      </c>
      <c r="D255" s="179" t="s">
        <v>157</v>
      </c>
      <c r="E255" s="180" t="s">
        <v>431</v>
      </c>
      <c r="F255" s="181" t="s">
        <v>432</v>
      </c>
      <c r="G255" s="182" t="s">
        <v>173</v>
      </c>
      <c r="H255" s="183">
        <v>12</v>
      </c>
      <c r="I255" s="184"/>
      <c r="J255" s="185">
        <f>ROUND(I255*H255,2)</f>
        <v>0</v>
      </c>
      <c r="K255" s="181" t="s">
        <v>161</v>
      </c>
      <c r="L255" s="40"/>
      <c r="M255" s="186" t="s">
        <v>34</v>
      </c>
      <c r="N255" s="187" t="s">
        <v>48</v>
      </c>
      <c r="O255" s="65"/>
      <c r="P255" s="188">
        <f>O255*H255</f>
        <v>0</v>
      </c>
      <c r="Q255" s="188">
        <v>0.36435000000000001</v>
      </c>
      <c r="R255" s="188">
        <f>Q255*H255</f>
        <v>4.3722000000000003</v>
      </c>
      <c r="S255" s="188">
        <v>0</v>
      </c>
      <c r="T255" s="18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0" t="s">
        <v>162</v>
      </c>
      <c r="AT255" s="190" t="s">
        <v>157</v>
      </c>
      <c r="AU255" s="190" t="s">
        <v>22</v>
      </c>
      <c r="AY255" s="17" t="s">
        <v>155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7" t="s">
        <v>23</v>
      </c>
      <c r="BK255" s="191">
        <f>ROUND(I255*H255,2)</f>
        <v>0</v>
      </c>
      <c r="BL255" s="17" t="s">
        <v>162</v>
      </c>
      <c r="BM255" s="190" t="s">
        <v>433</v>
      </c>
    </row>
    <row r="256" spans="1:65" s="2" customFormat="1" ht="19.5">
      <c r="A256" s="35"/>
      <c r="B256" s="36"/>
      <c r="C256" s="37"/>
      <c r="D256" s="192" t="s">
        <v>164</v>
      </c>
      <c r="E256" s="37"/>
      <c r="F256" s="193" t="s">
        <v>434</v>
      </c>
      <c r="G256" s="37"/>
      <c r="H256" s="37"/>
      <c r="I256" s="194"/>
      <c r="J256" s="37"/>
      <c r="K256" s="37"/>
      <c r="L256" s="40"/>
      <c r="M256" s="195"/>
      <c r="N256" s="196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7" t="s">
        <v>164</v>
      </c>
      <c r="AU256" s="17" t="s">
        <v>22</v>
      </c>
    </row>
    <row r="257" spans="1:65" s="13" customFormat="1" ht="11.25">
      <c r="B257" s="197"/>
      <c r="C257" s="198"/>
      <c r="D257" s="192" t="s">
        <v>180</v>
      </c>
      <c r="E257" s="199" t="s">
        <v>34</v>
      </c>
      <c r="F257" s="200" t="s">
        <v>435</v>
      </c>
      <c r="G257" s="198"/>
      <c r="H257" s="201">
        <v>12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180</v>
      </c>
      <c r="AU257" s="207" t="s">
        <v>22</v>
      </c>
      <c r="AV257" s="13" t="s">
        <v>22</v>
      </c>
      <c r="AW257" s="13" t="s">
        <v>39</v>
      </c>
      <c r="AX257" s="13" t="s">
        <v>23</v>
      </c>
      <c r="AY257" s="207" t="s">
        <v>155</v>
      </c>
    </row>
    <row r="258" spans="1:65" s="2" customFormat="1" ht="24">
      <c r="A258" s="35"/>
      <c r="B258" s="36"/>
      <c r="C258" s="179" t="s">
        <v>436</v>
      </c>
      <c r="D258" s="179" t="s">
        <v>157</v>
      </c>
      <c r="E258" s="180" t="s">
        <v>437</v>
      </c>
      <c r="F258" s="181" t="s">
        <v>438</v>
      </c>
      <c r="G258" s="182" t="s">
        <v>160</v>
      </c>
      <c r="H258" s="183">
        <v>105.65</v>
      </c>
      <c r="I258" s="184"/>
      <c r="J258" s="185">
        <f>ROUND(I258*H258,2)</f>
        <v>0</v>
      </c>
      <c r="K258" s="181" t="s">
        <v>161</v>
      </c>
      <c r="L258" s="40"/>
      <c r="M258" s="186" t="s">
        <v>34</v>
      </c>
      <c r="N258" s="187" t="s">
        <v>48</v>
      </c>
      <c r="O258" s="65"/>
      <c r="P258" s="188">
        <f>O258*H258</f>
        <v>0</v>
      </c>
      <c r="Q258" s="188">
        <v>0</v>
      </c>
      <c r="R258" s="188">
        <f>Q258*H258</f>
        <v>0</v>
      </c>
      <c r="S258" s="188">
        <v>3.95E-2</v>
      </c>
      <c r="T258" s="189">
        <f>S258*H258</f>
        <v>4.1731750000000005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0" t="s">
        <v>162</v>
      </c>
      <c r="AT258" s="190" t="s">
        <v>157</v>
      </c>
      <c r="AU258" s="190" t="s">
        <v>22</v>
      </c>
      <c r="AY258" s="17" t="s">
        <v>155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7" t="s">
        <v>23</v>
      </c>
      <c r="BK258" s="191">
        <f>ROUND(I258*H258,2)</f>
        <v>0</v>
      </c>
      <c r="BL258" s="17" t="s">
        <v>162</v>
      </c>
      <c r="BM258" s="190" t="s">
        <v>439</v>
      </c>
    </row>
    <row r="259" spans="1:65" s="2" customFormat="1" ht="19.5">
      <c r="A259" s="35"/>
      <c r="B259" s="36"/>
      <c r="C259" s="37"/>
      <c r="D259" s="192" t="s">
        <v>164</v>
      </c>
      <c r="E259" s="37"/>
      <c r="F259" s="193" t="s">
        <v>440</v>
      </c>
      <c r="G259" s="37"/>
      <c r="H259" s="37"/>
      <c r="I259" s="194"/>
      <c r="J259" s="37"/>
      <c r="K259" s="37"/>
      <c r="L259" s="40"/>
      <c r="M259" s="195"/>
      <c r="N259" s="196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7" t="s">
        <v>164</v>
      </c>
      <c r="AU259" s="17" t="s">
        <v>22</v>
      </c>
    </row>
    <row r="260" spans="1:65" s="2" customFormat="1" ht="19.5">
      <c r="A260" s="35"/>
      <c r="B260" s="36"/>
      <c r="C260" s="37"/>
      <c r="D260" s="192" t="s">
        <v>236</v>
      </c>
      <c r="E260" s="37"/>
      <c r="F260" s="219" t="s">
        <v>441</v>
      </c>
      <c r="G260" s="37"/>
      <c r="H260" s="37"/>
      <c r="I260" s="194"/>
      <c r="J260" s="37"/>
      <c r="K260" s="37"/>
      <c r="L260" s="40"/>
      <c r="M260" s="195"/>
      <c r="N260" s="196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7" t="s">
        <v>236</v>
      </c>
      <c r="AU260" s="17" t="s">
        <v>22</v>
      </c>
    </row>
    <row r="261" spans="1:65" s="13" customFormat="1" ht="11.25">
      <c r="B261" s="197"/>
      <c r="C261" s="198"/>
      <c r="D261" s="192" t="s">
        <v>180</v>
      </c>
      <c r="E261" s="199" t="s">
        <v>34</v>
      </c>
      <c r="F261" s="200" t="s">
        <v>442</v>
      </c>
      <c r="G261" s="198"/>
      <c r="H261" s="201">
        <v>105.65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180</v>
      </c>
      <c r="AU261" s="207" t="s">
        <v>22</v>
      </c>
      <c r="AV261" s="13" t="s">
        <v>22</v>
      </c>
      <c r="AW261" s="13" t="s">
        <v>39</v>
      </c>
      <c r="AX261" s="13" t="s">
        <v>23</v>
      </c>
      <c r="AY261" s="207" t="s">
        <v>155</v>
      </c>
    </row>
    <row r="262" spans="1:65" s="2" customFormat="1" ht="24">
      <c r="A262" s="35"/>
      <c r="B262" s="36"/>
      <c r="C262" s="179" t="s">
        <v>443</v>
      </c>
      <c r="D262" s="179" t="s">
        <v>157</v>
      </c>
      <c r="E262" s="180" t="s">
        <v>444</v>
      </c>
      <c r="F262" s="181" t="s">
        <v>445</v>
      </c>
      <c r="G262" s="182" t="s">
        <v>160</v>
      </c>
      <c r="H262" s="183">
        <v>169.04</v>
      </c>
      <c r="I262" s="184"/>
      <c r="J262" s="185">
        <f>ROUND(I262*H262,2)</f>
        <v>0</v>
      </c>
      <c r="K262" s="181" t="s">
        <v>161</v>
      </c>
      <c r="L262" s="40"/>
      <c r="M262" s="186" t="s">
        <v>34</v>
      </c>
      <c r="N262" s="187" t="s">
        <v>48</v>
      </c>
      <c r="O262" s="65"/>
      <c r="P262" s="188">
        <f>O262*H262</f>
        <v>0</v>
      </c>
      <c r="Q262" s="188">
        <v>7.8163999999999997E-2</v>
      </c>
      <c r="R262" s="188">
        <f>Q262*H262</f>
        <v>13.212842559999999</v>
      </c>
      <c r="S262" s="188">
        <v>0</v>
      </c>
      <c r="T262" s="18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0" t="s">
        <v>162</v>
      </c>
      <c r="AT262" s="190" t="s">
        <v>157</v>
      </c>
      <c r="AU262" s="190" t="s">
        <v>22</v>
      </c>
      <c r="AY262" s="17" t="s">
        <v>155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7" t="s">
        <v>23</v>
      </c>
      <c r="BK262" s="191">
        <f>ROUND(I262*H262,2)</f>
        <v>0</v>
      </c>
      <c r="BL262" s="17" t="s">
        <v>162</v>
      </c>
      <c r="BM262" s="190" t="s">
        <v>446</v>
      </c>
    </row>
    <row r="263" spans="1:65" s="2" customFormat="1" ht="19.5">
      <c r="A263" s="35"/>
      <c r="B263" s="36"/>
      <c r="C263" s="37"/>
      <c r="D263" s="192" t="s">
        <v>164</v>
      </c>
      <c r="E263" s="37"/>
      <c r="F263" s="193" t="s">
        <v>447</v>
      </c>
      <c r="G263" s="37"/>
      <c r="H263" s="37"/>
      <c r="I263" s="194"/>
      <c r="J263" s="37"/>
      <c r="K263" s="37"/>
      <c r="L263" s="40"/>
      <c r="M263" s="195"/>
      <c r="N263" s="196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7" t="s">
        <v>164</v>
      </c>
      <c r="AU263" s="17" t="s">
        <v>22</v>
      </c>
    </row>
    <row r="264" spans="1:65" s="2" customFormat="1" ht="19.5">
      <c r="A264" s="35"/>
      <c r="B264" s="36"/>
      <c r="C264" s="37"/>
      <c r="D264" s="192" t="s">
        <v>236</v>
      </c>
      <c r="E264" s="37"/>
      <c r="F264" s="219" t="s">
        <v>448</v>
      </c>
      <c r="G264" s="37"/>
      <c r="H264" s="37"/>
      <c r="I264" s="194"/>
      <c r="J264" s="37"/>
      <c r="K264" s="37"/>
      <c r="L264" s="40"/>
      <c r="M264" s="195"/>
      <c r="N264" s="196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7" t="s">
        <v>236</v>
      </c>
      <c r="AU264" s="17" t="s">
        <v>22</v>
      </c>
    </row>
    <row r="265" spans="1:65" s="13" customFormat="1" ht="11.25">
      <c r="B265" s="197"/>
      <c r="C265" s="198"/>
      <c r="D265" s="192" t="s">
        <v>180</v>
      </c>
      <c r="E265" s="199" t="s">
        <v>34</v>
      </c>
      <c r="F265" s="200" t="s">
        <v>449</v>
      </c>
      <c r="G265" s="198"/>
      <c r="H265" s="201">
        <v>169.04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180</v>
      </c>
      <c r="AU265" s="207" t="s">
        <v>22</v>
      </c>
      <c r="AV265" s="13" t="s">
        <v>22</v>
      </c>
      <c r="AW265" s="13" t="s">
        <v>39</v>
      </c>
      <c r="AX265" s="13" t="s">
        <v>23</v>
      </c>
      <c r="AY265" s="207" t="s">
        <v>155</v>
      </c>
    </row>
    <row r="266" spans="1:65" s="2" customFormat="1" ht="33" customHeight="1">
      <c r="A266" s="35"/>
      <c r="B266" s="36"/>
      <c r="C266" s="179" t="s">
        <v>450</v>
      </c>
      <c r="D266" s="179" t="s">
        <v>157</v>
      </c>
      <c r="E266" s="180" t="s">
        <v>451</v>
      </c>
      <c r="F266" s="181" t="s">
        <v>452</v>
      </c>
      <c r="G266" s="182" t="s">
        <v>160</v>
      </c>
      <c r="H266" s="183">
        <v>203.94</v>
      </c>
      <c r="I266" s="184"/>
      <c r="J266" s="185">
        <f>ROUND(I266*H266,2)</f>
        <v>0</v>
      </c>
      <c r="K266" s="181" t="s">
        <v>161</v>
      </c>
      <c r="L266" s="40"/>
      <c r="M266" s="186" t="s">
        <v>34</v>
      </c>
      <c r="N266" s="187" t="s">
        <v>48</v>
      </c>
      <c r="O266" s="65"/>
      <c r="P266" s="188">
        <f>O266*H266</f>
        <v>0</v>
      </c>
      <c r="Q266" s="188">
        <v>1.4999999999999999E-4</v>
      </c>
      <c r="R266" s="188">
        <f>Q266*H266</f>
        <v>3.0590999999999997E-2</v>
      </c>
      <c r="S266" s="188">
        <v>0</v>
      </c>
      <c r="T266" s="18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0" t="s">
        <v>247</v>
      </c>
      <c r="AT266" s="190" t="s">
        <v>157</v>
      </c>
      <c r="AU266" s="190" t="s">
        <v>22</v>
      </c>
      <c r="AY266" s="17" t="s">
        <v>155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7" t="s">
        <v>23</v>
      </c>
      <c r="BK266" s="191">
        <f>ROUND(I266*H266,2)</f>
        <v>0</v>
      </c>
      <c r="BL266" s="17" t="s">
        <v>247</v>
      </c>
      <c r="BM266" s="190" t="s">
        <v>453</v>
      </c>
    </row>
    <row r="267" spans="1:65" s="2" customFormat="1" ht="29.25">
      <c r="A267" s="35"/>
      <c r="B267" s="36"/>
      <c r="C267" s="37"/>
      <c r="D267" s="192" t="s">
        <v>164</v>
      </c>
      <c r="E267" s="37"/>
      <c r="F267" s="193" t="s">
        <v>454</v>
      </c>
      <c r="G267" s="37"/>
      <c r="H267" s="37"/>
      <c r="I267" s="194"/>
      <c r="J267" s="37"/>
      <c r="K267" s="37"/>
      <c r="L267" s="40"/>
      <c r="M267" s="195"/>
      <c r="N267" s="196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7" t="s">
        <v>164</v>
      </c>
      <c r="AU267" s="17" t="s">
        <v>22</v>
      </c>
    </row>
    <row r="268" spans="1:65" s="13" customFormat="1" ht="11.25">
      <c r="B268" s="197"/>
      <c r="C268" s="198"/>
      <c r="D268" s="192" t="s">
        <v>180</v>
      </c>
      <c r="E268" s="199" t="s">
        <v>34</v>
      </c>
      <c r="F268" s="200" t="s">
        <v>455</v>
      </c>
      <c r="G268" s="198"/>
      <c r="H268" s="201">
        <v>30.9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180</v>
      </c>
      <c r="AU268" s="207" t="s">
        <v>22</v>
      </c>
      <c r="AV268" s="13" t="s">
        <v>22</v>
      </c>
      <c r="AW268" s="13" t="s">
        <v>39</v>
      </c>
      <c r="AX268" s="13" t="s">
        <v>77</v>
      </c>
      <c r="AY268" s="207" t="s">
        <v>155</v>
      </c>
    </row>
    <row r="269" spans="1:65" s="13" customFormat="1" ht="11.25">
      <c r="B269" s="197"/>
      <c r="C269" s="198"/>
      <c r="D269" s="192" t="s">
        <v>180</v>
      </c>
      <c r="E269" s="199" t="s">
        <v>34</v>
      </c>
      <c r="F269" s="200" t="s">
        <v>456</v>
      </c>
      <c r="G269" s="198"/>
      <c r="H269" s="201">
        <v>14.84</v>
      </c>
      <c r="I269" s="202"/>
      <c r="J269" s="198"/>
      <c r="K269" s="198"/>
      <c r="L269" s="203"/>
      <c r="M269" s="204"/>
      <c r="N269" s="205"/>
      <c r="O269" s="205"/>
      <c r="P269" s="205"/>
      <c r="Q269" s="205"/>
      <c r="R269" s="205"/>
      <c r="S269" s="205"/>
      <c r="T269" s="206"/>
      <c r="AT269" s="207" t="s">
        <v>180</v>
      </c>
      <c r="AU269" s="207" t="s">
        <v>22</v>
      </c>
      <c r="AV269" s="13" t="s">
        <v>22</v>
      </c>
      <c r="AW269" s="13" t="s">
        <v>39</v>
      </c>
      <c r="AX269" s="13" t="s">
        <v>77</v>
      </c>
      <c r="AY269" s="207" t="s">
        <v>155</v>
      </c>
    </row>
    <row r="270" spans="1:65" s="13" customFormat="1" ht="11.25">
      <c r="B270" s="197"/>
      <c r="C270" s="198"/>
      <c r="D270" s="192" t="s">
        <v>180</v>
      </c>
      <c r="E270" s="199" t="s">
        <v>34</v>
      </c>
      <c r="F270" s="200" t="s">
        <v>457</v>
      </c>
      <c r="G270" s="198"/>
      <c r="H270" s="201">
        <v>20.6</v>
      </c>
      <c r="I270" s="202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180</v>
      </c>
      <c r="AU270" s="207" t="s">
        <v>22</v>
      </c>
      <c r="AV270" s="13" t="s">
        <v>22</v>
      </c>
      <c r="AW270" s="13" t="s">
        <v>39</v>
      </c>
      <c r="AX270" s="13" t="s">
        <v>77</v>
      </c>
      <c r="AY270" s="207" t="s">
        <v>155</v>
      </c>
    </row>
    <row r="271" spans="1:65" s="13" customFormat="1" ht="11.25">
      <c r="B271" s="197"/>
      <c r="C271" s="198"/>
      <c r="D271" s="192" t="s">
        <v>180</v>
      </c>
      <c r="E271" s="199" t="s">
        <v>34</v>
      </c>
      <c r="F271" s="200" t="s">
        <v>458</v>
      </c>
      <c r="G271" s="198"/>
      <c r="H271" s="201">
        <v>20.6</v>
      </c>
      <c r="I271" s="202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180</v>
      </c>
      <c r="AU271" s="207" t="s">
        <v>22</v>
      </c>
      <c r="AV271" s="13" t="s">
        <v>22</v>
      </c>
      <c r="AW271" s="13" t="s">
        <v>39</v>
      </c>
      <c r="AX271" s="13" t="s">
        <v>77</v>
      </c>
      <c r="AY271" s="207" t="s">
        <v>155</v>
      </c>
    </row>
    <row r="272" spans="1:65" s="13" customFormat="1" ht="11.25">
      <c r="B272" s="197"/>
      <c r="C272" s="198"/>
      <c r="D272" s="192" t="s">
        <v>180</v>
      </c>
      <c r="E272" s="199" t="s">
        <v>34</v>
      </c>
      <c r="F272" s="200" t="s">
        <v>459</v>
      </c>
      <c r="G272" s="198"/>
      <c r="H272" s="201">
        <v>42</v>
      </c>
      <c r="I272" s="202"/>
      <c r="J272" s="198"/>
      <c r="K272" s="198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180</v>
      </c>
      <c r="AU272" s="207" t="s">
        <v>22</v>
      </c>
      <c r="AV272" s="13" t="s">
        <v>22</v>
      </c>
      <c r="AW272" s="13" t="s">
        <v>39</v>
      </c>
      <c r="AX272" s="13" t="s">
        <v>77</v>
      </c>
      <c r="AY272" s="207" t="s">
        <v>155</v>
      </c>
    </row>
    <row r="273" spans="1:65" s="13" customFormat="1" ht="11.25">
      <c r="B273" s="197"/>
      <c r="C273" s="198"/>
      <c r="D273" s="192" t="s">
        <v>180</v>
      </c>
      <c r="E273" s="199" t="s">
        <v>34</v>
      </c>
      <c r="F273" s="200" t="s">
        <v>460</v>
      </c>
      <c r="G273" s="198"/>
      <c r="H273" s="201">
        <v>52</v>
      </c>
      <c r="I273" s="202"/>
      <c r="J273" s="198"/>
      <c r="K273" s="198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180</v>
      </c>
      <c r="AU273" s="207" t="s">
        <v>22</v>
      </c>
      <c r="AV273" s="13" t="s">
        <v>22</v>
      </c>
      <c r="AW273" s="13" t="s">
        <v>39</v>
      </c>
      <c r="AX273" s="13" t="s">
        <v>77</v>
      </c>
      <c r="AY273" s="207" t="s">
        <v>155</v>
      </c>
    </row>
    <row r="274" spans="1:65" s="13" customFormat="1" ht="11.25">
      <c r="B274" s="197"/>
      <c r="C274" s="198"/>
      <c r="D274" s="192" t="s">
        <v>180</v>
      </c>
      <c r="E274" s="199" t="s">
        <v>34</v>
      </c>
      <c r="F274" s="200" t="s">
        <v>461</v>
      </c>
      <c r="G274" s="198"/>
      <c r="H274" s="201">
        <v>11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180</v>
      </c>
      <c r="AU274" s="207" t="s">
        <v>22</v>
      </c>
      <c r="AV274" s="13" t="s">
        <v>22</v>
      </c>
      <c r="AW274" s="13" t="s">
        <v>39</v>
      </c>
      <c r="AX274" s="13" t="s">
        <v>77</v>
      </c>
      <c r="AY274" s="207" t="s">
        <v>155</v>
      </c>
    </row>
    <row r="275" spans="1:65" s="13" customFormat="1" ht="11.25">
      <c r="B275" s="197"/>
      <c r="C275" s="198"/>
      <c r="D275" s="192" t="s">
        <v>180</v>
      </c>
      <c r="E275" s="199" t="s">
        <v>34</v>
      </c>
      <c r="F275" s="200" t="s">
        <v>462</v>
      </c>
      <c r="G275" s="198"/>
      <c r="H275" s="201">
        <v>12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180</v>
      </c>
      <c r="AU275" s="207" t="s">
        <v>22</v>
      </c>
      <c r="AV275" s="13" t="s">
        <v>22</v>
      </c>
      <c r="AW275" s="13" t="s">
        <v>39</v>
      </c>
      <c r="AX275" s="13" t="s">
        <v>77</v>
      </c>
      <c r="AY275" s="207" t="s">
        <v>155</v>
      </c>
    </row>
    <row r="276" spans="1:65" s="14" customFormat="1" ht="11.25">
      <c r="B276" s="208"/>
      <c r="C276" s="209"/>
      <c r="D276" s="192" t="s">
        <v>180</v>
      </c>
      <c r="E276" s="210" t="s">
        <v>34</v>
      </c>
      <c r="F276" s="211" t="s">
        <v>205</v>
      </c>
      <c r="G276" s="209"/>
      <c r="H276" s="212">
        <v>203.94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180</v>
      </c>
      <c r="AU276" s="218" t="s">
        <v>22</v>
      </c>
      <c r="AV276" s="14" t="s">
        <v>162</v>
      </c>
      <c r="AW276" s="14" t="s">
        <v>39</v>
      </c>
      <c r="AX276" s="14" t="s">
        <v>23</v>
      </c>
      <c r="AY276" s="218" t="s">
        <v>155</v>
      </c>
    </row>
    <row r="277" spans="1:65" s="2" customFormat="1" ht="24">
      <c r="A277" s="35"/>
      <c r="B277" s="36"/>
      <c r="C277" s="179" t="s">
        <v>463</v>
      </c>
      <c r="D277" s="179" t="s">
        <v>157</v>
      </c>
      <c r="E277" s="180" t="s">
        <v>464</v>
      </c>
      <c r="F277" s="181" t="s">
        <v>465</v>
      </c>
      <c r="G277" s="182" t="s">
        <v>243</v>
      </c>
      <c r="H277" s="183">
        <v>13</v>
      </c>
      <c r="I277" s="184"/>
      <c r="J277" s="185">
        <f>ROUND(I277*H277,2)</f>
        <v>0</v>
      </c>
      <c r="K277" s="181" t="s">
        <v>161</v>
      </c>
      <c r="L277" s="40"/>
      <c r="M277" s="186" t="s">
        <v>34</v>
      </c>
      <c r="N277" s="187" t="s">
        <v>48</v>
      </c>
      <c r="O277" s="65"/>
      <c r="P277" s="188">
        <f>O277*H277</f>
        <v>0</v>
      </c>
      <c r="Q277" s="188">
        <v>8.201E-3</v>
      </c>
      <c r="R277" s="188">
        <f>Q277*H277</f>
        <v>0.106613</v>
      </c>
      <c r="S277" s="188">
        <v>0</v>
      </c>
      <c r="T277" s="18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0" t="s">
        <v>162</v>
      </c>
      <c r="AT277" s="190" t="s">
        <v>157</v>
      </c>
      <c r="AU277" s="190" t="s">
        <v>22</v>
      </c>
      <c r="AY277" s="17" t="s">
        <v>155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7" t="s">
        <v>23</v>
      </c>
      <c r="BK277" s="191">
        <f>ROUND(I277*H277,2)</f>
        <v>0</v>
      </c>
      <c r="BL277" s="17" t="s">
        <v>162</v>
      </c>
      <c r="BM277" s="190" t="s">
        <v>466</v>
      </c>
    </row>
    <row r="278" spans="1:65" s="2" customFormat="1" ht="19.5">
      <c r="A278" s="35"/>
      <c r="B278" s="36"/>
      <c r="C278" s="37"/>
      <c r="D278" s="192" t="s">
        <v>164</v>
      </c>
      <c r="E278" s="37"/>
      <c r="F278" s="193" t="s">
        <v>467</v>
      </c>
      <c r="G278" s="37"/>
      <c r="H278" s="37"/>
      <c r="I278" s="194"/>
      <c r="J278" s="37"/>
      <c r="K278" s="37"/>
      <c r="L278" s="40"/>
      <c r="M278" s="195"/>
      <c r="N278" s="196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7" t="s">
        <v>164</v>
      </c>
      <c r="AU278" s="17" t="s">
        <v>22</v>
      </c>
    </row>
    <row r="279" spans="1:65" s="13" customFormat="1" ht="11.25">
      <c r="B279" s="197"/>
      <c r="C279" s="198"/>
      <c r="D279" s="192" t="s">
        <v>180</v>
      </c>
      <c r="E279" s="199" t="s">
        <v>34</v>
      </c>
      <c r="F279" s="200" t="s">
        <v>468</v>
      </c>
      <c r="G279" s="198"/>
      <c r="H279" s="201">
        <v>13</v>
      </c>
      <c r="I279" s="202"/>
      <c r="J279" s="198"/>
      <c r="K279" s="198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180</v>
      </c>
      <c r="AU279" s="207" t="s">
        <v>22</v>
      </c>
      <c r="AV279" s="13" t="s">
        <v>22</v>
      </c>
      <c r="AW279" s="13" t="s">
        <v>39</v>
      </c>
      <c r="AX279" s="13" t="s">
        <v>23</v>
      </c>
      <c r="AY279" s="207" t="s">
        <v>155</v>
      </c>
    </row>
    <row r="280" spans="1:65" s="2" customFormat="1" ht="24">
      <c r="A280" s="35"/>
      <c r="B280" s="36"/>
      <c r="C280" s="179" t="s">
        <v>469</v>
      </c>
      <c r="D280" s="179" t="s">
        <v>157</v>
      </c>
      <c r="E280" s="180" t="s">
        <v>470</v>
      </c>
      <c r="F280" s="181" t="s">
        <v>471</v>
      </c>
      <c r="G280" s="182" t="s">
        <v>243</v>
      </c>
      <c r="H280" s="183">
        <v>13</v>
      </c>
      <c r="I280" s="184"/>
      <c r="J280" s="185">
        <f>ROUND(I280*H280,2)</f>
        <v>0</v>
      </c>
      <c r="K280" s="181" t="s">
        <v>161</v>
      </c>
      <c r="L280" s="40"/>
      <c r="M280" s="186" t="s">
        <v>34</v>
      </c>
      <c r="N280" s="187" t="s">
        <v>48</v>
      </c>
      <c r="O280" s="65"/>
      <c r="P280" s="188">
        <f>O280*H280</f>
        <v>0</v>
      </c>
      <c r="Q280" s="188">
        <v>0</v>
      </c>
      <c r="R280" s="188">
        <f>Q280*H280</f>
        <v>0</v>
      </c>
      <c r="S280" s="188">
        <v>0</v>
      </c>
      <c r="T280" s="18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0" t="s">
        <v>162</v>
      </c>
      <c r="AT280" s="190" t="s">
        <v>157</v>
      </c>
      <c r="AU280" s="190" t="s">
        <v>22</v>
      </c>
      <c r="AY280" s="17" t="s">
        <v>155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7" t="s">
        <v>23</v>
      </c>
      <c r="BK280" s="191">
        <f>ROUND(I280*H280,2)</f>
        <v>0</v>
      </c>
      <c r="BL280" s="17" t="s">
        <v>162</v>
      </c>
      <c r="BM280" s="190" t="s">
        <v>472</v>
      </c>
    </row>
    <row r="281" spans="1:65" s="2" customFormat="1" ht="19.5">
      <c r="A281" s="35"/>
      <c r="B281" s="36"/>
      <c r="C281" s="37"/>
      <c r="D281" s="192" t="s">
        <v>164</v>
      </c>
      <c r="E281" s="37"/>
      <c r="F281" s="193" t="s">
        <v>473</v>
      </c>
      <c r="G281" s="37"/>
      <c r="H281" s="37"/>
      <c r="I281" s="194"/>
      <c r="J281" s="37"/>
      <c r="K281" s="37"/>
      <c r="L281" s="40"/>
      <c r="M281" s="195"/>
      <c r="N281" s="196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7" t="s">
        <v>164</v>
      </c>
      <c r="AU281" s="17" t="s">
        <v>22</v>
      </c>
    </row>
    <row r="282" spans="1:65" s="12" customFormat="1" ht="20.85" customHeight="1">
      <c r="B282" s="163"/>
      <c r="C282" s="164"/>
      <c r="D282" s="165" t="s">
        <v>76</v>
      </c>
      <c r="E282" s="177" t="s">
        <v>474</v>
      </c>
      <c r="F282" s="177" t="s">
        <v>475</v>
      </c>
      <c r="G282" s="164"/>
      <c r="H282" s="164"/>
      <c r="I282" s="167"/>
      <c r="J282" s="178">
        <f>BK282</f>
        <v>0</v>
      </c>
      <c r="K282" s="164"/>
      <c r="L282" s="169"/>
      <c r="M282" s="170"/>
      <c r="N282" s="171"/>
      <c r="O282" s="171"/>
      <c r="P282" s="172">
        <f>SUM(P283:P291)</f>
        <v>0</v>
      </c>
      <c r="Q282" s="171"/>
      <c r="R282" s="172">
        <f>SUM(R283:R291)</f>
        <v>0</v>
      </c>
      <c r="S282" s="171"/>
      <c r="T282" s="173">
        <f>SUM(T283:T291)</f>
        <v>0</v>
      </c>
      <c r="AR282" s="174" t="s">
        <v>23</v>
      </c>
      <c r="AT282" s="175" t="s">
        <v>76</v>
      </c>
      <c r="AU282" s="175" t="s">
        <v>22</v>
      </c>
      <c r="AY282" s="174" t="s">
        <v>155</v>
      </c>
      <c r="BK282" s="176">
        <f>SUM(BK283:BK291)</f>
        <v>0</v>
      </c>
    </row>
    <row r="283" spans="1:65" s="2" customFormat="1" ht="33" customHeight="1">
      <c r="A283" s="35"/>
      <c r="B283" s="36"/>
      <c r="C283" s="179" t="s">
        <v>476</v>
      </c>
      <c r="D283" s="179" t="s">
        <v>157</v>
      </c>
      <c r="E283" s="180" t="s">
        <v>477</v>
      </c>
      <c r="F283" s="181" t="s">
        <v>478</v>
      </c>
      <c r="G283" s="182" t="s">
        <v>272</v>
      </c>
      <c r="H283" s="183">
        <v>156.375</v>
      </c>
      <c r="I283" s="184"/>
      <c r="J283" s="185">
        <f>ROUND(I283*H283,2)</f>
        <v>0</v>
      </c>
      <c r="K283" s="181" t="s">
        <v>161</v>
      </c>
      <c r="L283" s="40"/>
      <c r="M283" s="186" t="s">
        <v>34</v>
      </c>
      <c r="N283" s="187" t="s">
        <v>48</v>
      </c>
      <c r="O283" s="65"/>
      <c r="P283" s="188">
        <f>O283*H283</f>
        <v>0</v>
      </c>
      <c r="Q283" s="188">
        <v>0</v>
      </c>
      <c r="R283" s="188">
        <f>Q283*H283</f>
        <v>0</v>
      </c>
      <c r="S283" s="188">
        <v>0</v>
      </c>
      <c r="T283" s="18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0" t="s">
        <v>162</v>
      </c>
      <c r="AT283" s="190" t="s">
        <v>157</v>
      </c>
      <c r="AU283" s="190" t="s">
        <v>170</v>
      </c>
      <c r="AY283" s="17" t="s">
        <v>155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7" t="s">
        <v>23</v>
      </c>
      <c r="BK283" s="191">
        <f>ROUND(I283*H283,2)</f>
        <v>0</v>
      </c>
      <c r="BL283" s="17" t="s">
        <v>162</v>
      </c>
      <c r="BM283" s="190" t="s">
        <v>479</v>
      </c>
    </row>
    <row r="284" spans="1:65" s="2" customFormat="1" ht="19.5">
      <c r="A284" s="35"/>
      <c r="B284" s="36"/>
      <c r="C284" s="37"/>
      <c r="D284" s="192" t="s">
        <v>164</v>
      </c>
      <c r="E284" s="37"/>
      <c r="F284" s="193" t="s">
        <v>480</v>
      </c>
      <c r="G284" s="37"/>
      <c r="H284" s="37"/>
      <c r="I284" s="194"/>
      <c r="J284" s="37"/>
      <c r="K284" s="37"/>
      <c r="L284" s="40"/>
      <c r="M284" s="195"/>
      <c r="N284" s="196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7" t="s">
        <v>164</v>
      </c>
      <c r="AU284" s="17" t="s">
        <v>170</v>
      </c>
    </row>
    <row r="285" spans="1:65" s="13" customFormat="1" ht="11.25">
      <c r="B285" s="197"/>
      <c r="C285" s="198"/>
      <c r="D285" s="192" t="s">
        <v>180</v>
      </c>
      <c r="E285" s="199" t="s">
        <v>34</v>
      </c>
      <c r="F285" s="200" t="s">
        <v>481</v>
      </c>
      <c r="G285" s="198"/>
      <c r="H285" s="201">
        <v>156.375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180</v>
      </c>
      <c r="AU285" s="207" t="s">
        <v>170</v>
      </c>
      <c r="AV285" s="13" t="s">
        <v>22</v>
      </c>
      <c r="AW285" s="13" t="s">
        <v>39</v>
      </c>
      <c r="AX285" s="13" t="s">
        <v>23</v>
      </c>
      <c r="AY285" s="207" t="s">
        <v>155</v>
      </c>
    </row>
    <row r="286" spans="1:65" s="2" customFormat="1" ht="21.75" customHeight="1">
      <c r="A286" s="35"/>
      <c r="B286" s="36"/>
      <c r="C286" s="179" t="s">
        <v>482</v>
      </c>
      <c r="D286" s="179" t="s">
        <v>157</v>
      </c>
      <c r="E286" s="180" t="s">
        <v>483</v>
      </c>
      <c r="F286" s="181" t="s">
        <v>484</v>
      </c>
      <c r="G286" s="182" t="s">
        <v>272</v>
      </c>
      <c r="H286" s="183">
        <v>3127.5</v>
      </c>
      <c r="I286" s="184"/>
      <c r="J286" s="185">
        <f>ROUND(I286*H286,2)</f>
        <v>0</v>
      </c>
      <c r="K286" s="181" t="s">
        <v>161</v>
      </c>
      <c r="L286" s="40"/>
      <c r="M286" s="186" t="s">
        <v>34</v>
      </c>
      <c r="N286" s="187" t="s">
        <v>48</v>
      </c>
      <c r="O286" s="65"/>
      <c r="P286" s="188">
        <f>O286*H286</f>
        <v>0</v>
      </c>
      <c r="Q286" s="188">
        <v>0</v>
      </c>
      <c r="R286" s="188">
        <f>Q286*H286</f>
        <v>0</v>
      </c>
      <c r="S286" s="188">
        <v>0</v>
      </c>
      <c r="T286" s="18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0" t="s">
        <v>162</v>
      </c>
      <c r="AT286" s="190" t="s">
        <v>157</v>
      </c>
      <c r="AU286" s="190" t="s">
        <v>170</v>
      </c>
      <c r="AY286" s="17" t="s">
        <v>155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7" t="s">
        <v>23</v>
      </c>
      <c r="BK286" s="191">
        <f>ROUND(I286*H286,2)</f>
        <v>0</v>
      </c>
      <c r="BL286" s="17" t="s">
        <v>162</v>
      </c>
      <c r="BM286" s="190" t="s">
        <v>485</v>
      </c>
    </row>
    <row r="287" spans="1:65" s="2" customFormat="1" ht="29.25">
      <c r="A287" s="35"/>
      <c r="B287" s="36"/>
      <c r="C287" s="37"/>
      <c r="D287" s="192" t="s">
        <v>164</v>
      </c>
      <c r="E287" s="37"/>
      <c r="F287" s="193" t="s">
        <v>486</v>
      </c>
      <c r="G287" s="37"/>
      <c r="H287" s="37"/>
      <c r="I287" s="194"/>
      <c r="J287" s="37"/>
      <c r="K287" s="37"/>
      <c r="L287" s="40"/>
      <c r="M287" s="195"/>
      <c r="N287" s="196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7" t="s">
        <v>164</v>
      </c>
      <c r="AU287" s="17" t="s">
        <v>170</v>
      </c>
    </row>
    <row r="288" spans="1:65" s="13" customFormat="1" ht="11.25">
      <c r="B288" s="197"/>
      <c r="C288" s="198"/>
      <c r="D288" s="192" t="s">
        <v>180</v>
      </c>
      <c r="E288" s="199" t="s">
        <v>34</v>
      </c>
      <c r="F288" s="200" t="s">
        <v>487</v>
      </c>
      <c r="G288" s="198"/>
      <c r="H288" s="201">
        <v>3127.5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180</v>
      </c>
      <c r="AU288" s="207" t="s">
        <v>170</v>
      </c>
      <c r="AV288" s="13" t="s">
        <v>22</v>
      </c>
      <c r="AW288" s="13" t="s">
        <v>39</v>
      </c>
      <c r="AX288" s="13" t="s">
        <v>23</v>
      </c>
      <c r="AY288" s="207" t="s">
        <v>155</v>
      </c>
    </row>
    <row r="289" spans="1:65" s="2" customFormat="1" ht="24">
      <c r="A289" s="35"/>
      <c r="B289" s="36"/>
      <c r="C289" s="179" t="s">
        <v>488</v>
      </c>
      <c r="D289" s="179" t="s">
        <v>157</v>
      </c>
      <c r="E289" s="180" t="s">
        <v>489</v>
      </c>
      <c r="F289" s="181" t="s">
        <v>490</v>
      </c>
      <c r="G289" s="182" t="s">
        <v>178</v>
      </c>
      <c r="H289" s="183">
        <v>107.1</v>
      </c>
      <c r="I289" s="184"/>
      <c r="J289" s="185">
        <f>ROUND(I289*H289,2)</f>
        <v>0</v>
      </c>
      <c r="K289" s="181" t="s">
        <v>161</v>
      </c>
      <c r="L289" s="40"/>
      <c r="M289" s="186" t="s">
        <v>34</v>
      </c>
      <c r="N289" s="187" t="s">
        <v>48</v>
      </c>
      <c r="O289" s="65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0" t="s">
        <v>162</v>
      </c>
      <c r="AT289" s="190" t="s">
        <v>157</v>
      </c>
      <c r="AU289" s="190" t="s">
        <v>170</v>
      </c>
      <c r="AY289" s="17" t="s">
        <v>155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7" t="s">
        <v>23</v>
      </c>
      <c r="BK289" s="191">
        <f>ROUND(I289*H289,2)</f>
        <v>0</v>
      </c>
      <c r="BL289" s="17" t="s">
        <v>162</v>
      </c>
      <c r="BM289" s="190" t="s">
        <v>491</v>
      </c>
    </row>
    <row r="290" spans="1:65" s="2" customFormat="1" ht="19.5">
      <c r="A290" s="35"/>
      <c r="B290" s="36"/>
      <c r="C290" s="37"/>
      <c r="D290" s="192" t="s">
        <v>164</v>
      </c>
      <c r="E290" s="37"/>
      <c r="F290" s="193" t="s">
        <v>492</v>
      </c>
      <c r="G290" s="37"/>
      <c r="H290" s="37"/>
      <c r="I290" s="194"/>
      <c r="J290" s="37"/>
      <c r="K290" s="37"/>
      <c r="L290" s="40"/>
      <c r="M290" s="195"/>
      <c r="N290" s="196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7" t="s">
        <v>164</v>
      </c>
      <c r="AU290" s="17" t="s">
        <v>170</v>
      </c>
    </row>
    <row r="291" spans="1:65" s="13" customFormat="1" ht="11.25">
      <c r="B291" s="197"/>
      <c r="C291" s="198"/>
      <c r="D291" s="192" t="s">
        <v>180</v>
      </c>
      <c r="E291" s="199" t="s">
        <v>34</v>
      </c>
      <c r="F291" s="200" t="s">
        <v>493</v>
      </c>
      <c r="G291" s="198"/>
      <c r="H291" s="201">
        <v>107.1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180</v>
      </c>
      <c r="AU291" s="207" t="s">
        <v>170</v>
      </c>
      <c r="AV291" s="13" t="s">
        <v>22</v>
      </c>
      <c r="AW291" s="13" t="s">
        <v>39</v>
      </c>
      <c r="AX291" s="13" t="s">
        <v>23</v>
      </c>
      <c r="AY291" s="207" t="s">
        <v>155</v>
      </c>
    </row>
    <row r="292" spans="1:65" s="12" customFormat="1" ht="22.9" customHeight="1">
      <c r="B292" s="163"/>
      <c r="C292" s="164"/>
      <c r="D292" s="165" t="s">
        <v>76</v>
      </c>
      <c r="E292" s="177" t="s">
        <v>494</v>
      </c>
      <c r="F292" s="177" t="s">
        <v>495</v>
      </c>
      <c r="G292" s="164"/>
      <c r="H292" s="164"/>
      <c r="I292" s="167"/>
      <c r="J292" s="178">
        <f>BK292</f>
        <v>0</v>
      </c>
      <c r="K292" s="164"/>
      <c r="L292" s="169"/>
      <c r="M292" s="170"/>
      <c r="N292" s="171"/>
      <c r="O292" s="171"/>
      <c r="P292" s="172">
        <f>SUM(P293:P301)</f>
        <v>0</v>
      </c>
      <c r="Q292" s="171"/>
      <c r="R292" s="172">
        <f>SUM(R293:R301)</f>
        <v>0</v>
      </c>
      <c r="S292" s="171"/>
      <c r="T292" s="173">
        <f>SUM(T293:T301)</f>
        <v>0</v>
      </c>
      <c r="AR292" s="174" t="s">
        <v>23</v>
      </c>
      <c r="AT292" s="175" t="s">
        <v>76</v>
      </c>
      <c r="AU292" s="175" t="s">
        <v>23</v>
      </c>
      <c r="AY292" s="174" t="s">
        <v>155</v>
      </c>
      <c r="BK292" s="176">
        <f>SUM(BK293:BK301)</f>
        <v>0</v>
      </c>
    </row>
    <row r="293" spans="1:65" s="2" customFormat="1" ht="16.5" customHeight="1">
      <c r="A293" s="35"/>
      <c r="B293" s="36"/>
      <c r="C293" s="179" t="s">
        <v>496</v>
      </c>
      <c r="D293" s="179" t="s">
        <v>157</v>
      </c>
      <c r="E293" s="180" t="s">
        <v>497</v>
      </c>
      <c r="F293" s="181" t="s">
        <v>498</v>
      </c>
      <c r="G293" s="182" t="s">
        <v>272</v>
      </c>
      <c r="H293" s="183">
        <v>156.73500000000001</v>
      </c>
      <c r="I293" s="184"/>
      <c r="J293" s="185">
        <f>ROUND(I293*H293,2)</f>
        <v>0</v>
      </c>
      <c r="K293" s="181" t="s">
        <v>161</v>
      </c>
      <c r="L293" s="40"/>
      <c r="M293" s="186" t="s">
        <v>34</v>
      </c>
      <c r="N293" s="187" t="s">
        <v>48</v>
      </c>
      <c r="O293" s="65"/>
      <c r="P293" s="188">
        <f>O293*H293</f>
        <v>0</v>
      </c>
      <c r="Q293" s="188">
        <v>0</v>
      </c>
      <c r="R293" s="188">
        <f>Q293*H293</f>
        <v>0</v>
      </c>
      <c r="S293" s="188">
        <v>0</v>
      </c>
      <c r="T293" s="18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0" t="s">
        <v>162</v>
      </c>
      <c r="AT293" s="190" t="s">
        <v>157</v>
      </c>
      <c r="AU293" s="190" t="s">
        <v>22</v>
      </c>
      <c r="AY293" s="17" t="s">
        <v>155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7" t="s">
        <v>23</v>
      </c>
      <c r="BK293" s="191">
        <f>ROUND(I293*H293,2)</f>
        <v>0</v>
      </c>
      <c r="BL293" s="17" t="s">
        <v>162</v>
      </c>
      <c r="BM293" s="190" t="s">
        <v>499</v>
      </c>
    </row>
    <row r="294" spans="1:65" s="2" customFormat="1" ht="19.5">
      <c r="A294" s="35"/>
      <c r="B294" s="36"/>
      <c r="C294" s="37"/>
      <c r="D294" s="192" t="s">
        <v>164</v>
      </c>
      <c r="E294" s="37"/>
      <c r="F294" s="193" t="s">
        <v>500</v>
      </c>
      <c r="G294" s="37"/>
      <c r="H294" s="37"/>
      <c r="I294" s="194"/>
      <c r="J294" s="37"/>
      <c r="K294" s="37"/>
      <c r="L294" s="40"/>
      <c r="M294" s="195"/>
      <c r="N294" s="196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7" t="s">
        <v>164</v>
      </c>
      <c r="AU294" s="17" t="s">
        <v>22</v>
      </c>
    </row>
    <row r="295" spans="1:65" s="13" customFormat="1" ht="11.25">
      <c r="B295" s="197"/>
      <c r="C295" s="198"/>
      <c r="D295" s="192" t="s">
        <v>180</v>
      </c>
      <c r="E295" s="199" t="s">
        <v>34</v>
      </c>
      <c r="F295" s="200" t="s">
        <v>501</v>
      </c>
      <c r="G295" s="198"/>
      <c r="H295" s="201">
        <v>156.73500000000001</v>
      </c>
      <c r="I295" s="202"/>
      <c r="J295" s="198"/>
      <c r="K295" s="198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180</v>
      </c>
      <c r="AU295" s="207" t="s">
        <v>22</v>
      </c>
      <c r="AV295" s="13" t="s">
        <v>22</v>
      </c>
      <c r="AW295" s="13" t="s">
        <v>39</v>
      </c>
      <c r="AX295" s="13" t="s">
        <v>23</v>
      </c>
      <c r="AY295" s="207" t="s">
        <v>155</v>
      </c>
    </row>
    <row r="296" spans="1:65" s="2" customFormat="1" ht="24">
      <c r="A296" s="35"/>
      <c r="B296" s="36"/>
      <c r="C296" s="179" t="s">
        <v>502</v>
      </c>
      <c r="D296" s="179" t="s">
        <v>157</v>
      </c>
      <c r="E296" s="180" t="s">
        <v>503</v>
      </c>
      <c r="F296" s="181" t="s">
        <v>504</v>
      </c>
      <c r="G296" s="182" t="s">
        <v>272</v>
      </c>
      <c r="H296" s="183">
        <v>96.39</v>
      </c>
      <c r="I296" s="184"/>
      <c r="J296" s="185">
        <f>ROUND(I296*H296,2)</f>
        <v>0</v>
      </c>
      <c r="K296" s="181" t="s">
        <v>161</v>
      </c>
      <c r="L296" s="40"/>
      <c r="M296" s="186" t="s">
        <v>34</v>
      </c>
      <c r="N296" s="187" t="s">
        <v>48</v>
      </c>
      <c r="O296" s="65"/>
      <c r="P296" s="188">
        <f>O296*H296</f>
        <v>0</v>
      </c>
      <c r="Q296" s="188">
        <v>0</v>
      </c>
      <c r="R296" s="188">
        <f>Q296*H296</f>
        <v>0</v>
      </c>
      <c r="S296" s="188">
        <v>0</v>
      </c>
      <c r="T296" s="18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0" t="s">
        <v>162</v>
      </c>
      <c r="AT296" s="190" t="s">
        <v>157</v>
      </c>
      <c r="AU296" s="190" t="s">
        <v>22</v>
      </c>
      <c r="AY296" s="17" t="s">
        <v>155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7" t="s">
        <v>23</v>
      </c>
      <c r="BK296" s="191">
        <f>ROUND(I296*H296,2)</f>
        <v>0</v>
      </c>
      <c r="BL296" s="17" t="s">
        <v>162</v>
      </c>
      <c r="BM296" s="190" t="s">
        <v>505</v>
      </c>
    </row>
    <row r="297" spans="1:65" s="2" customFormat="1" ht="29.25">
      <c r="A297" s="35"/>
      <c r="B297" s="36"/>
      <c r="C297" s="37"/>
      <c r="D297" s="192" t="s">
        <v>164</v>
      </c>
      <c r="E297" s="37"/>
      <c r="F297" s="193" t="s">
        <v>506</v>
      </c>
      <c r="G297" s="37"/>
      <c r="H297" s="37"/>
      <c r="I297" s="194"/>
      <c r="J297" s="37"/>
      <c r="K297" s="37"/>
      <c r="L297" s="40"/>
      <c r="M297" s="195"/>
      <c r="N297" s="196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7" t="s">
        <v>164</v>
      </c>
      <c r="AU297" s="17" t="s">
        <v>22</v>
      </c>
    </row>
    <row r="298" spans="1:65" s="13" customFormat="1" ht="11.25">
      <c r="B298" s="197"/>
      <c r="C298" s="198"/>
      <c r="D298" s="192" t="s">
        <v>180</v>
      </c>
      <c r="E298" s="199" t="s">
        <v>34</v>
      </c>
      <c r="F298" s="200" t="s">
        <v>507</v>
      </c>
      <c r="G298" s="198"/>
      <c r="H298" s="201">
        <v>96.39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180</v>
      </c>
      <c r="AU298" s="207" t="s">
        <v>22</v>
      </c>
      <c r="AV298" s="13" t="s">
        <v>22</v>
      </c>
      <c r="AW298" s="13" t="s">
        <v>39</v>
      </c>
      <c r="AX298" s="13" t="s">
        <v>23</v>
      </c>
      <c r="AY298" s="207" t="s">
        <v>155</v>
      </c>
    </row>
    <row r="299" spans="1:65" s="2" customFormat="1" ht="33" customHeight="1">
      <c r="A299" s="35"/>
      <c r="B299" s="36"/>
      <c r="C299" s="179" t="s">
        <v>508</v>
      </c>
      <c r="D299" s="179" t="s">
        <v>157</v>
      </c>
      <c r="E299" s="180" t="s">
        <v>509</v>
      </c>
      <c r="F299" s="181" t="s">
        <v>510</v>
      </c>
      <c r="G299" s="182" t="s">
        <v>272</v>
      </c>
      <c r="H299" s="183">
        <v>56.171999999999997</v>
      </c>
      <c r="I299" s="184"/>
      <c r="J299" s="185">
        <f>ROUND(I299*H299,2)</f>
        <v>0</v>
      </c>
      <c r="K299" s="181" t="s">
        <v>161</v>
      </c>
      <c r="L299" s="40"/>
      <c r="M299" s="186" t="s">
        <v>34</v>
      </c>
      <c r="N299" s="187" t="s">
        <v>48</v>
      </c>
      <c r="O299" s="65"/>
      <c r="P299" s="188">
        <f>O299*H299</f>
        <v>0</v>
      </c>
      <c r="Q299" s="188">
        <v>0</v>
      </c>
      <c r="R299" s="188">
        <f>Q299*H299</f>
        <v>0</v>
      </c>
      <c r="S299" s="188">
        <v>0</v>
      </c>
      <c r="T299" s="18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0" t="s">
        <v>162</v>
      </c>
      <c r="AT299" s="190" t="s">
        <v>157</v>
      </c>
      <c r="AU299" s="190" t="s">
        <v>22</v>
      </c>
      <c r="AY299" s="17" t="s">
        <v>155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7" t="s">
        <v>23</v>
      </c>
      <c r="BK299" s="191">
        <f>ROUND(I299*H299,2)</f>
        <v>0</v>
      </c>
      <c r="BL299" s="17" t="s">
        <v>162</v>
      </c>
      <c r="BM299" s="190" t="s">
        <v>511</v>
      </c>
    </row>
    <row r="300" spans="1:65" s="2" customFormat="1" ht="19.5">
      <c r="A300" s="35"/>
      <c r="B300" s="36"/>
      <c r="C300" s="37"/>
      <c r="D300" s="192" t="s">
        <v>164</v>
      </c>
      <c r="E300" s="37"/>
      <c r="F300" s="193" t="s">
        <v>510</v>
      </c>
      <c r="G300" s="37"/>
      <c r="H300" s="37"/>
      <c r="I300" s="194"/>
      <c r="J300" s="37"/>
      <c r="K300" s="37"/>
      <c r="L300" s="40"/>
      <c r="M300" s="195"/>
      <c r="N300" s="196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7" t="s">
        <v>164</v>
      </c>
      <c r="AU300" s="17" t="s">
        <v>22</v>
      </c>
    </row>
    <row r="301" spans="1:65" s="2" customFormat="1" ht="19.5">
      <c r="A301" s="35"/>
      <c r="B301" s="36"/>
      <c r="C301" s="37"/>
      <c r="D301" s="192" t="s">
        <v>236</v>
      </c>
      <c r="E301" s="37"/>
      <c r="F301" s="219" t="s">
        <v>512</v>
      </c>
      <c r="G301" s="37"/>
      <c r="H301" s="37"/>
      <c r="I301" s="194"/>
      <c r="J301" s="37"/>
      <c r="K301" s="37"/>
      <c r="L301" s="40"/>
      <c r="M301" s="195"/>
      <c r="N301" s="196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7" t="s">
        <v>236</v>
      </c>
      <c r="AU301" s="17" t="s">
        <v>22</v>
      </c>
    </row>
    <row r="302" spans="1:65" s="12" customFormat="1" ht="22.9" customHeight="1">
      <c r="B302" s="163"/>
      <c r="C302" s="164"/>
      <c r="D302" s="165" t="s">
        <v>76</v>
      </c>
      <c r="E302" s="177" t="s">
        <v>513</v>
      </c>
      <c r="F302" s="177" t="s">
        <v>514</v>
      </c>
      <c r="G302" s="164"/>
      <c r="H302" s="164"/>
      <c r="I302" s="167"/>
      <c r="J302" s="178">
        <f>BK302</f>
        <v>0</v>
      </c>
      <c r="K302" s="164"/>
      <c r="L302" s="169"/>
      <c r="M302" s="170"/>
      <c r="N302" s="171"/>
      <c r="O302" s="171"/>
      <c r="P302" s="172">
        <f>SUM(P303:P305)</f>
        <v>0</v>
      </c>
      <c r="Q302" s="171"/>
      <c r="R302" s="172">
        <f>SUM(R303:R305)</f>
        <v>0</v>
      </c>
      <c r="S302" s="171"/>
      <c r="T302" s="173">
        <f>SUM(T303:T305)</f>
        <v>0</v>
      </c>
      <c r="AR302" s="174" t="s">
        <v>23</v>
      </c>
      <c r="AT302" s="175" t="s">
        <v>76</v>
      </c>
      <c r="AU302" s="175" t="s">
        <v>23</v>
      </c>
      <c r="AY302" s="174" t="s">
        <v>155</v>
      </c>
      <c r="BK302" s="176">
        <f>SUM(BK303:BK305)</f>
        <v>0</v>
      </c>
    </row>
    <row r="303" spans="1:65" s="2" customFormat="1" ht="24">
      <c r="A303" s="35"/>
      <c r="B303" s="36"/>
      <c r="C303" s="179" t="s">
        <v>515</v>
      </c>
      <c r="D303" s="179" t="s">
        <v>157</v>
      </c>
      <c r="E303" s="180" t="s">
        <v>516</v>
      </c>
      <c r="F303" s="181" t="s">
        <v>517</v>
      </c>
      <c r="G303" s="182" t="s">
        <v>272</v>
      </c>
      <c r="H303" s="183">
        <v>336</v>
      </c>
      <c r="I303" s="184"/>
      <c r="J303" s="185">
        <f>ROUND(I303*H303,2)</f>
        <v>0</v>
      </c>
      <c r="K303" s="181" t="s">
        <v>161</v>
      </c>
      <c r="L303" s="40"/>
      <c r="M303" s="186" t="s">
        <v>34</v>
      </c>
      <c r="N303" s="187" t="s">
        <v>48</v>
      </c>
      <c r="O303" s="65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0" t="s">
        <v>162</v>
      </c>
      <c r="AT303" s="190" t="s">
        <v>157</v>
      </c>
      <c r="AU303" s="190" t="s">
        <v>22</v>
      </c>
      <c r="AY303" s="17" t="s">
        <v>155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7" t="s">
        <v>23</v>
      </c>
      <c r="BK303" s="191">
        <f>ROUND(I303*H303,2)</f>
        <v>0</v>
      </c>
      <c r="BL303" s="17" t="s">
        <v>162</v>
      </c>
      <c r="BM303" s="190" t="s">
        <v>518</v>
      </c>
    </row>
    <row r="304" spans="1:65" s="2" customFormat="1" ht="29.25">
      <c r="A304" s="35"/>
      <c r="B304" s="36"/>
      <c r="C304" s="37"/>
      <c r="D304" s="192" t="s">
        <v>164</v>
      </c>
      <c r="E304" s="37"/>
      <c r="F304" s="193" t="s">
        <v>519</v>
      </c>
      <c r="G304" s="37"/>
      <c r="H304" s="37"/>
      <c r="I304" s="194"/>
      <c r="J304" s="37"/>
      <c r="K304" s="37"/>
      <c r="L304" s="40"/>
      <c r="M304" s="195"/>
      <c r="N304" s="196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7" t="s">
        <v>164</v>
      </c>
      <c r="AU304" s="17" t="s">
        <v>22</v>
      </c>
    </row>
    <row r="305" spans="1:65" s="13" customFormat="1" ht="11.25">
      <c r="B305" s="197"/>
      <c r="C305" s="198"/>
      <c r="D305" s="192" t="s">
        <v>180</v>
      </c>
      <c r="E305" s="199" t="s">
        <v>34</v>
      </c>
      <c r="F305" s="200" t="s">
        <v>520</v>
      </c>
      <c r="G305" s="198"/>
      <c r="H305" s="201">
        <v>336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180</v>
      </c>
      <c r="AU305" s="207" t="s">
        <v>22</v>
      </c>
      <c r="AV305" s="13" t="s">
        <v>22</v>
      </c>
      <c r="AW305" s="13" t="s">
        <v>39</v>
      </c>
      <c r="AX305" s="13" t="s">
        <v>23</v>
      </c>
      <c r="AY305" s="207" t="s">
        <v>155</v>
      </c>
    </row>
    <row r="306" spans="1:65" s="12" customFormat="1" ht="25.9" customHeight="1">
      <c r="B306" s="163"/>
      <c r="C306" s="164"/>
      <c r="D306" s="165" t="s">
        <v>76</v>
      </c>
      <c r="E306" s="166" t="s">
        <v>521</v>
      </c>
      <c r="F306" s="166" t="s">
        <v>522</v>
      </c>
      <c r="G306" s="164"/>
      <c r="H306" s="164"/>
      <c r="I306" s="167"/>
      <c r="J306" s="168">
        <f>BK306</f>
        <v>0</v>
      </c>
      <c r="K306" s="164"/>
      <c r="L306" s="169"/>
      <c r="M306" s="170"/>
      <c r="N306" s="171"/>
      <c r="O306" s="171"/>
      <c r="P306" s="172">
        <f>P307+P339</f>
        <v>0</v>
      </c>
      <c r="Q306" s="171"/>
      <c r="R306" s="172">
        <f>R307+R339</f>
        <v>8.4723162199999997</v>
      </c>
      <c r="S306" s="171"/>
      <c r="T306" s="173">
        <f>T307+T339</f>
        <v>0</v>
      </c>
      <c r="AR306" s="174" t="s">
        <v>22</v>
      </c>
      <c r="AT306" s="175" t="s">
        <v>76</v>
      </c>
      <c r="AU306" s="175" t="s">
        <v>77</v>
      </c>
      <c r="AY306" s="174" t="s">
        <v>155</v>
      </c>
      <c r="BK306" s="176">
        <f>BK307+BK339</f>
        <v>0</v>
      </c>
    </row>
    <row r="307" spans="1:65" s="12" customFormat="1" ht="22.9" customHeight="1">
      <c r="B307" s="163"/>
      <c r="C307" s="164"/>
      <c r="D307" s="165" t="s">
        <v>76</v>
      </c>
      <c r="E307" s="177" t="s">
        <v>523</v>
      </c>
      <c r="F307" s="177" t="s">
        <v>524</v>
      </c>
      <c r="G307" s="164"/>
      <c r="H307" s="164"/>
      <c r="I307" s="167"/>
      <c r="J307" s="178">
        <f>BK307</f>
        <v>0</v>
      </c>
      <c r="K307" s="164"/>
      <c r="L307" s="169"/>
      <c r="M307" s="170"/>
      <c r="N307" s="171"/>
      <c r="O307" s="171"/>
      <c r="P307" s="172">
        <f>SUM(P308:P338)</f>
        <v>0</v>
      </c>
      <c r="Q307" s="171"/>
      <c r="R307" s="172">
        <f>SUM(R308:R338)</f>
        <v>8.4723162199999997</v>
      </c>
      <c r="S307" s="171"/>
      <c r="T307" s="173">
        <f>SUM(T308:T338)</f>
        <v>0</v>
      </c>
      <c r="AR307" s="174" t="s">
        <v>22</v>
      </c>
      <c r="AT307" s="175" t="s">
        <v>76</v>
      </c>
      <c r="AU307" s="175" t="s">
        <v>23</v>
      </c>
      <c r="AY307" s="174" t="s">
        <v>155</v>
      </c>
      <c r="BK307" s="176">
        <f>SUM(BK308:BK338)</f>
        <v>0</v>
      </c>
    </row>
    <row r="308" spans="1:65" s="2" customFormat="1" ht="33" customHeight="1">
      <c r="A308" s="35"/>
      <c r="B308" s="36"/>
      <c r="C308" s="179" t="s">
        <v>525</v>
      </c>
      <c r="D308" s="179" t="s">
        <v>157</v>
      </c>
      <c r="E308" s="180" t="s">
        <v>526</v>
      </c>
      <c r="F308" s="181" t="s">
        <v>527</v>
      </c>
      <c r="G308" s="182" t="s">
        <v>243</v>
      </c>
      <c r="H308" s="183">
        <v>20</v>
      </c>
      <c r="I308" s="184"/>
      <c r="J308" s="185">
        <f>ROUND(I308*H308,2)</f>
        <v>0</v>
      </c>
      <c r="K308" s="181" t="s">
        <v>161</v>
      </c>
      <c r="L308" s="40"/>
      <c r="M308" s="186" t="s">
        <v>34</v>
      </c>
      <c r="N308" s="187" t="s">
        <v>48</v>
      </c>
      <c r="O308" s="65"/>
      <c r="P308" s="188">
        <f>O308*H308</f>
        <v>0</v>
      </c>
      <c r="Q308" s="188">
        <v>1.54E-2</v>
      </c>
      <c r="R308" s="188">
        <f>Q308*H308</f>
        <v>0.308</v>
      </c>
      <c r="S308" s="188">
        <v>0</v>
      </c>
      <c r="T308" s="18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0" t="s">
        <v>162</v>
      </c>
      <c r="AT308" s="190" t="s">
        <v>157</v>
      </c>
      <c r="AU308" s="190" t="s">
        <v>22</v>
      </c>
      <c r="AY308" s="17" t="s">
        <v>155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7" t="s">
        <v>23</v>
      </c>
      <c r="BK308" s="191">
        <f>ROUND(I308*H308,2)</f>
        <v>0</v>
      </c>
      <c r="BL308" s="17" t="s">
        <v>162</v>
      </c>
      <c r="BM308" s="190" t="s">
        <v>528</v>
      </c>
    </row>
    <row r="309" spans="1:65" s="2" customFormat="1" ht="11.25">
      <c r="A309" s="35"/>
      <c r="B309" s="36"/>
      <c r="C309" s="37"/>
      <c r="D309" s="192" t="s">
        <v>164</v>
      </c>
      <c r="E309" s="37"/>
      <c r="F309" s="193" t="s">
        <v>529</v>
      </c>
      <c r="G309" s="37"/>
      <c r="H309" s="37"/>
      <c r="I309" s="194"/>
      <c r="J309" s="37"/>
      <c r="K309" s="37"/>
      <c r="L309" s="40"/>
      <c r="M309" s="195"/>
      <c r="N309" s="196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7" t="s">
        <v>164</v>
      </c>
      <c r="AU309" s="17" t="s">
        <v>22</v>
      </c>
    </row>
    <row r="310" spans="1:65" s="2" customFormat="1" ht="24">
      <c r="A310" s="35"/>
      <c r="B310" s="36"/>
      <c r="C310" s="179" t="s">
        <v>530</v>
      </c>
      <c r="D310" s="179" t="s">
        <v>157</v>
      </c>
      <c r="E310" s="180" t="s">
        <v>531</v>
      </c>
      <c r="F310" s="181" t="s">
        <v>532</v>
      </c>
      <c r="G310" s="182" t="s">
        <v>160</v>
      </c>
      <c r="H310" s="183">
        <v>226.32</v>
      </c>
      <c r="I310" s="184"/>
      <c r="J310" s="185">
        <f>ROUND(I310*H310,2)</f>
        <v>0</v>
      </c>
      <c r="K310" s="181" t="s">
        <v>161</v>
      </c>
      <c r="L310" s="40"/>
      <c r="M310" s="186" t="s">
        <v>34</v>
      </c>
      <c r="N310" s="187" t="s">
        <v>48</v>
      </c>
      <c r="O310" s="65"/>
      <c r="P310" s="188">
        <f>O310*H310</f>
        <v>0</v>
      </c>
      <c r="Q310" s="188">
        <v>1.3750000000000001E-4</v>
      </c>
      <c r="R310" s="188">
        <f>Q310*H310</f>
        <v>3.1119000000000001E-2</v>
      </c>
      <c r="S310" s="188">
        <v>0</v>
      </c>
      <c r="T310" s="18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0" t="s">
        <v>162</v>
      </c>
      <c r="AT310" s="190" t="s">
        <v>157</v>
      </c>
      <c r="AU310" s="190" t="s">
        <v>22</v>
      </c>
      <c r="AY310" s="17" t="s">
        <v>155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7" t="s">
        <v>23</v>
      </c>
      <c r="BK310" s="191">
        <f>ROUND(I310*H310,2)</f>
        <v>0</v>
      </c>
      <c r="BL310" s="17" t="s">
        <v>162</v>
      </c>
      <c r="BM310" s="190" t="s">
        <v>533</v>
      </c>
    </row>
    <row r="311" spans="1:65" s="2" customFormat="1" ht="29.25">
      <c r="A311" s="35"/>
      <c r="B311" s="36"/>
      <c r="C311" s="37"/>
      <c r="D311" s="192" t="s">
        <v>164</v>
      </c>
      <c r="E311" s="37"/>
      <c r="F311" s="193" t="s">
        <v>534</v>
      </c>
      <c r="G311" s="37"/>
      <c r="H311" s="37"/>
      <c r="I311" s="194"/>
      <c r="J311" s="37"/>
      <c r="K311" s="37"/>
      <c r="L311" s="40"/>
      <c r="M311" s="195"/>
      <c r="N311" s="196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7" t="s">
        <v>164</v>
      </c>
      <c r="AU311" s="17" t="s">
        <v>22</v>
      </c>
    </row>
    <row r="312" spans="1:65" s="13" customFormat="1" ht="11.25">
      <c r="B312" s="197"/>
      <c r="C312" s="198"/>
      <c r="D312" s="192" t="s">
        <v>180</v>
      </c>
      <c r="E312" s="199" t="s">
        <v>34</v>
      </c>
      <c r="F312" s="200" t="s">
        <v>535</v>
      </c>
      <c r="G312" s="198"/>
      <c r="H312" s="201">
        <v>226.32</v>
      </c>
      <c r="I312" s="202"/>
      <c r="J312" s="198"/>
      <c r="K312" s="198"/>
      <c r="L312" s="203"/>
      <c r="M312" s="204"/>
      <c r="N312" s="205"/>
      <c r="O312" s="205"/>
      <c r="P312" s="205"/>
      <c r="Q312" s="205"/>
      <c r="R312" s="205"/>
      <c r="S312" s="205"/>
      <c r="T312" s="206"/>
      <c r="AT312" s="207" t="s">
        <v>180</v>
      </c>
      <c r="AU312" s="207" t="s">
        <v>22</v>
      </c>
      <c r="AV312" s="13" t="s">
        <v>22</v>
      </c>
      <c r="AW312" s="13" t="s">
        <v>39</v>
      </c>
      <c r="AX312" s="13" t="s">
        <v>23</v>
      </c>
      <c r="AY312" s="207" t="s">
        <v>155</v>
      </c>
    </row>
    <row r="313" spans="1:65" s="2" customFormat="1" ht="24">
      <c r="A313" s="35"/>
      <c r="B313" s="36"/>
      <c r="C313" s="220" t="s">
        <v>536</v>
      </c>
      <c r="D313" s="220" t="s">
        <v>269</v>
      </c>
      <c r="E313" s="221" t="s">
        <v>537</v>
      </c>
      <c r="F313" s="222" t="s">
        <v>538</v>
      </c>
      <c r="G313" s="223" t="s">
        <v>160</v>
      </c>
      <c r="H313" s="224">
        <v>113.16</v>
      </c>
      <c r="I313" s="225"/>
      <c r="J313" s="226">
        <f>ROUND(I313*H313,2)</f>
        <v>0</v>
      </c>
      <c r="K313" s="222" t="s">
        <v>161</v>
      </c>
      <c r="L313" s="227"/>
      <c r="M313" s="228" t="s">
        <v>34</v>
      </c>
      <c r="N313" s="229" t="s">
        <v>48</v>
      </c>
      <c r="O313" s="65"/>
      <c r="P313" s="188">
        <f>O313*H313</f>
        <v>0</v>
      </c>
      <c r="Q313" s="188">
        <v>8.0000000000000004E-4</v>
      </c>
      <c r="R313" s="188">
        <f>Q313*H313</f>
        <v>9.0527999999999997E-2</v>
      </c>
      <c r="S313" s="188">
        <v>0</v>
      </c>
      <c r="T313" s="18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0" t="s">
        <v>197</v>
      </c>
      <c r="AT313" s="190" t="s">
        <v>269</v>
      </c>
      <c r="AU313" s="190" t="s">
        <v>22</v>
      </c>
      <c r="AY313" s="17" t="s">
        <v>155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7" t="s">
        <v>23</v>
      </c>
      <c r="BK313" s="191">
        <f>ROUND(I313*H313,2)</f>
        <v>0</v>
      </c>
      <c r="BL313" s="17" t="s">
        <v>162</v>
      </c>
      <c r="BM313" s="190" t="s">
        <v>539</v>
      </c>
    </row>
    <row r="314" spans="1:65" s="2" customFormat="1" ht="19.5">
      <c r="A314" s="35"/>
      <c r="B314" s="36"/>
      <c r="C314" s="37"/>
      <c r="D314" s="192" t="s">
        <v>164</v>
      </c>
      <c r="E314" s="37"/>
      <c r="F314" s="193" t="s">
        <v>538</v>
      </c>
      <c r="G314" s="37"/>
      <c r="H314" s="37"/>
      <c r="I314" s="194"/>
      <c r="J314" s="37"/>
      <c r="K314" s="37"/>
      <c r="L314" s="40"/>
      <c r="M314" s="195"/>
      <c r="N314" s="196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7" t="s">
        <v>164</v>
      </c>
      <c r="AU314" s="17" t="s">
        <v>22</v>
      </c>
    </row>
    <row r="315" spans="1:65" s="13" customFormat="1" ht="11.25">
      <c r="B315" s="197"/>
      <c r="C315" s="198"/>
      <c r="D315" s="192" t="s">
        <v>180</v>
      </c>
      <c r="E315" s="199" t="s">
        <v>34</v>
      </c>
      <c r="F315" s="200" t="s">
        <v>540</v>
      </c>
      <c r="G315" s="198"/>
      <c r="H315" s="201">
        <v>113.16</v>
      </c>
      <c r="I315" s="202"/>
      <c r="J315" s="198"/>
      <c r="K315" s="198"/>
      <c r="L315" s="203"/>
      <c r="M315" s="204"/>
      <c r="N315" s="205"/>
      <c r="O315" s="205"/>
      <c r="P315" s="205"/>
      <c r="Q315" s="205"/>
      <c r="R315" s="205"/>
      <c r="S315" s="205"/>
      <c r="T315" s="206"/>
      <c r="AT315" s="207" t="s">
        <v>180</v>
      </c>
      <c r="AU315" s="207" t="s">
        <v>22</v>
      </c>
      <c r="AV315" s="13" t="s">
        <v>22</v>
      </c>
      <c r="AW315" s="13" t="s">
        <v>39</v>
      </c>
      <c r="AX315" s="13" t="s">
        <v>23</v>
      </c>
      <c r="AY315" s="207" t="s">
        <v>155</v>
      </c>
    </row>
    <row r="316" spans="1:65" s="2" customFormat="1" ht="24">
      <c r="A316" s="35"/>
      <c r="B316" s="36"/>
      <c r="C316" s="220" t="s">
        <v>541</v>
      </c>
      <c r="D316" s="220" t="s">
        <v>269</v>
      </c>
      <c r="E316" s="221" t="s">
        <v>542</v>
      </c>
      <c r="F316" s="222" t="s">
        <v>543</v>
      </c>
      <c r="G316" s="223" t="s">
        <v>160</v>
      </c>
      <c r="H316" s="224">
        <v>113.16</v>
      </c>
      <c r="I316" s="225"/>
      <c r="J316" s="226">
        <f>ROUND(I316*H316,2)</f>
        <v>0</v>
      </c>
      <c r="K316" s="222" t="s">
        <v>161</v>
      </c>
      <c r="L316" s="227"/>
      <c r="M316" s="228" t="s">
        <v>34</v>
      </c>
      <c r="N316" s="229" t="s">
        <v>48</v>
      </c>
      <c r="O316" s="65"/>
      <c r="P316" s="188">
        <f>O316*H316</f>
        <v>0</v>
      </c>
      <c r="Q316" s="188">
        <v>1.1999999999999999E-3</v>
      </c>
      <c r="R316" s="188">
        <f>Q316*H316</f>
        <v>0.135792</v>
      </c>
      <c r="S316" s="188">
        <v>0</v>
      </c>
      <c r="T316" s="18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0" t="s">
        <v>197</v>
      </c>
      <c r="AT316" s="190" t="s">
        <v>269</v>
      </c>
      <c r="AU316" s="190" t="s">
        <v>22</v>
      </c>
      <c r="AY316" s="17" t="s">
        <v>155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7" t="s">
        <v>23</v>
      </c>
      <c r="BK316" s="191">
        <f>ROUND(I316*H316,2)</f>
        <v>0</v>
      </c>
      <c r="BL316" s="17" t="s">
        <v>162</v>
      </c>
      <c r="BM316" s="190" t="s">
        <v>544</v>
      </c>
    </row>
    <row r="317" spans="1:65" s="2" customFormat="1" ht="19.5">
      <c r="A317" s="35"/>
      <c r="B317" s="36"/>
      <c r="C317" s="37"/>
      <c r="D317" s="192" t="s">
        <v>164</v>
      </c>
      <c r="E317" s="37"/>
      <c r="F317" s="193" t="s">
        <v>543</v>
      </c>
      <c r="G317" s="37"/>
      <c r="H317" s="37"/>
      <c r="I317" s="194"/>
      <c r="J317" s="37"/>
      <c r="K317" s="37"/>
      <c r="L317" s="40"/>
      <c r="M317" s="195"/>
      <c r="N317" s="196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7" t="s">
        <v>164</v>
      </c>
      <c r="AU317" s="17" t="s">
        <v>22</v>
      </c>
    </row>
    <row r="318" spans="1:65" s="2" customFormat="1" ht="16.5" customHeight="1">
      <c r="A318" s="35"/>
      <c r="B318" s="36"/>
      <c r="C318" s="179" t="s">
        <v>545</v>
      </c>
      <c r="D318" s="179" t="s">
        <v>157</v>
      </c>
      <c r="E318" s="180" t="s">
        <v>546</v>
      </c>
      <c r="F318" s="181" t="s">
        <v>547</v>
      </c>
      <c r="G318" s="182" t="s">
        <v>178</v>
      </c>
      <c r="H318" s="183">
        <v>4.1059999999999999</v>
      </c>
      <c r="I318" s="184"/>
      <c r="J318" s="185">
        <f>ROUND(I318*H318,2)</f>
        <v>0</v>
      </c>
      <c r="K318" s="181" t="s">
        <v>161</v>
      </c>
      <c r="L318" s="40"/>
      <c r="M318" s="186" t="s">
        <v>34</v>
      </c>
      <c r="N318" s="187" t="s">
        <v>48</v>
      </c>
      <c r="O318" s="65"/>
      <c r="P318" s="188">
        <f>O318*H318</f>
        <v>0</v>
      </c>
      <c r="Q318" s="188">
        <v>1.8907700000000001</v>
      </c>
      <c r="R318" s="188">
        <f>Q318*H318</f>
        <v>7.7635016200000004</v>
      </c>
      <c r="S318" s="188">
        <v>0</v>
      </c>
      <c r="T318" s="18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0" t="s">
        <v>162</v>
      </c>
      <c r="AT318" s="190" t="s">
        <v>157</v>
      </c>
      <c r="AU318" s="190" t="s">
        <v>22</v>
      </c>
      <c r="AY318" s="17" t="s">
        <v>155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7" t="s">
        <v>23</v>
      </c>
      <c r="BK318" s="191">
        <f>ROUND(I318*H318,2)</f>
        <v>0</v>
      </c>
      <c r="BL318" s="17" t="s">
        <v>162</v>
      </c>
      <c r="BM318" s="190" t="s">
        <v>548</v>
      </c>
    </row>
    <row r="319" spans="1:65" s="2" customFormat="1" ht="19.5">
      <c r="A319" s="35"/>
      <c r="B319" s="36"/>
      <c r="C319" s="37"/>
      <c r="D319" s="192" t="s">
        <v>164</v>
      </c>
      <c r="E319" s="37"/>
      <c r="F319" s="193" t="s">
        <v>549</v>
      </c>
      <c r="G319" s="37"/>
      <c r="H319" s="37"/>
      <c r="I319" s="194"/>
      <c r="J319" s="37"/>
      <c r="K319" s="37"/>
      <c r="L319" s="40"/>
      <c r="M319" s="195"/>
      <c r="N319" s="196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7" t="s">
        <v>164</v>
      </c>
      <c r="AU319" s="17" t="s">
        <v>22</v>
      </c>
    </row>
    <row r="320" spans="1:65" s="2" customFormat="1" ht="24">
      <c r="A320" s="35"/>
      <c r="B320" s="36"/>
      <c r="C320" s="179" t="s">
        <v>550</v>
      </c>
      <c r="D320" s="179" t="s">
        <v>157</v>
      </c>
      <c r="E320" s="180" t="s">
        <v>551</v>
      </c>
      <c r="F320" s="181" t="s">
        <v>552</v>
      </c>
      <c r="G320" s="182" t="s">
        <v>160</v>
      </c>
      <c r="H320" s="183">
        <v>13</v>
      </c>
      <c r="I320" s="184"/>
      <c r="J320" s="185">
        <f>ROUND(I320*H320,2)</f>
        <v>0</v>
      </c>
      <c r="K320" s="181" t="s">
        <v>161</v>
      </c>
      <c r="L320" s="40"/>
      <c r="M320" s="186" t="s">
        <v>34</v>
      </c>
      <c r="N320" s="187" t="s">
        <v>48</v>
      </c>
      <c r="O320" s="65"/>
      <c r="P320" s="188">
        <f>O320*H320</f>
        <v>0</v>
      </c>
      <c r="Q320" s="188">
        <v>0</v>
      </c>
      <c r="R320" s="188">
        <f>Q320*H320</f>
        <v>0</v>
      </c>
      <c r="S320" s="188">
        <v>0</v>
      </c>
      <c r="T320" s="18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0" t="s">
        <v>162</v>
      </c>
      <c r="AT320" s="190" t="s">
        <v>157</v>
      </c>
      <c r="AU320" s="190" t="s">
        <v>22</v>
      </c>
      <c r="AY320" s="17" t="s">
        <v>155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7" t="s">
        <v>23</v>
      </c>
      <c r="BK320" s="191">
        <f>ROUND(I320*H320,2)</f>
        <v>0</v>
      </c>
      <c r="BL320" s="17" t="s">
        <v>162</v>
      </c>
      <c r="BM320" s="190" t="s">
        <v>553</v>
      </c>
    </row>
    <row r="321" spans="1:65" s="2" customFormat="1" ht="19.5">
      <c r="A321" s="35"/>
      <c r="B321" s="36"/>
      <c r="C321" s="37"/>
      <c r="D321" s="192" t="s">
        <v>164</v>
      </c>
      <c r="E321" s="37"/>
      <c r="F321" s="193" t="s">
        <v>554</v>
      </c>
      <c r="G321" s="37"/>
      <c r="H321" s="37"/>
      <c r="I321" s="194"/>
      <c r="J321" s="37"/>
      <c r="K321" s="37"/>
      <c r="L321" s="40"/>
      <c r="M321" s="195"/>
      <c r="N321" s="196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7" t="s">
        <v>164</v>
      </c>
      <c r="AU321" s="17" t="s">
        <v>22</v>
      </c>
    </row>
    <row r="322" spans="1:65" s="2" customFormat="1" ht="16.5" customHeight="1">
      <c r="A322" s="35"/>
      <c r="B322" s="36"/>
      <c r="C322" s="220" t="s">
        <v>555</v>
      </c>
      <c r="D322" s="220" t="s">
        <v>269</v>
      </c>
      <c r="E322" s="221" t="s">
        <v>556</v>
      </c>
      <c r="F322" s="222" t="s">
        <v>557</v>
      </c>
      <c r="G322" s="223" t="s">
        <v>272</v>
      </c>
      <c r="H322" s="224">
        <v>6.5000000000000002E-2</v>
      </c>
      <c r="I322" s="225"/>
      <c r="J322" s="226">
        <f>ROUND(I322*H322,2)</f>
        <v>0</v>
      </c>
      <c r="K322" s="222" t="s">
        <v>161</v>
      </c>
      <c r="L322" s="227"/>
      <c r="M322" s="228" t="s">
        <v>34</v>
      </c>
      <c r="N322" s="229" t="s">
        <v>48</v>
      </c>
      <c r="O322" s="65"/>
      <c r="P322" s="188">
        <f>O322*H322</f>
        <v>0</v>
      </c>
      <c r="Q322" s="188">
        <v>1</v>
      </c>
      <c r="R322" s="188">
        <f>Q322*H322</f>
        <v>6.5000000000000002E-2</v>
      </c>
      <c r="S322" s="188">
        <v>0</v>
      </c>
      <c r="T322" s="18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0" t="s">
        <v>197</v>
      </c>
      <c r="AT322" s="190" t="s">
        <v>269</v>
      </c>
      <c r="AU322" s="190" t="s">
        <v>22</v>
      </c>
      <c r="AY322" s="17" t="s">
        <v>155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7" t="s">
        <v>23</v>
      </c>
      <c r="BK322" s="191">
        <f>ROUND(I322*H322,2)</f>
        <v>0</v>
      </c>
      <c r="BL322" s="17" t="s">
        <v>162</v>
      </c>
      <c r="BM322" s="190" t="s">
        <v>558</v>
      </c>
    </row>
    <row r="323" spans="1:65" s="2" customFormat="1" ht="11.25">
      <c r="A323" s="35"/>
      <c r="B323" s="36"/>
      <c r="C323" s="37"/>
      <c r="D323" s="192" t="s">
        <v>164</v>
      </c>
      <c r="E323" s="37"/>
      <c r="F323" s="193" t="s">
        <v>557</v>
      </c>
      <c r="G323" s="37"/>
      <c r="H323" s="37"/>
      <c r="I323" s="194"/>
      <c r="J323" s="37"/>
      <c r="K323" s="37"/>
      <c r="L323" s="40"/>
      <c r="M323" s="195"/>
      <c r="N323" s="196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7" t="s">
        <v>164</v>
      </c>
      <c r="AU323" s="17" t="s">
        <v>22</v>
      </c>
    </row>
    <row r="324" spans="1:65" s="13" customFormat="1" ht="11.25">
      <c r="B324" s="197"/>
      <c r="C324" s="198"/>
      <c r="D324" s="192" t="s">
        <v>180</v>
      </c>
      <c r="E324" s="199" t="s">
        <v>34</v>
      </c>
      <c r="F324" s="200" t="s">
        <v>559</v>
      </c>
      <c r="G324" s="198"/>
      <c r="H324" s="201">
        <v>6.5000000000000002E-2</v>
      </c>
      <c r="I324" s="202"/>
      <c r="J324" s="198"/>
      <c r="K324" s="198"/>
      <c r="L324" s="203"/>
      <c r="M324" s="204"/>
      <c r="N324" s="205"/>
      <c r="O324" s="205"/>
      <c r="P324" s="205"/>
      <c r="Q324" s="205"/>
      <c r="R324" s="205"/>
      <c r="S324" s="205"/>
      <c r="T324" s="206"/>
      <c r="AT324" s="207" t="s">
        <v>180</v>
      </c>
      <c r="AU324" s="207" t="s">
        <v>22</v>
      </c>
      <c r="AV324" s="13" t="s">
        <v>22</v>
      </c>
      <c r="AW324" s="13" t="s">
        <v>39</v>
      </c>
      <c r="AX324" s="13" t="s">
        <v>23</v>
      </c>
      <c r="AY324" s="207" t="s">
        <v>155</v>
      </c>
    </row>
    <row r="325" spans="1:65" s="2" customFormat="1" ht="24">
      <c r="A325" s="35"/>
      <c r="B325" s="36"/>
      <c r="C325" s="179" t="s">
        <v>560</v>
      </c>
      <c r="D325" s="179" t="s">
        <v>157</v>
      </c>
      <c r="E325" s="180" t="s">
        <v>561</v>
      </c>
      <c r="F325" s="181" t="s">
        <v>562</v>
      </c>
      <c r="G325" s="182" t="s">
        <v>160</v>
      </c>
      <c r="H325" s="183">
        <v>196.8</v>
      </c>
      <c r="I325" s="184"/>
      <c r="J325" s="185">
        <f>ROUND(I325*H325,2)</f>
        <v>0</v>
      </c>
      <c r="K325" s="181" t="s">
        <v>161</v>
      </c>
      <c r="L325" s="40"/>
      <c r="M325" s="186" t="s">
        <v>34</v>
      </c>
      <c r="N325" s="187" t="s">
        <v>48</v>
      </c>
      <c r="O325" s="65"/>
      <c r="P325" s="188">
        <f>O325*H325</f>
        <v>0</v>
      </c>
      <c r="Q325" s="188">
        <v>3.9825E-4</v>
      </c>
      <c r="R325" s="188">
        <f>Q325*H325</f>
        <v>7.8375600000000004E-2</v>
      </c>
      <c r="S325" s="188">
        <v>0</v>
      </c>
      <c r="T325" s="18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0" t="s">
        <v>162</v>
      </c>
      <c r="AT325" s="190" t="s">
        <v>157</v>
      </c>
      <c r="AU325" s="190" t="s">
        <v>22</v>
      </c>
      <c r="AY325" s="17" t="s">
        <v>155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7" t="s">
        <v>23</v>
      </c>
      <c r="BK325" s="191">
        <f>ROUND(I325*H325,2)</f>
        <v>0</v>
      </c>
      <c r="BL325" s="17" t="s">
        <v>162</v>
      </c>
      <c r="BM325" s="190" t="s">
        <v>563</v>
      </c>
    </row>
    <row r="326" spans="1:65" s="2" customFormat="1" ht="19.5">
      <c r="A326" s="35"/>
      <c r="B326" s="36"/>
      <c r="C326" s="37"/>
      <c r="D326" s="192" t="s">
        <v>164</v>
      </c>
      <c r="E326" s="37"/>
      <c r="F326" s="193" t="s">
        <v>564</v>
      </c>
      <c r="G326" s="37"/>
      <c r="H326" s="37"/>
      <c r="I326" s="194"/>
      <c r="J326" s="37"/>
      <c r="K326" s="37"/>
      <c r="L326" s="40"/>
      <c r="M326" s="195"/>
      <c r="N326" s="196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7" t="s">
        <v>164</v>
      </c>
      <c r="AU326" s="17" t="s">
        <v>22</v>
      </c>
    </row>
    <row r="327" spans="1:65" s="2" customFormat="1" ht="19.5">
      <c r="A327" s="35"/>
      <c r="B327" s="36"/>
      <c r="C327" s="37"/>
      <c r="D327" s="192" t="s">
        <v>236</v>
      </c>
      <c r="E327" s="37"/>
      <c r="F327" s="219" t="s">
        <v>565</v>
      </c>
      <c r="G327" s="37"/>
      <c r="H327" s="37"/>
      <c r="I327" s="194"/>
      <c r="J327" s="37"/>
      <c r="K327" s="37"/>
      <c r="L327" s="40"/>
      <c r="M327" s="195"/>
      <c r="N327" s="196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7" t="s">
        <v>236</v>
      </c>
      <c r="AU327" s="17" t="s">
        <v>22</v>
      </c>
    </row>
    <row r="328" spans="1:65" s="13" customFormat="1" ht="11.25">
      <c r="B328" s="197"/>
      <c r="C328" s="198"/>
      <c r="D328" s="192" t="s">
        <v>180</v>
      </c>
      <c r="E328" s="199" t="s">
        <v>34</v>
      </c>
      <c r="F328" s="200" t="s">
        <v>566</v>
      </c>
      <c r="G328" s="198"/>
      <c r="H328" s="201">
        <v>196.8</v>
      </c>
      <c r="I328" s="202"/>
      <c r="J328" s="198"/>
      <c r="K328" s="198"/>
      <c r="L328" s="203"/>
      <c r="M328" s="204"/>
      <c r="N328" s="205"/>
      <c r="O328" s="205"/>
      <c r="P328" s="205"/>
      <c r="Q328" s="205"/>
      <c r="R328" s="205"/>
      <c r="S328" s="205"/>
      <c r="T328" s="206"/>
      <c r="AT328" s="207" t="s">
        <v>180</v>
      </c>
      <c r="AU328" s="207" t="s">
        <v>22</v>
      </c>
      <c r="AV328" s="13" t="s">
        <v>22</v>
      </c>
      <c r="AW328" s="13" t="s">
        <v>39</v>
      </c>
      <c r="AX328" s="13" t="s">
        <v>23</v>
      </c>
      <c r="AY328" s="207" t="s">
        <v>155</v>
      </c>
    </row>
    <row r="329" spans="1:65" s="2" customFormat="1" ht="16.5" customHeight="1">
      <c r="A329" s="35"/>
      <c r="B329" s="36"/>
      <c r="C329" s="220" t="s">
        <v>567</v>
      </c>
      <c r="D329" s="220" t="s">
        <v>269</v>
      </c>
      <c r="E329" s="221" t="s">
        <v>568</v>
      </c>
      <c r="F329" s="222" t="s">
        <v>569</v>
      </c>
      <c r="G329" s="223" t="s">
        <v>160</v>
      </c>
      <c r="H329" s="224">
        <v>226.32</v>
      </c>
      <c r="I329" s="225"/>
      <c r="J329" s="226">
        <f>ROUND(I329*H329,2)</f>
        <v>0</v>
      </c>
      <c r="K329" s="222" t="s">
        <v>570</v>
      </c>
      <c r="L329" s="227"/>
      <c r="M329" s="228" t="s">
        <v>34</v>
      </c>
      <c r="N329" s="229" t="s">
        <v>48</v>
      </c>
      <c r="O329" s="65"/>
      <c r="P329" s="188">
        <f>O329*H329</f>
        <v>0</v>
      </c>
      <c r="Q329" s="188">
        <v>0</v>
      </c>
      <c r="R329" s="188">
        <f>Q329*H329</f>
        <v>0</v>
      </c>
      <c r="S329" s="188">
        <v>0</v>
      </c>
      <c r="T329" s="189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90" t="s">
        <v>344</v>
      </c>
      <c r="AT329" s="190" t="s">
        <v>269</v>
      </c>
      <c r="AU329" s="190" t="s">
        <v>22</v>
      </c>
      <c r="AY329" s="17" t="s">
        <v>155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7" t="s">
        <v>23</v>
      </c>
      <c r="BK329" s="191">
        <f>ROUND(I329*H329,2)</f>
        <v>0</v>
      </c>
      <c r="BL329" s="17" t="s">
        <v>247</v>
      </c>
      <c r="BM329" s="190" t="s">
        <v>571</v>
      </c>
    </row>
    <row r="330" spans="1:65" s="2" customFormat="1" ht="11.25">
      <c r="A330" s="35"/>
      <c r="B330" s="36"/>
      <c r="C330" s="37"/>
      <c r="D330" s="192" t="s">
        <v>164</v>
      </c>
      <c r="E330" s="37"/>
      <c r="F330" s="193" t="s">
        <v>572</v>
      </c>
      <c r="G330" s="37"/>
      <c r="H330" s="37"/>
      <c r="I330" s="194"/>
      <c r="J330" s="37"/>
      <c r="K330" s="37"/>
      <c r="L330" s="40"/>
      <c r="M330" s="195"/>
      <c r="N330" s="196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7" t="s">
        <v>164</v>
      </c>
      <c r="AU330" s="17" t="s">
        <v>22</v>
      </c>
    </row>
    <row r="331" spans="1:65" s="13" customFormat="1" ht="11.25">
      <c r="B331" s="197"/>
      <c r="C331" s="198"/>
      <c r="D331" s="192" t="s">
        <v>180</v>
      </c>
      <c r="E331" s="199" t="s">
        <v>34</v>
      </c>
      <c r="F331" s="200" t="s">
        <v>535</v>
      </c>
      <c r="G331" s="198"/>
      <c r="H331" s="201">
        <v>226.32</v>
      </c>
      <c r="I331" s="202"/>
      <c r="J331" s="198"/>
      <c r="K331" s="198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180</v>
      </c>
      <c r="AU331" s="207" t="s">
        <v>22</v>
      </c>
      <c r="AV331" s="13" t="s">
        <v>22</v>
      </c>
      <c r="AW331" s="13" t="s">
        <v>39</v>
      </c>
      <c r="AX331" s="13" t="s">
        <v>23</v>
      </c>
      <c r="AY331" s="207" t="s">
        <v>155</v>
      </c>
    </row>
    <row r="332" spans="1:65" s="2" customFormat="1" ht="16.5" customHeight="1">
      <c r="A332" s="35"/>
      <c r="B332" s="36"/>
      <c r="C332" s="220" t="s">
        <v>573</v>
      </c>
      <c r="D332" s="220" t="s">
        <v>269</v>
      </c>
      <c r="E332" s="221" t="s">
        <v>574</v>
      </c>
      <c r="F332" s="222" t="s">
        <v>575</v>
      </c>
      <c r="G332" s="223" t="s">
        <v>243</v>
      </c>
      <c r="H332" s="224">
        <v>14</v>
      </c>
      <c r="I332" s="225"/>
      <c r="J332" s="226">
        <f>ROUND(I332*H332,2)</f>
        <v>0</v>
      </c>
      <c r="K332" s="222" t="s">
        <v>570</v>
      </c>
      <c r="L332" s="227"/>
      <c r="M332" s="228" t="s">
        <v>34</v>
      </c>
      <c r="N332" s="229" t="s">
        <v>48</v>
      </c>
      <c r="O332" s="65"/>
      <c r="P332" s="188">
        <f>O332*H332</f>
        <v>0</v>
      </c>
      <c r="Q332" s="188">
        <v>0</v>
      </c>
      <c r="R332" s="188">
        <f>Q332*H332</f>
        <v>0</v>
      </c>
      <c r="S332" s="188">
        <v>0</v>
      </c>
      <c r="T332" s="18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0" t="s">
        <v>344</v>
      </c>
      <c r="AT332" s="190" t="s">
        <v>269</v>
      </c>
      <c r="AU332" s="190" t="s">
        <v>22</v>
      </c>
      <c r="AY332" s="17" t="s">
        <v>155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7" t="s">
        <v>23</v>
      </c>
      <c r="BK332" s="191">
        <f>ROUND(I332*H332,2)</f>
        <v>0</v>
      </c>
      <c r="BL332" s="17" t="s">
        <v>247</v>
      </c>
      <c r="BM332" s="190" t="s">
        <v>576</v>
      </c>
    </row>
    <row r="333" spans="1:65" s="2" customFormat="1" ht="11.25">
      <c r="A333" s="35"/>
      <c r="B333" s="36"/>
      <c r="C333" s="37"/>
      <c r="D333" s="192" t="s">
        <v>164</v>
      </c>
      <c r="E333" s="37"/>
      <c r="F333" s="193" t="s">
        <v>575</v>
      </c>
      <c r="G333" s="37"/>
      <c r="H333" s="37"/>
      <c r="I333" s="194"/>
      <c r="J333" s="37"/>
      <c r="K333" s="37"/>
      <c r="L333" s="40"/>
      <c r="M333" s="195"/>
      <c r="N333" s="196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7" t="s">
        <v>164</v>
      </c>
      <c r="AU333" s="17" t="s">
        <v>22</v>
      </c>
    </row>
    <row r="334" spans="1:65" s="13" customFormat="1" ht="11.25">
      <c r="B334" s="197"/>
      <c r="C334" s="198"/>
      <c r="D334" s="192" t="s">
        <v>180</v>
      </c>
      <c r="E334" s="199" t="s">
        <v>34</v>
      </c>
      <c r="F334" s="200" t="s">
        <v>226</v>
      </c>
      <c r="G334" s="198"/>
      <c r="H334" s="201">
        <v>14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180</v>
      </c>
      <c r="AU334" s="207" t="s">
        <v>22</v>
      </c>
      <c r="AV334" s="13" t="s">
        <v>22</v>
      </c>
      <c r="AW334" s="13" t="s">
        <v>39</v>
      </c>
      <c r="AX334" s="13" t="s">
        <v>23</v>
      </c>
      <c r="AY334" s="207" t="s">
        <v>155</v>
      </c>
    </row>
    <row r="335" spans="1:65" s="2" customFormat="1" ht="24">
      <c r="A335" s="35"/>
      <c r="B335" s="36"/>
      <c r="C335" s="220" t="s">
        <v>577</v>
      </c>
      <c r="D335" s="220" t="s">
        <v>269</v>
      </c>
      <c r="E335" s="221" t="s">
        <v>578</v>
      </c>
      <c r="F335" s="222" t="s">
        <v>579</v>
      </c>
      <c r="G335" s="223" t="s">
        <v>173</v>
      </c>
      <c r="H335" s="224">
        <v>28</v>
      </c>
      <c r="I335" s="225"/>
      <c r="J335" s="226">
        <f>ROUND(I335*H335,2)</f>
        <v>0</v>
      </c>
      <c r="K335" s="222" t="s">
        <v>570</v>
      </c>
      <c r="L335" s="227"/>
      <c r="M335" s="228" t="s">
        <v>34</v>
      </c>
      <c r="N335" s="229" t="s">
        <v>48</v>
      </c>
      <c r="O335" s="65"/>
      <c r="P335" s="188">
        <f>O335*H335</f>
        <v>0</v>
      </c>
      <c r="Q335" s="188">
        <v>0</v>
      </c>
      <c r="R335" s="188">
        <f>Q335*H335</f>
        <v>0</v>
      </c>
      <c r="S335" s="188">
        <v>0</v>
      </c>
      <c r="T335" s="18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0" t="s">
        <v>344</v>
      </c>
      <c r="AT335" s="190" t="s">
        <v>269</v>
      </c>
      <c r="AU335" s="190" t="s">
        <v>22</v>
      </c>
      <c r="AY335" s="17" t="s">
        <v>155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7" t="s">
        <v>23</v>
      </c>
      <c r="BK335" s="191">
        <f>ROUND(I335*H335,2)</f>
        <v>0</v>
      </c>
      <c r="BL335" s="17" t="s">
        <v>247</v>
      </c>
      <c r="BM335" s="190" t="s">
        <v>580</v>
      </c>
    </row>
    <row r="336" spans="1:65" s="2" customFormat="1" ht="11.25">
      <c r="A336" s="35"/>
      <c r="B336" s="36"/>
      <c r="C336" s="37"/>
      <c r="D336" s="192" t="s">
        <v>164</v>
      </c>
      <c r="E336" s="37"/>
      <c r="F336" s="193" t="s">
        <v>579</v>
      </c>
      <c r="G336" s="37"/>
      <c r="H336" s="37"/>
      <c r="I336" s="194"/>
      <c r="J336" s="37"/>
      <c r="K336" s="37"/>
      <c r="L336" s="40"/>
      <c r="M336" s="195"/>
      <c r="N336" s="196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7" t="s">
        <v>164</v>
      </c>
      <c r="AU336" s="17" t="s">
        <v>22</v>
      </c>
    </row>
    <row r="337" spans="1:65" s="2" customFormat="1" ht="19.5">
      <c r="A337" s="35"/>
      <c r="B337" s="36"/>
      <c r="C337" s="37"/>
      <c r="D337" s="192" t="s">
        <v>236</v>
      </c>
      <c r="E337" s="37"/>
      <c r="F337" s="219" t="s">
        <v>581</v>
      </c>
      <c r="G337" s="37"/>
      <c r="H337" s="37"/>
      <c r="I337" s="194"/>
      <c r="J337" s="37"/>
      <c r="K337" s="37"/>
      <c r="L337" s="40"/>
      <c r="M337" s="195"/>
      <c r="N337" s="196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7" t="s">
        <v>236</v>
      </c>
      <c r="AU337" s="17" t="s">
        <v>22</v>
      </c>
    </row>
    <row r="338" spans="1:65" s="13" customFormat="1" ht="11.25">
      <c r="B338" s="197"/>
      <c r="C338" s="198"/>
      <c r="D338" s="192" t="s">
        <v>180</v>
      </c>
      <c r="E338" s="199" t="s">
        <v>34</v>
      </c>
      <c r="F338" s="200" t="s">
        <v>582</v>
      </c>
      <c r="G338" s="198"/>
      <c r="H338" s="201">
        <v>28</v>
      </c>
      <c r="I338" s="202"/>
      <c r="J338" s="198"/>
      <c r="K338" s="198"/>
      <c r="L338" s="203"/>
      <c r="M338" s="204"/>
      <c r="N338" s="205"/>
      <c r="O338" s="205"/>
      <c r="P338" s="205"/>
      <c r="Q338" s="205"/>
      <c r="R338" s="205"/>
      <c r="S338" s="205"/>
      <c r="T338" s="206"/>
      <c r="AT338" s="207" t="s">
        <v>180</v>
      </c>
      <c r="AU338" s="207" t="s">
        <v>22</v>
      </c>
      <c r="AV338" s="13" t="s">
        <v>22</v>
      </c>
      <c r="AW338" s="13" t="s">
        <v>39</v>
      </c>
      <c r="AX338" s="13" t="s">
        <v>23</v>
      </c>
      <c r="AY338" s="207" t="s">
        <v>155</v>
      </c>
    </row>
    <row r="339" spans="1:65" s="12" customFormat="1" ht="22.9" customHeight="1">
      <c r="B339" s="163"/>
      <c r="C339" s="164"/>
      <c r="D339" s="165" t="s">
        <v>76</v>
      </c>
      <c r="E339" s="177" t="s">
        <v>583</v>
      </c>
      <c r="F339" s="177" t="s">
        <v>584</v>
      </c>
      <c r="G339" s="164"/>
      <c r="H339" s="164"/>
      <c r="I339" s="167"/>
      <c r="J339" s="178">
        <f>BK339</f>
        <v>0</v>
      </c>
      <c r="K339" s="164"/>
      <c r="L339" s="169"/>
      <c r="M339" s="170"/>
      <c r="N339" s="171"/>
      <c r="O339" s="171"/>
      <c r="P339" s="172">
        <v>0</v>
      </c>
      <c r="Q339" s="171"/>
      <c r="R339" s="172">
        <v>0</v>
      </c>
      <c r="S339" s="171"/>
      <c r="T339" s="173">
        <v>0</v>
      </c>
      <c r="AR339" s="174" t="s">
        <v>22</v>
      </c>
      <c r="AT339" s="175" t="s">
        <v>76</v>
      </c>
      <c r="AU339" s="175" t="s">
        <v>23</v>
      </c>
      <c r="AY339" s="174" t="s">
        <v>155</v>
      </c>
      <c r="BK339" s="176">
        <v>0</v>
      </c>
    </row>
    <row r="340" spans="1:65" s="12" customFormat="1" ht="25.9" customHeight="1">
      <c r="B340" s="163"/>
      <c r="C340" s="164"/>
      <c r="D340" s="165" t="s">
        <v>76</v>
      </c>
      <c r="E340" s="166" t="s">
        <v>269</v>
      </c>
      <c r="F340" s="166" t="s">
        <v>585</v>
      </c>
      <c r="G340" s="164"/>
      <c r="H340" s="164"/>
      <c r="I340" s="167"/>
      <c r="J340" s="168">
        <f>BK340</f>
        <v>0</v>
      </c>
      <c r="K340" s="164"/>
      <c r="L340" s="169"/>
      <c r="M340" s="170"/>
      <c r="N340" s="171"/>
      <c r="O340" s="171"/>
      <c r="P340" s="172">
        <f>P341</f>
        <v>0</v>
      </c>
      <c r="Q340" s="171"/>
      <c r="R340" s="172">
        <f>R341</f>
        <v>9.5699999999999993E-2</v>
      </c>
      <c r="S340" s="171"/>
      <c r="T340" s="173">
        <f>T341</f>
        <v>0</v>
      </c>
      <c r="AR340" s="174" t="s">
        <v>170</v>
      </c>
      <c r="AT340" s="175" t="s">
        <v>76</v>
      </c>
      <c r="AU340" s="175" t="s">
        <v>77</v>
      </c>
      <c r="AY340" s="174" t="s">
        <v>155</v>
      </c>
      <c r="BK340" s="176">
        <f>BK341</f>
        <v>0</v>
      </c>
    </row>
    <row r="341" spans="1:65" s="12" customFormat="1" ht="22.9" customHeight="1">
      <c r="B341" s="163"/>
      <c r="C341" s="164"/>
      <c r="D341" s="165" t="s">
        <v>76</v>
      </c>
      <c r="E341" s="177" t="s">
        <v>586</v>
      </c>
      <c r="F341" s="177" t="s">
        <v>587</v>
      </c>
      <c r="G341" s="164"/>
      <c r="H341" s="164"/>
      <c r="I341" s="167"/>
      <c r="J341" s="178">
        <f>BK341</f>
        <v>0</v>
      </c>
      <c r="K341" s="164"/>
      <c r="L341" s="169"/>
      <c r="M341" s="170"/>
      <c r="N341" s="171"/>
      <c r="O341" s="171"/>
      <c r="P341" s="172">
        <f>SUM(P342:P350)</f>
        <v>0</v>
      </c>
      <c r="Q341" s="171"/>
      <c r="R341" s="172">
        <f>SUM(R342:R350)</f>
        <v>9.5699999999999993E-2</v>
      </c>
      <c r="S341" s="171"/>
      <c r="T341" s="173">
        <f>SUM(T342:T350)</f>
        <v>0</v>
      </c>
      <c r="AR341" s="174" t="s">
        <v>170</v>
      </c>
      <c r="AT341" s="175" t="s">
        <v>76</v>
      </c>
      <c r="AU341" s="175" t="s">
        <v>23</v>
      </c>
      <c r="AY341" s="174" t="s">
        <v>155</v>
      </c>
      <c r="BK341" s="176">
        <f>SUM(BK342:BK350)</f>
        <v>0</v>
      </c>
    </row>
    <row r="342" spans="1:65" s="2" customFormat="1" ht="16.5" customHeight="1">
      <c r="A342" s="35"/>
      <c r="B342" s="36"/>
      <c r="C342" s="179" t="s">
        <v>588</v>
      </c>
      <c r="D342" s="179" t="s">
        <v>157</v>
      </c>
      <c r="E342" s="180" t="s">
        <v>589</v>
      </c>
      <c r="F342" s="181" t="s">
        <v>590</v>
      </c>
      <c r="G342" s="182" t="s">
        <v>243</v>
      </c>
      <c r="H342" s="183">
        <v>15</v>
      </c>
      <c r="I342" s="184"/>
      <c r="J342" s="185">
        <f>ROUND(I342*H342,2)</f>
        <v>0</v>
      </c>
      <c r="K342" s="181" t="s">
        <v>161</v>
      </c>
      <c r="L342" s="40"/>
      <c r="M342" s="186" t="s">
        <v>34</v>
      </c>
      <c r="N342" s="187" t="s">
        <v>48</v>
      </c>
      <c r="O342" s="65"/>
      <c r="P342" s="188">
        <f>O342*H342</f>
        <v>0</v>
      </c>
      <c r="Q342" s="188">
        <v>0</v>
      </c>
      <c r="R342" s="188">
        <f>Q342*H342</f>
        <v>0</v>
      </c>
      <c r="S342" s="188">
        <v>0</v>
      </c>
      <c r="T342" s="189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0" t="s">
        <v>545</v>
      </c>
      <c r="AT342" s="190" t="s">
        <v>157</v>
      </c>
      <c r="AU342" s="190" t="s">
        <v>22</v>
      </c>
      <c r="AY342" s="17" t="s">
        <v>155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7" t="s">
        <v>23</v>
      </c>
      <c r="BK342" s="191">
        <f>ROUND(I342*H342,2)</f>
        <v>0</v>
      </c>
      <c r="BL342" s="17" t="s">
        <v>545</v>
      </c>
      <c r="BM342" s="190" t="s">
        <v>591</v>
      </c>
    </row>
    <row r="343" spans="1:65" s="2" customFormat="1" ht="11.25">
      <c r="A343" s="35"/>
      <c r="B343" s="36"/>
      <c r="C343" s="37"/>
      <c r="D343" s="192" t="s">
        <v>164</v>
      </c>
      <c r="E343" s="37"/>
      <c r="F343" s="193" t="s">
        <v>590</v>
      </c>
      <c r="G343" s="37"/>
      <c r="H343" s="37"/>
      <c r="I343" s="194"/>
      <c r="J343" s="37"/>
      <c r="K343" s="37"/>
      <c r="L343" s="40"/>
      <c r="M343" s="195"/>
      <c r="N343" s="196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7" t="s">
        <v>164</v>
      </c>
      <c r="AU343" s="17" t="s">
        <v>22</v>
      </c>
    </row>
    <row r="344" spans="1:65" s="2" customFormat="1" ht="16.5" customHeight="1">
      <c r="A344" s="35"/>
      <c r="B344" s="36"/>
      <c r="C344" s="220" t="s">
        <v>592</v>
      </c>
      <c r="D344" s="220" t="s">
        <v>269</v>
      </c>
      <c r="E344" s="221" t="s">
        <v>593</v>
      </c>
      <c r="F344" s="222" t="s">
        <v>594</v>
      </c>
      <c r="G344" s="223" t="s">
        <v>243</v>
      </c>
      <c r="H344" s="224">
        <v>15</v>
      </c>
      <c r="I344" s="225"/>
      <c r="J344" s="226">
        <f>ROUND(I344*H344,2)</f>
        <v>0</v>
      </c>
      <c r="K344" s="222" t="s">
        <v>161</v>
      </c>
      <c r="L344" s="227"/>
      <c r="M344" s="228" t="s">
        <v>34</v>
      </c>
      <c r="N344" s="229" t="s">
        <v>48</v>
      </c>
      <c r="O344" s="65"/>
      <c r="P344" s="188">
        <f>O344*H344</f>
        <v>0</v>
      </c>
      <c r="Q344" s="188">
        <v>3.0000000000000001E-3</v>
      </c>
      <c r="R344" s="188">
        <f>Q344*H344</f>
        <v>4.4999999999999998E-2</v>
      </c>
      <c r="S344" s="188">
        <v>0</v>
      </c>
      <c r="T344" s="189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0" t="s">
        <v>197</v>
      </c>
      <c r="AT344" s="190" t="s">
        <v>269</v>
      </c>
      <c r="AU344" s="190" t="s">
        <v>22</v>
      </c>
      <c r="AY344" s="17" t="s">
        <v>155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7" t="s">
        <v>23</v>
      </c>
      <c r="BK344" s="191">
        <f>ROUND(I344*H344,2)</f>
        <v>0</v>
      </c>
      <c r="BL344" s="17" t="s">
        <v>162</v>
      </c>
      <c r="BM344" s="190" t="s">
        <v>595</v>
      </c>
    </row>
    <row r="345" spans="1:65" s="2" customFormat="1" ht="11.25">
      <c r="A345" s="35"/>
      <c r="B345" s="36"/>
      <c r="C345" s="37"/>
      <c r="D345" s="192" t="s">
        <v>164</v>
      </c>
      <c r="E345" s="37"/>
      <c r="F345" s="193" t="s">
        <v>594</v>
      </c>
      <c r="G345" s="37"/>
      <c r="H345" s="37"/>
      <c r="I345" s="194"/>
      <c r="J345" s="37"/>
      <c r="K345" s="37"/>
      <c r="L345" s="40"/>
      <c r="M345" s="195"/>
      <c r="N345" s="196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7" t="s">
        <v>164</v>
      </c>
      <c r="AU345" s="17" t="s">
        <v>22</v>
      </c>
    </row>
    <row r="346" spans="1:65" s="2" customFormat="1" ht="24">
      <c r="A346" s="35"/>
      <c r="B346" s="36"/>
      <c r="C346" s="220" t="s">
        <v>596</v>
      </c>
      <c r="D346" s="220" t="s">
        <v>269</v>
      </c>
      <c r="E346" s="221" t="s">
        <v>597</v>
      </c>
      <c r="F346" s="222" t="s">
        <v>598</v>
      </c>
      <c r="G346" s="223" t="s">
        <v>173</v>
      </c>
      <c r="H346" s="224">
        <v>13</v>
      </c>
      <c r="I346" s="225"/>
      <c r="J346" s="226">
        <f>ROUND(I346*H346,2)</f>
        <v>0</v>
      </c>
      <c r="K346" s="222" t="s">
        <v>161</v>
      </c>
      <c r="L346" s="227"/>
      <c r="M346" s="228" t="s">
        <v>34</v>
      </c>
      <c r="N346" s="229" t="s">
        <v>48</v>
      </c>
      <c r="O346" s="65"/>
      <c r="P346" s="188">
        <f>O346*H346</f>
        <v>0</v>
      </c>
      <c r="Q346" s="188">
        <v>3.8999999999999998E-3</v>
      </c>
      <c r="R346" s="188">
        <f>Q346*H346</f>
        <v>5.0699999999999995E-2</v>
      </c>
      <c r="S346" s="188">
        <v>0</v>
      </c>
      <c r="T346" s="189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0" t="s">
        <v>197</v>
      </c>
      <c r="AT346" s="190" t="s">
        <v>269</v>
      </c>
      <c r="AU346" s="190" t="s">
        <v>22</v>
      </c>
      <c r="AY346" s="17" t="s">
        <v>155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7" t="s">
        <v>23</v>
      </c>
      <c r="BK346" s="191">
        <f>ROUND(I346*H346,2)</f>
        <v>0</v>
      </c>
      <c r="BL346" s="17" t="s">
        <v>162</v>
      </c>
      <c r="BM346" s="190" t="s">
        <v>599</v>
      </c>
    </row>
    <row r="347" spans="1:65" s="2" customFormat="1" ht="11.25">
      <c r="A347" s="35"/>
      <c r="B347" s="36"/>
      <c r="C347" s="37"/>
      <c r="D347" s="192" t="s">
        <v>164</v>
      </c>
      <c r="E347" s="37"/>
      <c r="F347" s="193" t="s">
        <v>598</v>
      </c>
      <c r="G347" s="37"/>
      <c r="H347" s="37"/>
      <c r="I347" s="194"/>
      <c r="J347" s="37"/>
      <c r="K347" s="37"/>
      <c r="L347" s="40"/>
      <c r="M347" s="195"/>
      <c r="N347" s="196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7" t="s">
        <v>164</v>
      </c>
      <c r="AU347" s="17" t="s">
        <v>22</v>
      </c>
    </row>
    <row r="348" spans="1:65" s="2" customFormat="1" ht="16.5" customHeight="1">
      <c r="A348" s="35"/>
      <c r="B348" s="36"/>
      <c r="C348" s="179" t="s">
        <v>600</v>
      </c>
      <c r="D348" s="179" t="s">
        <v>157</v>
      </c>
      <c r="E348" s="180" t="s">
        <v>601</v>
      </c>
      <c r="F348" s="181" t="s">
        <v>602</v>
      </c>
      <c r="G348" s="182" t="s">
        <v>243</v>
      </c>
      <c r="H348" s="183">
        <v>15</v>
      </c>
      <c r="I348" s="184"/>
      <c r="J348" s="185">
        <f>ROUND(I348*H348,2)</f>
        <v>0</v>
      </c>
      <c r="K348" s="181" t="s">
        <v>161</v>
      </c>
      <c r="L348" s="40"/>
      <c r="M348" s="186" t="s">
        <v>34</v>
      </c>
      <c r="N348" s="187" t="s">
        <v>48</v>
      </c>
      <c r="O348" s="65"/>
      <c r="P348" s="188">
        <f>O348*H348</f>
        <v>0</v>
      </c>
      <c r="Q348" s="188">
        <v>0</v>
      </c>
      <c r="R348" s="188">
        <f>Q348*H348</f>
        <v>0</v>
      </c>
      <c r="S348" s="188">
        <v>0</v>
      </c>
      <c r="T348" s="18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0" t="s">
        <v>545</v>
      </c>
      <c r="AT348" s="190" t="s">
        <v>157</v>
      </c>
      <c r="AU348" s="190" t="s">
        <v>22</v>
      </c>
      <c r="AY348" s="17" t="s">
        <v>155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7" t="s">
        <v>23</v>
      </c>
      <c r="BK348" s="191">
        <f>ROUND(I348*H348,2)</f>
        <v>0</v>
      </c>
      <c r="BL348" s="17" t="s">
        <v>545</v>
      </c>
      <c r="BM348" s="190" t="s">
        <v>603</v>
      </c>
    </row>
    <row r="349" spans="1:65" s="2" customFormat="1" ht="11.25">
      <c r="A349" s="35"/>
      <c r="B349" s="36"/>
      <c r="C349" s="37"/>
      <c r="D349" s="192" t="s">
        <v>164</v>
      </c>
      <c r="E349" s="37"/>
      <c r="F349" s="193" t="s">
        <v>602</v>
      </c>
      <c r="G349" s="37"/>
      <c r="H349" s="37"/>
      <c r="I349" s="194"/>
      <c r="J349" s="37"/>
      <c r="K349" s="37"/>
      <c r="L349" s="40"/>
      <c r="M349" s="195"/>
      <c r="N349" s="196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7" t="s">
        <v>164</v>
      </c>
      <c r="AU349" s="17" t="s">
        <v>22</v>
      </c>
    </row>
    <row r="350" spans="1:65" s="2" customFormat="1" ht="19.5">
      <c r="A350" s="35"/>
      <c r="B350" s="36"/>
      <c r="C350" s="37"/>
      <c r="D350" s="192" t="s">
        <v>236</v>
      </c>
      <c r="E350" s="37"/>
      <c r="F350" s="219" t="s">
        <v>604</v>
      </c>
      <c r="G350" s="37"/>
      <c r="H350" s="37"/>
      <c r="I350" s="194"/>
      <c r="J350" s="37"/>
      <c r="K350" s="37"/>
      <c r="L350" s="40"/>
      <c r="M350" s="230"/>
      <c r="N350" s="231"/>
      <c r="O350" s="232"/>
      <c r="P350" s="232"/>
      <c r="Q350" s="232"/>
      <c r="R350" s="232"/>
      <c r="S350" s="232"/>
      <c r="T350" s="233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7" t="s">
        <v>236</v>
      </c>
      <c r="AU350" s="17" t="s">
        <v>22</v>
      </c>
    </row>
    <row r="351" spans="1:65" s="2" customFormat="1" ht="6.95" customHeight="1">
      <c r="A351" s="35"/>
      <c r="B351" s="48"/>
      <c r="C351" s="49"/>
      <c r="D351" s="49"/>
      <c r="E351" s="49"/>
      <c r="F351" s="49"/>
      <c r="G351" s="49"/>
      <c r="H351" s="49"/>
      <c r="I351" s="49"/>
      <c r="J351" s="49"/>
      <c r="K351" s="49"/>
      <c r="L351" s="40"/>
      <c r="M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</row>
  </sheetData>
  <sheetProtection algorithmName="SHA-512" hashValue="vrPHSnTXPri/M5t1rnzgecVh6zI/xo78OkK9FOF/uWePOuYo5TgTxy9JmDmwRDSVVRdUd85Zt+oFAfUKCCds6Q==" saltValue="jkoP7Uts5CfQJGewfRDeZ64pVUWTy7ItMFxhmEz4g6tC7GbbpD/Lf4z0Ee+N3SdfRY2DQnYdm3Le599Li0Xy+A==" spinCount="100000" sheet="1" objects="1" scenarios="1" formatColumns="0" formatRows="0" autoFilter="0"/>
  <autoFilter ref="C101:K350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92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22</v>
      </c>
    </row>
    <row r="4" spans="1:46" s="1" customFormat="1" ht="24.95" customHeight="1">
      <c r="B4" s="20"/>
      <c r="D4" s="111" t="s">
        <v>114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zakázky'!K6</f>
        <v>Oprava mostů v úseku Polička - Borová u Poličky</v>
      </c>
      <c r="F7" s="364"/>
      <c r="G7" s="364"/>
      <c r="H7" s="364"/>
      <c r="L7" s="20"/>
    </row>
    <row r="8" spans="1:46" s="1" customFormat="1" ht="12" customHeight="1">
      <c r="B8" s="20"/>
      <c r="D8" s="113" t="s">
        <v>115</v>
      </c>
      <c r="L8" s="20"/>
    </row>
    <row r="9" spans="1:46" s="2" customFormat="1" ht="16.5" customHeight="1">
      <c r="A9" s="35"/>
      <c r="B9" s="40"/>
      <c r="C9" s="35"/>
      <c r="D9" s="35"/>
      <c r="E9" s="363" t="s">
        <v>116</v>
      </c>
      <c r="F9" s="365"/>
      <c r="G9" s="365"/>
      <c r="H9" s="36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6" t="s">
        <v>605</v>
      </c>
      <c r="F11" s="365"/>
      <c r="G11" s="365"/>
      <c r="H11" s="36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34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zakázky'!AN8</f>
        <v>14. 1. 2021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32</v>
      </c>
      <c r="E16" s="35"/>
      <c r="F16" s="35"/>
      <c r="G16" s="35"/>
      <c r="H16" s="35"/>
      <c r="I16" s="113" t="s">
        <v>33</v>
      </c>
      <c r="J16" s="104" t="s">
        <v>34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25</v>
      </c>
      <c r="F17" s="35"/>
      <c r="G17" s="35"/>
      <c r="H17" s="35"/>
      <c r="I17" s="113" t="s">
        <v>35</v>
      </c>
      <c r="J17" s="104" t="s">
        <v>34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33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zakázky'!E14</f>
        <v>Vyplň údaj</v>
      </c>
      <c r="F20" s="368"/>
      <c r="G20" s="368"/>
      <c r="H20" s="368"/>
      <c r="I20" s="113" t="s">
        <v>35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33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25</v>
      </c>
      <c r="F23" s="35"/>
      <c r="G23" s="35"/>
      <c r="H23" s="35"/>
      <c r="I23" s="113" t="s">
        <v>35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40</v>
      </c>
      <c r="E25" s="35"/>
      <c r="F25" s="35"/>
      <c r="G25" s="35"/>
      <c r="H25" s="35"/>
      <c r="I25" s="113" t="s">
        <v>33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35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41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69" t="s">
        <v>34</v>
      </c>
      <c r="F29" s="369"/>
      <c r="G29" s="369"/>
      <c r="H29" s="36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43</v>
      </c>
      <c r="E32" s="35"/>
      <c r="F32" s="35"/>
      <c r="G32" s="35"/>
      <c r="H32" s="35"/>
      <c r="I32" s="35"/>
      <c r="J32" s="121">
        <f>ROUND(J87,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45</v>
      </c>
      <c r="G34" s="35"/>
      <c r="H34" s="35"/>
      <c r="I34" s="122" t="s">
        <v>44</v>
      </c>
      <c r="J34" s="122" t="s">
        <v>46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47</v>
      </c>
      <c r="E35" s="113" t="s">
        <v>48</v>
      </c>
      <c r="F35" s="124">
        <f>ROUND((SUM(BE87:BE129)),  2)</f>
        <v>0</v>
      </c>
      <c r="G35" s="35"/>
      <c r="H35" s="35"/>
      <c r="I35" s="125">
        <v>0.21</v>
      </c>
      <c r="J35" s="124">
        <f>ROUND(((SUM(BE87:BE129))*I35),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49</v>
      </c>
      <c r="F36" s="124">
        <f>ROUND((SUM(BF87:BF129)),  2)</f>
        <v>0</v>
      </c>
      <c r="G36" s="35"/>
      <c r="H36" s="35"/>
      <c r="I36" s="125">
        <v>0.15</v>
      </c>
      <c r="J36" s="124">
        <f>ROUND(((SUM(BF87:BF129))*I36),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ROUND((SUM(BG87:BG129)),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51</v>
      </c>
      <c r="F38" s="124">
        <f>ROUND((SUM(BH87:BH129)),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52</v>
      </c>
      <c r="F39" s="124">
        <f>ROUND((SUM(BI87:BI129)),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53</v>
      </c>
      <c r="E41" s="128"/>
      <c r="F41" s="128"/>
      <c r="G41" s="129" t="s">
        <v>54</v>
      </c>
      <c r="H41" s="130" t="s">
        <v>55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119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Oprava mostů v úseku Polička - Borová u Poličky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115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116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1.2 - SO 01 -  Kolej - Most v km 22,005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24</v>
      </c>
      <c r="D56" s="37"/>
      <c r="E56" s="37"/>
      <c r="F56" s="27" t="str">
        <f>F14</f>
        <v xml:space="preserve"> </v>
      </c>
      <c r="G56" s="37"/>
      <c r="H56" s="37"/>
      <c r="I56" s="29" t="s">
        <v>26</v>
      </c>
      <c r="J56" s="60" t="str">
        <f>IF(J14="","",J14)</f>
        <v>14. 1. 2021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29" t="s">
        <v>32</v>
      </c>
      <c r="D58" s="37"/>
      <c r="E58" s="37"/>
      <c r="F58" s="27" t="str">
        <f>E17</f>
        <v xml:space="preserve"> </v>
      </c>
      <c r="G58" s="37"/>
      <c r="H58" s="37"/>
      <c r="I58" s="29" t="s">
        <v>38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40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120</v>
      </c>
      <c r="D61" s="138"/>
      <c r="E61" s="138"/>
      <c r="F61" s="138"/>
      <c r="G61" s="138"/>
      <c r="H61" s="138"/>
      <c r="I61" s="138"/>
      <c r="J61" s="139" t="s">
        <v>121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75</v>
      </c>
      <c r="D63" s="37"/>
      <c r="E63" s="37"/>
      <c r="F63" s="37"/>
      <c r="G63" s="37"/>
      <c r="H63" s="37"/>
      <c r="I63" s="37"/>
      <c r="J63" s="78">
        <f>J87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122</v>
      </c>
    </row>
    <row r="64" spans="1:47" s="9" customFormat="1" ht="24.95" customHeight="1">
      <c r="B64" s="141"/>
      <c r="C64" s="142"/>
      <c r="D64" s="143" t="s">
        <v>606</v>
      </c>
      <c r="E64" s="144"/>
      <c r="F64" s="144"/>
      <c r="G64" s="144"/>
      <c r="H64" s="144"/>
      <c r="I64" s="144"/>
      <c r="J64" s="145">
        <f>J88</f>
        <v>0</v>
      </c>
      <c r="K64" s="142"/>
      <c r="L64" s="146"/>
    </row>
    <row r="65" spans="1:31" s="9" customFormat="1" ht="24.95" customHeight="1">
      <c r="B65" s="141"/>
      <c r="C65" s="142"/>
      <c r="D65" s="143" t="s">
        <v>607</v>
      </c>
      <c r="E65" s="144"/>
      <c r="F65" s="144"/>
      <c r="G65" s="144"/>
      <c r="H65" s="144"/>
      <c r="I65" s="144"/>
      <c r="J65" s="145">
        <f>J111</f>
        <v>0</v>
      </c>
      <c r="K65" s="142"/>
      <c r="L65" s="146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3" t="s">
        <v>140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70" t="str">
        <f>E7</f>
        <v>Oprava mostů v úseku Polička - Borová u Poličky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1" customFormat="1" ht="12" customHeight="1">
      <c r="B76" s="21"/>
      <c r="C76" s="29" t="s">
        <v>115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5"/>
      <c r="B77" s="36"/>
      <c r="C77" s="37"/>
      <c r="D77" s="37"/>
      <c r="E77" s="370" t="s">
        <v>116</v>
      </c>
      <c r="F77" s="372"/>
      <c r="G77" s="372"/>
      <c r="H77" s="372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117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24" t="str">
        <f>E11</f>
        <v>1.2 - SO 01 -  Kolej - Most v km 22,005</v>
      </c>
      <c r="F79" s="372"/>
      <c r="G79" s="372"/>
      <c r="H79" s="372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29" t="s">
        <v>24</v>
      </c>
      <c r="D81" s="37"/>
      <c r="E81" s="37"/>
      <c r="F81" s="27" t="str">
        <f>F14</f>
        <v xml:space="preserve"> </v>
      </c>
      <c r="G81" s="37"/>
      <c r="H81" s="37"/>
      <c r="I81" s="29" t="s">
        <v>26</v>
      </c>
      <c r="J81" s="60" t="str">
        <f>IF(J14="","",J14)</f>
        <v>14. 1. 2021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29" t="s">
        <v>32</v>
      </c>
      <c r="D83" s="37"/>
      <c r="E83" s="37"/>
      <c r="F83" s="27" t="str">
        <f>E17</f>
        <v xml:space="preserve"> </v>
      </c>
      <c r="G83" s="37"/>
      <c r="H83" s="37"/>
      <c r="I83" s="29" t="s">
        <v>38</v>
      </c>
      <c r="J83" s="33" t="str">
        <f>E23</f>
        <v xml:space="preserve"> 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29" t="s">
        <v>36</v>
      </c>
      <c r="D84" s="37"/>
      <c r="E84" s="37"/>
      <c r="F84" s="27" t="str">
        <f>IF(E20="","",E20)</f>
        <v>Vyplň údaj</v>
      </c>
      <c r="G84" s="37"/>
      <c r="H84" s="37"/>
      <c r="I84" s="29" t="s">
        <v>40</v>
      </c>
      <c r="J84" s="33" t="str">
        <f>E26</f>
        <v xml:space="preserve"> 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52"/>
      <c r="B86" s="153"/>
      <c r="C86" s="154" t="s">
        <v>141</v>
      </c>
      <c r="D86" s="155" t="s">
        <v>62</v>
      </c>
      <c r="E86" s="155" t="s">
        <v>58</v>
      </c>
      <c r="F86" s="155" t="s">
        <v>59</v>
      </c>
      <c r="G86" s="155" t="s">
        <v>142</v>
      </c>
      <c r="H86" s="155" t="s">
        <v>143</v>
      </c>
      <c r="I86" s="155" t="s">
        <v>144</v>
      </c>
      <c r="J86" s="155" t="s">
        <v>121</v>
      </c>
      <c r="K86" s="156" t="s">
        <v>145</v>
      </c>
      <c r="L86" s="157"/>
      <c r="M86" s="69" t="s">
        <v>34</v>
      </c>
      <c r="N86" s="70" t="s">
        <v>47</v>
      </c>
      <c r="O86" s="70" t="s">
        <v>146</v>
      </c>
      <c r="P86" s="70" t="s">
        <v>147</v>
      </c>
      <c r="Q86" s="70" t="s">
        <v>148</v>
      </c>
      <c r="R86" s="70" t="s">
        <v>149</v>
      </c>
      <c r="S86" s="70" t="s">
        <v>150</v>
      </c>
      <c r="T86" s="71" t="s">
        <v>151</v>
      </c>
      <c r="U86" s="152"/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</row>
    <row r="87" spans="1:65" s="2" customFormat="1" ht="22.9" customHeight="1">
      <c r="A87" s="35"/>
      <c r="B87" s="36"/>
      <c r="C87" s="76" t="s">
        <v>152</v>
      </c>
      <c r="D87" s="37"/>
      <c r="E87" s="37"/>
      <c r="F87" s="37"/>
      <c r="G87" s="37"/>
      <c r="H87" s="37"/>
      <c r="I87" s="37"/>
      <c r="J87" s="158">
        <f>BK87</f>
        <v>0</v>
      </c>
      <c r="K87" s="37"/>
      <c r="L87" s="40"/>
      <c r="M87" s="72"/>
      <c r="N87" s="159"/>
      <c r="O87" s="73"/>
      <c r="P87" s="160">
        <f>P88+P111</f>
        <v>0</v>
      </c>
      <c r="Q87" s="73"/>
      <c r="R87" s="160">
        <f>R88+R111</f>
        <v>56.25</v>
      </c>
      <c r="S87" s="73"/>
      <c r="T87" s="161">
        <f>T88+T111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7" t="s">
        <v>76</v>
      </c>
      <c r="AU87" s="17" t="s">
        <v>122</v>
      </c>
      <c r="BK87" s="162">
        <f>BK88+BK111</f>
        <v>0</v>
      </c>
    </row>
    <row r="88" spans="1:65" s="12" customFormat="1" ht="25.9" customHeight="1">
      <c r="B88" s="163"/>
      <c r="C88" s="164"/>
      <c r="D88" s="165" t="s">
        <v>76</v>
      </c>
      <c r="E88" s="166" t="s">
        <v>182</v>
      </c>
      <c r="F88" s="166" t="s">
        <v>349</v>
      </c>
      <c r="G88" s="164"/>
      <c r="H88" s="164"/>
      <c r="I88" s="167"/>
      <c r="J88" s="168">
        <f>BK88</f>
        <v>0</v>
      </c>
      <c r="K88" s="164"/>
      <c r="L88" s="169"/>
      <c r="M88" s="170"/>
      <c r="N88" s="171"/>
      <c r="O88" s="171"/>
      <c r="P88" s="172">
        <f>SUM(P89:P110)</f>
        <v>0</v>
      </c>
      <c r="Q88" s="171"/>
      <c r="R88" s="172">
        <f>SUM(R89:R110)</f>
        <v>56.25</v>
      </c>
      <c r="S88" s="171"/>
      <c r="T88" s="173">
        <f>SUM(T89:T110)</f>
        <v>0</v>
      </c>
      <c r="AR88" s="174" t="s">
        <v>23</v>
      </c>
      <c r="AT88" s="175" t="s">
        <v>76</v>
      </c>
      <c r="AU88" s="175" t="s">
        <v>77</v>
      </c>
      <c r="AY88" s="174" t="s">
        <v>155</v>
      </c>
      <c r="BK88" s="176">
        <f>SUM(BK89:BK110)</f>
        <v>0</v>
      </c>
    </row>
    <row r="89" spans="1:65" s="2" customFormat="1" ht="24">
      <c r="A89" s="35"/>
      <c r="B89" s="36"/>
      <c r="C89" s="179" t="s">
        <v>23</v>
      </c>
      <c r="D89" s="179" t="s">
        <v>157</v>
      </c>
      <c r="E89" s="180" t="s">
        <v>608</v>
      </c>
      <c r="F89" s="181" t="s">
        <v>609</v>
      </c>
      <c r="G89" s="182" t="s">
        <v>178</v>
      </c>
      <c r="H89" s="183">
        <v>25</v>
      </c>
      <c r="I89" s="184"/>
      <c r="J89" s="185">
        <f>ROUND(I89*H89,2)</f>
        <v>0</v>
      </c>
      <c r="K89" s="181" t="s">
        <v>610</v>
      </c>
      <c r="L89" s="40"/>
      <c r="M89" s="186" t="s">
        <v>34</v>
      </c>
      <c r="N89" s="187" t="s">
        <v>48</v>
      </c>
      <c r="O89" s="65"/>
      <c r="P89" s="188">
        <f>O89*H89</f>
        <v>0</v>
      </c>
      <c r="Q89" s="188">
        <v>0</v>
      </c>
      <c r="R89" s="188">
        <f>Q89*H89</f>
        <v>0</v>
      </c>
      <c r="S89" s="188">
        <v>0</v>
      </c>
      <c r="T89" s="18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0" t="s">
        <v>162</v>
      </c>
      <c r="AT89" s="190" t="s">
        <v>157</v>
      </c>
      <c r="AU89" s="190" t="s">
        <v>23</v>
      </c>
      <c r="AY89" s="17" t="s">
        <v>155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7" t="s">
        <v>23</v>
      </c>
      <c r="BK89" s="191">
        <f>ROUND(I89*H89,2)</f>
        <v>0</v>
      </c>
      <c r="BL89" s="17" t="s">
        <v>162</v>
      </c>
      <c r="BM89" s="190" t="s">
        <v>611</v>
      </c>
    </row>
    <row r="90" spans="1:65" s="2" customFormat="1" ht="11.25">
      <c r="A90" s="35"/>
      <c r="B90" s="36"/>
      <c r="C90" s="37"/>
      <c r="D90" s="192" t="s">
        <v>164</v>
      </c>
      <c r="E90" s="37"/>
      <c r="F90" s="193" t="s">
        <v>609</v>
      </c>
      <c r="G90" s="37"/>
      <c r="H90" s="37"/>
      <c r="I90" s="194"/>
      <c r="J90" s="37"/>
      <c r="K90" s="37"/>
      <c r="L90" s="40"/>
      <c r="M90" s="195"/>
      <c r="N90" s="196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7" t="s">
        <v>164</v>
      </c>
      <c r="AU90" s="17" t="s">
        <v>23</v>
      </c>
    </row>
    <row r="91" spans="1:65" s="13" customFormat="1" ht="11.25">
      <c r="B91" s="197"/>
      <c r="C91" s="198"/>
      <c r="D91" s="192" t="s">
        <v>180</v>
      </c>
      <c r="E91" s="199" t="s">
        <v>34</v>
      </c>
      <c r="F91" s="200" t="s">
        <v>612</v>
      </c>
      <c r="G91" s="198"/>
      <c r="H91" s="201">
        <v>25</v>
      </c>
      <c r="I91" s="202"/>
      <c r="J91" s="198"/>
      <c r="K91" s="198"/>
      <c r="L91" s="203"/>
      <c r="M91" s="204"/>
      <c r="N91" s="205"/>
      <c r="O91" s="205"/>
      <c r="P91" s="205"/>
      <c r="Q91" s="205"/>
      <c r="R91" s="205"/>
      <c r="S91" s="205"/>
      <c r="T91" s="206"/>
      <c r="AT91" s="207" t="s">
        <v>180</v>
      </c>
      <c r="AU91" s="207" t="s">
        <v>23</v>
      </c>
      <c r="AV91" s="13" t="s">
        <v>22</v>
      </c>
      <c r="AW91" s="13" t="s">
        <v>39</v>
      </c>
      <c r="AX91" s="13" t="s">
        <v>23</v>
      </c>
      <c r="AY91" s="207" t="s">
        <v>155</v>
      </c>
    </row>
    <row r="92" spans="1:65" s="2" customFormat="1" ht="16.5" customHeight="1">
      <c r="A92" s="35"/>
      <c r="B92" s="36"/>
      <c r="C92" s="179" t="s">
        <v>22</v>
      </c>
      <c r="D92" s="179" t="s">
        <v>157</v>
      </c>
      <c r="E92" s="180" t="s">
        <v>613</v>
      </c>
      <c r="F92" s="181" t="s">
        <v>614</v>
      </c>
      <c r="G92" s="182" t="s">
        <v>178</v>
      </c>
      <c r="H92" s="183">
        <v>31.25</v>
      </c>
      <c r="I92" s="184"/>
      <c r="J92" s="185">
        <f>ROUND(I92*H92,2)</f>
        <v>0</v>
      </c>
      <c r="K92" s="181" t="s">
        <v>610</v>
      </c>
      <c r="L92" s="40"/>
      <c r="M92" s="186" t="s">
        <v>34</v>
      </c>
      <c r="N92" s="187" t="s">
        <v>48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162</v>
      </c>
      <c r="AT92" s="190" t="s">
        <v>157</v>
      </c>
      <c r="AU92" s="190" t="s">
        <v>23</v>
      </c>
      <c r="AY92" s="17" t="s">
        <v>155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7" t="s">
        <v>23</v>
      </c>
      <c r="BK92" s="191">
        <f>ROUND(I92*H92,2)</f>
        <v>0</v>
      </c>
      <c r="BL92" s="17" t="s">
        <v>162</v>
      </c>
      <c r="BM92" s="190" t="s">
        <v>615</v>
      </c>
    </row>
    <row r="93" spans="1:65" s="2" customFormat="1" ht="11.25">
      <c r="A93" s="35"/>
      <c r="B93" s="36"/>
      <c r="C93" s="37"/>
      <c r="D93" s="192" t="s">
        <v>164</v>
      </c>
      <c r="E93" s="37"/>
      <c r="F93" s="193" t="s">
        <v>614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7" t="s">
        <v>164</v>
      </c>
      <c r="AU93" s="17" t="s">
        <v>23</v>
      </c>
    </row>
    <row r="94" spans="1:65" s="13" customFormat="1" ht="11.25">
      <c r="B94" s="197"/>
      <c r="C94" s="198"/>
      <c r="D94" s="192" t="s">
        <v>180</v>
      </c>
      <c r="E94" s="199" t="s">
        <v>34</v>
      </c>
      <c r="F94" s="200" t="s">
        <v>616</v>
      </c>
      <c r="G94" s="198"/>
      <c r="H94" s="201">
        <v>31.25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180</v>
      </c>
      <c r="AU94" s="207" t="s">
        <v>23</v>
      </c>
      <c r="AV94" s="13" t="s">
        <v>22</v>
      </c>
      <c r="AW94" s="13" t="s">
        <v>39</v>
      </c>
      <c r="AX94" s="13" t="s">
        <v>23</v>
      </c>
      <c r="AY94" s="207" t="s">
        <v>155</v>
      </c>
    </row>
    <row r="95" spans="1:65" s="2" customFormat="1" ht="16.5" customHeight="1">
      <c r="A95" s="35"/>
      <c r="B95" s="36"/>
      <c r="C95" s="220" t="s">
        <v>170</v>
      </c>
      <c r="D95" s="220" t="s">
        <v>269</v>
      </c>
      <c r="E95" s="221" t="s">
        <v>617</v>
      </c>
      <c r="F95" s="222" t="s">
        <v>618</v>
      </c>
      <c r="G95" s="223" t="s">
        <v>272</v>
      </c>
      <c r="H95" s="224">
        <v>56.25</v>
      </c>
      <c r="I95" s="225"/>
      <c r="J95" s="226">
        <f>ROUND(I95*H95,2)</f>
        <v>0</v>
      </c>
      <c r="K95" s="222" t="s">
        <v>610</v>
      </c>
      <c r="L95" s="227"/>
      <c r="M95" s="228" t="s">
        <v>34</v>
      </c>
      <c r="N95" s="229" t="s">
        <v>48</v>
      </c>
      <c r="O95" s="65"/>
      <c r="P95" s="188">
        <f>O95*H95</f>
        <v>0</v>
      </c>
      <c r="Q95" s="188">
        <v>1</v>
      </c>
      <c r="R95" s="188">
        <f>Q95*H95</f>
        <v>56.25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197</v>
      </c>
      <c r="AT95" s="190" t="s">
        <v>269</v>
      </c>
      <c r="AU95" s="190" t="s">
        <v>23</v>
      </c>
      <c r="AY95" s="17" t="s">
        <v>155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7" t="s">
        <v>23</v>
      </c>
      <c r="BK95" s="191">
        <f>ROUND(I95*H95,2)</f>
        <v>0</v>
      </c>
      <c r="BL95" s="17" t="s">
        <v>162</v>
      </c>
      <c r="BM95" s="190" t="s">
        <v>619</v>
      </c>
    </row>
    <row r="96" spans="1:65" s="2" customFormat="1" ht="11.25">
      <c r="A96" s="35"/>
      <c r="B96" s="36"/>
      <c r="C96" s="37"/>
      <c r="D96" s="192" t="s">
        <v>164</v>
      </c>
      <c r="E96" s="37"/>
      <c r="F96" s="193" t="s">
        <v>618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164</v>
      </c>
      <c r="AU96" s="17" t="s">
        <v>23</v>
      </c>
    </row>
    <row r="97" spans="1:65" s="13" customFormat="1" ht="11.25">
      <c r="B97" s="197"/>
      <c r="C97" s="198"/>
      <c r="D97" s="192" t="s">
        <v>180</v>
      </c>
      <c r="E97" s="199" t="s">
        <v>34</v>
      </c>
      <c r="F97" s="200" t="s">
        <v>620</v>
      </c>
      <c r="G97" s="198"/>
      <c r="H97" s="201">
        <v>56.25</v>
      </c>
      <c r="I97" s="202"/>
      <c r="J97" s="198"/>
      <c r="K97" s="198"/>
      <c r="L97" s="203"/>
      <c r="M97" s="204"/>
      <c r="N97" s="205"/>
      <c r="O97" s="205"/>
      <c r="P97" s="205"/>
      <c r="Q97" s="205"/>
      <c r="R97" s="205"/>
      <c r="S97" s="205"/>
      <c r="T97" s="206"/>
      <c r="AT97" s="207" t="s">
        <v>180</v>
      </c>
      <c r="AU97" s="207" t="s">
        <v>23</v>
      </c>
      <c r="AV97" s="13" t="s">
        <v>22</v>
      </c>
      <c r="AW97" s="13" t="s">
        <v>39</v>
      </c>
      <c r="AX97" s="13" t="s">
        <v>23</v>
      </c>
      <c r="AY97" s="207" t="s">
        <v>155</v>
      </c>
    </row>
    <row r="98" spans="1:65" s="2" customFormat="1" ht="24">
      <c r="A98" s="35"/>
      <c r="B98" s="36"/>
      <c r="C98" s="179" t="s">
        <v>162</v>
      </c>
      <c r="D98" s="179" t="s">
        <v>157</v>
      </c>
      <c r="E98" s="180" t="s">
        <v>621</v>
      </c>
      <c r="F98" s="181" t="s">
        <v>622</v>
      </c>
      <c r="G98" s="182" t="s">
        <v>160</v>
      </c>
      <c r="H98" s="183">
        <v>31.25</v>
      </c>
      <c r="I98" s="184"/>
      <c r="J98" s="185">
        <f>ROUND(I98*H98,2)</f>
        <v>0</v>
      </c>
      <c r="K98" s="181" t="s">
        <v>610</v>
      </c>
      <c r="L98" s="40"/>
      <c r="M98" s="186" t="s">
        <v>34</v>
      </c>
      <c r="N98" s="187" t="s">
        <v>48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162</v>
      </c>
      <c r="AT98" s="190" t="s">
        <v>157</v>
      </c>
      <c r="AU98" s="190" t="s">
        <v>23</v>
      </c>
      <c r="AY98" s="17" t="s">
        <v>155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7" t="s">
        <v>23</v>
      </c>
      <c r="BK98" s="191">
        <f>ROUND(I98*H98,2)</f>
        <v>0</v>
      </c>
      <c r="BL98" s="17" t="s">
        <v>162</v>
      </c>
      <c r="BM98" s="190" t="s">
        <v>623</v>
      </c>
    </row>
    <row r="99" spans="1:65" s="2" customFormat="1" ht="19.5">
      <c r="A99" s="35"/>
      <c r="B99" s="36"/>
      <c r="C99" s="37"/>
      <c r="D99" s="192" t="s">
        <v>164</v>
      </c>
      <c r="E99" s="37"/>
      <c r="F99" s="193" t="s">
        <v>622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7" t="s">
        <v>164</v>
      </c>
      <c r="AU99" s="17" t="s">
        <v>23</v>
      </c>
    </row>
    <row r="100" spans="1:65" s="2" customFormat="1" ht="16.5" customHeight="1">
      <c r="A100" s="35"/>
      <c r="B100" s="36"/>
      <c r="C100" s="179" t="s">
        <v>182</v>
      </c>
      <c r="D100" s="179" t="s">
        <v>157</v>
      </c>
      <c r="E100" s="180" t="s">
        <v>624</v>
      </c>
      <c r="F100" s="181" t="s">
        <v>625</v>
      </c>
      <c r="G100" s="182" t="s">
        <v>243</v>
      </c>
      <c r="H100" s="183">
        <v>25</v>
      </c>
      <c r="I100" s="184"/>
      <c r="J100" s="185">
        <f>ROUND(I100*H100,2)</f>
        <v>0</v>
      </c>
      <c r="K100" s="181" t="s">
        <v>610</v>
      </c>
      <c r="L100" s="40"/>
      <c r="M100" s="186" t="s">
        <v>34</v>
      </c>
      <c r="N100" s="187" t="s">
        <v>48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162</v>
      </c>
      <c r="AT100" s="190" t="s">
        <v>157</v>
      </c>
      <c r="AU100" s="190" t="s">
        <v>23</v>
      </c>
      <c r="AY100" s="17" t="s">
        <v>155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7" t="s">
        <v>23</v>
      </c>
      <c r="BK100" s="191">
        <f>ROUND(I100*H100,2)</f>
        <v>0</v>
      </c>
      <c r="BL100" s="17" t="s">
        <v>162</v>
      </c>
      <c r="BM100" s="190" t="s">
        <v>626</v>
      </c>
    </row>
    <row r="101" spans="1:65" s="2" customFormat="1" ht="11.25">
      <c r="A101" s="35"/>
      <c r="B101" s="36"/>
      <c r="C101" s="37"/>
      <c r="D101" s="192" t="s">
        <v>164</v>
      </c>
      <c r="E101" s="37"/>
      <c r="F101" s="193" t="s">
        <v>625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7" t="s">
        <v>164</v>
      </c>
      <c r="AU101" s="17" t="s">
        <v>23</v>
      </c>
    </row>
    <row r="102" spans="1:65" s="2" customFormat="1" ht="16.5" customHeight="1">
      <c r="A102" s="35"/>
      <c r="B102" s="36"/>
      <c r="C102" s="179" t="s">
        <v>187</v>
      </c>
      <c r="D102" s="179" t="s">
        <v>157</v>
      </c>
      <c r="E102" s="180" t="s">
        <v>627</v>
      </c>
      <c r="F102" s="181" t="s">
        <v>628</v>
      </c>
      <c r="G102" s="182" t="s">
        <v>243</v>
      </c>
      <c r="H102" s="183">
        <v>25</v>
      </c>
      <c r="I102" s="184"/>
      <c r="J102" s="185">
        <f>ROUND(I102*H102,2)</f>
        <v>0</v>
      </c>
      <c r="K102" s="181" t="s">
        <v>610</v>
      </c>
      <c r="L102" s="40"/>
      <c r="M102" s="186" t="s">
        <v>34</v>
      </c>
      <c r="N102" s="187" t="s">
        <v>48</v>
      </c>
      <c r="O102" s="65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0" t="s">
        <v>162</v>
      </c>
      <c r="AT102" s="190" t="s">
        <v>157</v>
      </c>
      <c r="AU102" s="190" t="s">
        <v>23</v>
      </c>
      <c r="AY102" s="17" t="s">
        <v>155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7" t="s">
        <v>23</v>
      </c>
      <c r="BK102" s="191">
        <f>ROUND(I102*H102,2)</f>
        <v>0</v>
      </c>
      <c r="BL102" s="17" t="s">
        <v>162</v>
      </c>
      <c r="BM102" s="190" t="s">
        <v>629</v>
      </c>
    </row>
    <row r="103" spans="1:65" s="2" customFormat="1" ht="11.25">
      <c r="A103" s="35"/>
      <c r="B103" s="36"/>
      <c r="C103" s="37"/>
      <c r="D103" s="192" t="s">
        <v>164</v>
      </c>
      <c r="E103" s="37"/>
      <c r="F103" s="193" t="s">
        <v>628</v>
      </c>
      <c r="G103" s="37"/>
      <c r="H103" s="37"/>
      <c r="I103" s="194"/>
      <c r="J103" s="37"/>
      <c r="K103" s="37"/>
      <c r="L103" s="40"/>
      <c r="M103" s="195"/>
      <c r="N103" s="19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7" t="s">
        <v>164</v>
      </c>
      <c r="AU103" s="17" t="s">
        <v>23</v>
      </c>
    </row>
    <row r="104" spans="1:65" s="2" customFormat="1" ht="24">
      <c r="A104" s="35"/>
      <c r="B104" s="36"/>
      <c r="C104" s="179" t="s">
        <v>192</v>
      </c>
      <c r="D104" s="179" t="s">
        <v>157</v>
      </c>
      <c r="E104" s="180" t="s">
        <v>630</v>
      </c>
      <c r="F104" s="181" t="s">
        <v>631</v>
      </c>
      <c r="G104" s="182" t="s">
        <v>632</v>
      </c>
      <c r="H104" s="183">
        <v>1</v>
      </c>
      <c r="I104" s="184"/>
      <c r="J104" s="185">
        <f>ROUND(I104*H104,2)</f>
        <v>0</v>
      </c>
      <c r="K104" s="181" t="s">
        <v>610</v>
      </c>
      <c r="L104" s="40"/>
      <c r="M104" s="186" t="s">
        <v>34</v>
      </c>
      <c r="N104" s="187" t="s">
        <v>48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162</v>
      </c>
      <c r="AT104" s="190" t="s">
        <v>157</v>
      </c>
      <c r="AU104" s="190" t="s">
        <v>23</v>
      </c>
      <c r="AY104" s="17" t="s">
        <v>155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7" t="s">
        <v>23</v>
      </c>
      <c r="BK104" s="191">
        <f>ROUND(I104*H104,2)</f>
        <v>0</v>
      </c>
      <c r="BL104" s="17" t="s">
        <v>162</v>
      </c>
      <c r="BM104" s="190" t="s">
        <v>633</v>
      </c>
    </row>
    <row r="105" spans="1:65" s="2" customFormat="1" ht="19.5">
      <c r="A105" s="35"/>
      <c r="B105" s="36"/>
      <c r="C105" s="37"/>
      <c r="D105" s="192" t="s">
        <v>164</v>
      </c>
      <c r="E105" s="37"/>
      <c r="F105" s="193" t="s">
        <v>631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7" t="s">
        <v>164</v>
      </c>
      <c r="AU105" s="17" t="s">
        <v>23</v>
      </c>
    </row>
    <row r="106" spans="1:65" s="13" customFormat="1" ht="11.25">
      <c r="B106" s="197"/>
      <c r="C106" s="198"/>
      <c r="D106" s="192" t="s">
        <v>180</v>
      </c>
      <c r="E106" s="199" t="s">
        <v>34</v>
      </c>
      <c r="F106" s="200" t="s">
        <v>634</v>
      </c>
      <c r="G106" s="198"/>
      <c r="H106" s="201">
        <v>1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180</v>
      </c>
      <c r="AU106" s="207" t="s">
        <v>23</v>
      </c>
      <c r="AV106" s="13" t="s">
        <v>22</v>
      </c>
      <c r="AW106" s="13" t="s">
        <v>39</v>
      </c>
      <c r="AX106" s="13" t="s">
        <v>23</v>
      </c>
      <c r="AY106" s="207" t="s">
        <v>155</v>
      </c>
    </row>
    <row r="107" spans="1:65" s="2" customFormat="1" ht="24">
      <c r="A107" s="35"/>
      <c r="B107" s="36"/>
      <c r="C107" s="179" t="s">
        <v>197</v>
      </c>
      <c r="D107" s="179" t="s">
        <v>157</v>
      </c>
      <c r="E107" s="180" t="s">
        <v>635</v>
      </c>
      <c r="F107" s="181" t="s">
        <v>636</v>
      </c>
      <c r="G107" s="182" t="s">
        <v>173</v>
      </c>
      <c r="H107" s="183">
        <v>6</v>
      </c>
      <c r="I107" s="184"/>
      <c r="J107" s="185">
        <f>ROUND(I107*H107,2)</f>
        <v>0</v>
      </c>
      <c r="K107" s="181" t="s">
        <v>610</v>
      </c>
      <c r="L107" s="40"/>
      <c r="M107" s="186" t="s">
        <v>34</v>
      </c>
      <c r="N107" s="187" t="s">
        <v>48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162</v>
      </c>
      <c r="AT107" s="190" t="s">
        <v>157</v>
      </c>
      <c r="AU107" s="190" t="s">
        <v>23</v>
      </c>
      <c r="AY107" s="17" t="s">
        <v>155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7" t="s">
        <v>23</v>
      </c>
      <c r="BK107" s="191">
        <f>ROUND(I107*H107,2)</f>
        <v>0</v>
      </c>
      <c r="BL107" s="17" t="s">
        <v>162</v>
      </c>
      <c r="BM107" s="190" t="s">
        <v>637</v>
      </c>
    </row>
    <row r="108" spans="1:65" s="2" customFormat="1" ht="11.25">
      <c r="A108" s="35"/>
      <c r="B108" s="36"/>
      <c r="C108" s="37"/>
      <c r="D108" s="192" t="s">
        <v>164</v>
      </c>
      <c r="E108" s="37"/>
      <c r="F108" s="193" t="s">
        <v>636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7" t="s">
        <v>164</v>
      </c>
      <c r="AU108" s="17" t="s">
        <v>23</v>
      </c>
    </row>
    <row r="109" spans="1:65" s="2" customFormat="1" ht="33" customHeight="1">
      <c r="A109" s="35"/>
      <c r="B109" s="36"/>
      <c r="C109" s="179" t="s">
        <v>206</v>
      </c>
      <c r="D109" s="179" t="s">
        <v>157</v>
      </c>
      <c r="E109" s="180" t="s">
        <v>638</v>
      </c>
      <c r="F109" s="181" t="s">
        <v>639</v>
      </c>
      <c r="G109" s="182" t="s">
        <v>640</v>
      </c>
      <c r="H109" s="183">
        <v>6</v>
      </c>
      <c r="I109" s="184"/>
      <c r="J109" s="185">
        <f>ROUND(I109*H109,2)</f>
        <v>0</v>
      </c>
      <c r="K109" s="181" t="s">
        <v>610</v>
      </c>
      <c r="L109" s="40"/>
      <c r="M109" s="186" t="s">
        <v>34</v>
      </c>
      <c r="N109" s="187" t="s">
        <v>48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162</v>
      </c>
      <c r="AT109" s="190" t="s">
        <v>157</v>
      </c>
      <c r="AU109" s="190" t="s">
        <v>23</v>
      </c>
      <c r="AY109" s="17" t="s">
        <v>155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7" t="s">
        <v>23</v>
      </c>
      <c r="BK109" s="191">
        <f>ROUND(I109*H109,2)</f>
        <v>0</v>
      </c>
      <c r="BL109" s="17" t="s">
        <v>162</v>
      </c>
      <c r="BM109" s="190" t="s">
        <v>641</v>
      </c>
    </row>
    <row r="110" spans="1:65" s="2" customFormat="1" ht="19.5">
      <c r="A110" s="35"/>
      <c r="B110" s="36"/>
      <c r="C110" s="37"/>
      <c r="D110" s="192" t="s">
        <v>164</v>
      </c>
      <c r="E110" s="37"/>
      <c r="F110" s="193" t="s">
        <v>639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7" t="s">
        <v>164</v>
      </c>
      <c r="AU110" s="17" t="s">
        <v>23</v>
      </c>
    </row>
    <row r="111" spans="1:65" s="12" customFormat="1" ht="25.9" customHeight="1">
      <c r="B111" s="163"/>
      <c r="C111" s="164"/>
      <c r="D111" s="165" t="s">
        <v>76</v>
      </c>
      <c r="E111" s="166" t="s">
        <v>642</v>
      </c>
      <c r="F111" s="166" t="s">
        <v>643</v>
      </c>
      <c r="G111" s="164"/>
      <c r="H111" s="164"/>
      <c r="I111" s="167"/>
      <c r="J111" s="168">
        <f>BK111</f>
        <v>0</v>
      </c>
      <c r="K111" s="164"/>
      <c r="L111" s="169"/>
      <c r="M111" s="170"/>
      <c r="N111" s="171"/>
      <c r="O111" s="171"/>
      <c r="P111" s="172">
        <f>SUM(P112:P129)</f>
        <v>0</v>
      </c>
      <c r="Q111" s="171"/>
      <c r="R111" s="172">
        <f>SUM(R112:R129)</f>
        <v>0</v>
      </c>
      <c r="S111" s="171"/>
      <c r="T111" s="173">
        <f>SUM(T112:T129)</f>
        <v>0</v>
      </c>
      <c r="AR111" s="174" t="s">
        <v>162</v>
      </c>
      <c r="AT111" s="175" t="s">
        <v>76</v>
      </c>
      <c r="AU111" s="175" t="s">
        <v>77</v>
      </c>
      <c r="AY111" s="174" t="s">
        <v>155</v>
      </c>
      <c r="BK111" s="176">
        <f>SUM(BK112:BK129)</f>
        <v>0</v>
      </c>
    </row>
    <row r="112" spans="1:65" s="2" customFormat="1" ht="48">
      <c r="A112" s="35"/>
      <c r="B112" s="36"/>
      <c r="C112" s="179" t="s">
        <v>28</v>
      </c>
      <c r="D112" s="179" t="s">
        <v>157</v>
      </c>
      <c r="E112" s="180" t="s">
        <v>644</v>
      </c>
      <c r="F112" s="181" t="s">
        <v>645</v>
      </c>
      <c r="G112" s="182" t="s">
        <v>272</v>
      </c>
      <c r="H112" s="183">
        <v>107</v>
      </c>
      <c r="I112" s="184"/>
      <c r="J112" s="185">
        <f>ROUND(I112*H112,2)</f>
        <v>0</v>
      </c>
      <c r="K112" s="181" t="s">
        <v>610</v>
      </c>
      <c r="L112" s="40"/>
      <c r="M112" s="186" t="s">
        <v>34</v>
      </c>
      <c r="N112" s="187" t="s">
        <v>48</v>
      </c>
      <c r="O112" s="65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646</v>
      </c>
      <c r="AT112" s="190" t="s">
        <v>157</v>
      </c>
      <c r="AU112" s="190" t="s">
        <v>23</v>
      </c>
      <c r="AY112" s="17" t="s">
        <v>155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7" t="s">
        <v>23</v>
      </c>
      <c r="BK112" s="191">
        <f>ROUND(I112*H112,2)</f>
        <v>0</v>
      </c>
      <c r="BL112" s="17" t="s">
        <v>646</v>
      </c>
      <c r="BM112" s="190" t="s">
        <v>647</v>
      </c>
    </row>
    <row r="113" spans="1:65" s="2" customFormat="1" ht="29.25">
      <c r="A113" s="35"/>
      <c r="B113" s="36"/>
      <c r="C113" s="37"/>
      <c r="D113" s="192" t="s">
        <v>164</v>
      </c>
      <c r="E113" s="37"/>
      <c r="F113" s="193" t="s">
        <v>645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7" t="s">
        <v>164</v>
      </c>
      <c r="AU113" s="17" t="s">
        <v>23</v>
      </c>
    </row>
    <row r="114" spans="1:65" s="13" customFormat="1" ht="11.25">
      <c r="B114" s="197"/>
      <c r="C114" s="198"/>
      <c r="D114" s="192" t="s">
        <v>180</v>
      </c>
      <c r="E114" s="199" t="s">
        <v>34</v>
      </c>
      <c r="F114" s="200" t="s">
        <v>648</v>
      </c>
      <c r="G114" s="198"/>
      <c r="H114" s="201">
        <v>107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180</v>
      </c>
      <c r="AU114" s="207" t="s">
        <v>23</v>
      </c>
      <c r="AV114" s="13" t="s">
        <v>22</v>
      </c>
      <c r="AW114" s="13" t="s">
        <v>39</v>
      </c>
      <c r="AX114" s="13" t="s">
        <v>23</v>
      </c>
      <c r="AY114" s="207" t="s">
        <v>155</v>
      </c>
    </row>
    <row r="115" spans="1:65" s="2" customFormat="1" ht="21.75" customHeight="1">
      <c r="A115" s="35"/>
      <c r="B115" s="36"/>
      <c r="C115" s="179" t="s">
        <v>216</v>
      </c>
      <c r="D115" s="179" t="s">
        <v>157</v>
      </c>
      <c r="E115" s="180" t="s">
        <v>649</v>
      </c>
      <c r="F115" s="181" t="s">
        <v>650</v>
      </c>
      <c r="G115" s="182" t="s">
        <v>272</v>
      </c>
      <c r="H115" s="183">
        <v>57</v>
      </c>
      <c r="I115" s="184"/>
      <c r="J115" s="185">
        <f>ROUND(I115*H115,2)</f>
        <v>0</v>
      </c>
      <c r="K115" s="181" t="s">
        <v>610</v>
      </c>
      <c r="L115" s="40"/>
      <c r="M115" s="186" t="s">
        <v>34</v>
      </c>
      <c r="N115" s="187" t="s">
        <v>48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646</v>
      </c>
      <c r="AT115" s="190" t="s">
        <v>157</v>
      </c>
      <c r="AU115" s="190" t="s">
        <v>23</v>
      </c>
      <c r="AY115" s="17" t="s">
        <v>155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7" t="s">
        <v>23</v>
      </c>
      <c r="BK115" s="191">
        <f>ROUND(I115*H115,2)</f>
        <v>0</v>
      </c>
      <c r="BL115" s="17" t="s">
        <v>646</v>
      </c>
      <c r="BM115" s="190" t="s">
        <v>651</v>
      </c>
    </row>
    <row r="116" spans="1:65" s="2" customFormat="1" ht="11.25">
      <c r="A116" s="35"/>
      <c r="B116" s="36"/>
      <c r="C116" s="37"/>
      <c r="D116" s="192" t="s">
        <v>164</v>
      </c>
      <c r="E116" s="37"/>
      <c r="F116" s="193" t="s">
        <v>650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164</v>
      </c>
      <c r="AU116" s="17" t="s">
        <v>23</v>
      </c>
    </row>
    <row r="117" spans="1:65" s="2" customFormat="1" ht="58.5">
      <c r="A117" s="35"/>
      <c r="B117" s="36"/>
      <c r="C117" s="37"/>
      <c r="D117" s="192" t="s">
        <v>236</v>
      </c>
      <c r="E117" s="37"/>
      <c r="F117" s="219" t="s">
        <v>652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7" t="s">
        <v>236</v>
      </c>
      <c r="AU117" s="17" t="s">
        <v>23</v>
      </c>
    </row>
    <row r="118" spans="1:65" s="13" customFormat="1" ht="11.25">
      <c r="B118" s="197"/>
      <c r="C118" s="198"/>
      <c r="D118" s="192" t="s">
        <v>180</v>
      </c>
      <c r="E118" s="199" t="s">
        <v>34</v>
      </c>
      <c r="F118" s="200" t="s">
        <v>653</v>
      </c>
      <c r="G118" s="198"/>
      <c r="H118" s="201">
        <v>57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180</v>
      </c>
      <c r="AU118" s="207" t="s">
        <v>23</v>
      </c>
      <c r="AV118" s="13" t="s">
        <v>22</v>
      </c>
      <c r="AW118" s="13" t="s">
        <v>39</v>
      </c>
      <c r="AX118" s="13" t="s">
        <v>23</v>
      </c>
      <c r="AY118" s="207" t="s">
        <v>155</v>
      </c>
    </row>
    <row r="119" spans="1:65" s="2" customFormat="1" ht="21.75" customHeight="1">
      <c r="A119" s="35"/>
      <c r="B119" s="36"/>
      <c r="C119" s="179" t="s">
        <v>221</v>
      </c>
      <c r="D119" s="179" t="s">
        <v>157</v>
      </c>
      <c r="E119" s="180" t="s">
        <v>654</v>
      </c>
      <c r="F119" s="181" t="s">
        <v>655</v>
      </c>
      <c r="G119" s="182" t="s">
        <v>272</v>
      </c>
      <c r="H119" s="183">
        <v>50</v>
      </c>
      <c r="I119" s="184"/>
      <c r="J119" s="185">
        <f>ROUND(I119*H119,2)</f>
        <v>0</v>
      </c>
      <c r="K119" s="181" t="s">
        <v>610</v>
      </c>
      <c r="L119" s="40"/>
      <c r="M119" s="186" t="s">
        <v>34</v>
      </c>
      <c r="N119" s="187" t="s">
        <v>48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646</v>
      </c>
      <c r="AT119" s="190" t="s">
        <v>157</v>
      </c>
      <c r="AU119" s="190" t="s">
        <v>23</v>
      </c>
      <c r="AY119" s="17" t="s">
        <v>155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7" t="s">
        <v>23</v>
      </c>
      <c r="BK119" s="191">
        <f>ROUND(I119*H119,2)</f>
        <v>0</v>
      </c>
      <c r="BL119" s="17" t="s">
        <v>646</v>
      </c>
      <c r="BM119" s="190" t="s">
        <v>656</v>
      </c>
    </row>
    <row r="120" spans="1:65" s="2" customFormat="1" ht="11.25">
      <c r="A120" s="35"/>
      <c r="B120" s="36"/>
      <c r="C120" s="37"/>
      <c r="D120" s="192" t="s">
        <v>164</v>
      </c>
      <c r="E120" s="37"/>
      <c r="F120" s="193" t="s">
        <v>655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164</v>
      </c>
      <c r="AU120" s="17" t="s">
        <v>23</v>
      </c>
    </row>
    <row r="121" spans="1:65" s="13" customFormat="1" ht="11.25">
      <c r="B121" s="197"/>
      <c r="C121" s="198"/>
      <c r="D121" s="192" t="s">
        <v>180</v>
      </c>
      <c r="E121" s="199" t="s">
        <v>34</v>
      </c>
      <c r="F121" s="200" t="s">
        <v>657</v>
      </c>
      <c r="G121" s="198"/>
      <c r="H121" s="201">
        <v>50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180</v>
      </c>
      <c r="AU121" s="207" t="s">
        <v>23</v>
      </c>
      <c r="AV121" s="13" t="s">
        <v>22</v>
      </c>
      <c r="AW121" s="13" t="s">
        <v>39</v>
      </c>
      <c r="AX121" s="13" t="s">
        <v>23</v>
      </c>
      <c r="AY121" s="207" t="s">
        <v>155</v>
      </c>
    </row>
    <row r="122" spans="1:65" s="2" customFormat="1" ht="24">
      <c r="A122" s="35"/>
      <c r="B122" s="36"/>
      <c r="C122" s="179" t="s">
        <v>227</v>
      </c>
      <c r="D122" s="179" t="s">
        <v>157</v>
      </c>
      <c r="E122" s="180" t="s">
        <v>658</v>
      </c>
      <c r="F122" s="181" t="s">
        <v>659</v>
      </c>
      <c r="G122" s="182" t="s">
        <v>173</v>
      </c>
      <c r="H122" s="183">
        <v>1</v>
      </c>
      <c r="I122" s="184"/>
      <c r="J122" s="185">
        <f>ROUND(I122*H122,2)</f>
        <v>0</v>
      </c>
      <c r="K122" s="181" t="s">
        <v>610</v>
      </c>
      <c r="L122" s="40"/>
      <c r="M122" s="186" t="s">
        <v>34</v>
      </c>
      <c r="N122" s="187" t="s">
        <v>48</v>
      </c>
      <c r="O122" s="65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646</v>
      </c>
      <c r="AT122" s="190" t="s">
        <v>157</v>
      </c>
      <c r="AU122" s="190" t="s">
        <v>23</v>
      </c>
      <c r="AY122" s="17" t="s">
        <v>155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7" t="s">
        <v>23</v>
      </c>
      <c r="BK122" s="191">
        <f>ROUND(I122*H122,2)</f>
        <v>0</v>
      </c>
      <c r="BL122" s="17" t="s">
        <v>646</v>
      </c>
      <c r="BM122" s="190" t="s">
        <v>660</v>
      </c>
    </row>
    <row r="123" spans="1:65" s="2" customFormat="1" ht="19.5">
      <c r="A123" s="35"/>
      <c r="B123" s="36"/>
      <c r="C123" s="37"/>
      <c r="D123" s="192" t="s">
        <v>164</v>
      </c>
      <c r="E123" s="37"/>
      <c r="F123" s="193" t="s">
        <v>659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164</v>
      </c>
      <c r="AU123" s="17" t="s">
        <v>23</v>
      </c>
    </row>
    <row r="124" spans="1:65" s="2" customFormat="1" ht="19.5">
      <c r="A124" s="35"/>
      <c r="B124" s="36"/>
      <c r="C124" s="37"/>
      <c r="D124" s="192" t="s">
        <v>236</v>
      </c>
      <c r="E124" s="37"/>
      <c r="F124" s="219" t="s">
        <v>661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236</v>
      </c>
      <c r="AU124" s="17" t="s">
        <v>23</v>
      </c>
    </row>
    <row r="125" spans="1:65" s="2" customFormat="1" ht="24">
      <c r="A125" s="35"/>
      <c r="B125" s="36"/>
      <c r="C125" s="179" t="s">
        <v>232</v>
      </c>
      <c r="D125" s="179" t="s">
        <v>157</v>
      </c>
      <c r="E125" s="180" t="s">
        <v>662</v>
      </c>
      <c r="F125" s="181" t="s">
        <v>663</v>
      </c>
      <c r="G125" s="182" t="s">
        <v>272</v>
      </c>
      <c r="H125" s="183">
        <v>50</v>
      </c>
      <c r="I125" s="184"/>
      <c r="J125" s="185">
        <f>ROUND(I125*H125,2)</f>
        <v>0</v>
      </c>
      <c r="K125" s="181" t="s">
        <v>610</v>
      </c>
      <c r="L125" s="40"/>
      <c r="M125" s="186" t="s">
        <v>34</v>
      </c>
      <c r="N125" s="187" t="s">
        <v>48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646</v>
      </c>
      <c r="AT125" s="190" t="s">
        <v>157</v>
      </c>
      <c r="AU125" s="190" t="s">
        <v>23</v>
      </c>
      <c r="AY125" s="17" t="s">
        <v>155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7" t="s">
        <v>23</v>
      </c>
      <c r="BK125" s="191">
        <f>ROUND(I125*H125,2)</f>
        <v>0</v>
      </c>
      <c r="BL125" s="17" t="s">
        <v>646</v>
      </c>
      <c r="BM125" s="190" t="s">
        <v>664</v>
      </c>
    </row>
    <row r="126" spans="1:65" s="2" customFormat="1" ht="11.25">
      <c r="A126" s="35"/>
      <c r="B126" s="36"/>
      <c r="C126" s="37"/>
      <c r="D126" s="192" t="s">
        <v>164</v>
      </c>
      <c r="E126" s="37"/>
      <c r="F126" s="193" t="s">
        <v>663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164</v>
      </c>
      <c r="AU126" s="17" t="s">
        <v>23</v>
      </c>
    </row>
    <row r="127" spans="1:65" s="13" customFormat="1" ht="11.25">
      <c r="B127" s="197"/>
      <c r="C127" s="198"/>
      <c r="D127" s="192" t="s">
        <v>180</v>
      </c>
      <c r="E127" s="199" t="s">
        <v>34</v>
      </c>
      <c r="F127" s="200" t="s">
        <v>665</v>
      </c>
      <c r="G127" s="198"/>
      <c r="H127" s="201">
        <v>50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180</v>
      </c>
      <c r="AU127" s="207" t="s">
        <v>23</v>
      </c>
      <c r="AV127" s="13" t="s">
        <v>22</v>
      </c>
      <c r="AW127" s="13" t="s">
        <v>39</v>
      </c>
      <c r="AX127" s="13" t="s">
        <v>23</v>
      </c>
      <c r="AY127" s="207" t="s">
        <v>155</v>
      </c>
    </row>
    <row r="128" spans="1:65" s="2" customFormat="1" ht="33" customHeight="1">
      <c r="A128" s="35"/>
      <c r="B128" s="36"/>
      <c r="C128" s="179" t="s">
        <v>8</v>
      </c>
      <c r="D128" s="179" t="s">
        <v>157</v>
      </c>
      <c r="E128" s="180" t="s">
        <v>666</v>
      </c>
      <c r="F128" s="181" t="s">
        <v>667</v>
      </c>
      <c r="G128" s="182" t="s">
        <v>173</v>
      </c>
      <c r="H128" s="183">
        <v>1</v>
      </c>
      <c r="I128" s="184"/>
      <c r="J128" s="185">
        <f>ROUND(I128*H128,2)</f>
        <v>0</v>
      </c>
      <c r="K128" s="181" t="s">
        <v>610</v>
      </c>
      <c r="L128" s="40"/>
      <c r="M128" s="186" t="s">
        <v>34</v>
      </c>
      <c r="N128" s="187" t="s">
        <v>48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646</v>
      </c>
      <c r="AT128" s="190" t="s">
        <v>157</v>
      </c>
      <c r="AU128" s="190" t="s">
        <v>23</v>
      </c>
      <c r="AY128" s="17" t="s">
        <v>155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7" t="s">
        <v>23</v>
      </c>
      <c r="BK128" s="191">
        <f>ROUND(I128*H128,2)</f>
        <v>0</v>
      </c>
      <c r="BL128" s="17" t="s">
        <v>646</v>
      </c>
      <c r="BM128" s="190" t="s">
        <v>668</v>
      </c>
    </row>
    <row r="129" spans="1:47" s="2" customFormat="1" ht="19.5">
      <c r="A129" s="35"/>
      <c r="B129" s="36"/>
      <c r="C129" s="37"/>
      <c r="D129" s="192" t="s">
        <v>164</v>
      </c>
      <c r="E129" s="37"/>
      <c r="F129" s="193" t="s">
        <v>667</v>
      </c>
      <c r="G129" s="37"/>
      <c r="H129" s="37"/>
      <c r="I129" s="194"/>
      <c r="J129" s="37"/>
      <c r="K129" s="37"/>
      <c r="L129" s="40"/>
      <c r="M129" s="230"/>
      <c r="N129" s="231"/>
      <c r="O129" s="232"/>
      <c r="P129" s="232"/>
      <c r="Q129" s="232"/>
      <c r="R129" s="232"/>
      <c r="S129" s="232"/>
      <c r="T129" s="23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164</v>
      </c>
      <c r="AU129" s="17" t="s">
        <v>23</v>
      </c>
    </row>
    <row r="130" spans="1:47" s="2" customFormat="1" ht="6.95" customHeight="1">
      <c r="A130" s="35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0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algorithmName="SHA-512" hashValue="Vq1+6AWi/69Yrkd2s1LGGCFAD8w0vgK/zL9gCI281Aa+pxhlQr3opVFmtY5YhBESH/3O4PTvRiYq2RZSfNF6ww==" saltValue="83GIU+dKSkLiCULPYKE2k7Lw46e8I7+qOeaNrNz4nTWEXplrxRsT9hBsf34iYd0NsrwlkGR2xpQBwQdY76ySKQ==" spinCount="100000" sheet="1" objects="1" scenarios="1" formatColumns="0" formatRows="0" autoFilter="0"/>
  <autoFilter ref="C86:K129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22</v>
      </c>
    </row>
    <row r="4" spans="1:46" s="1" customFormat="1" ht="24.95" customHeight="1">
      <c r="B4" s="20"/>
      <c r="D4" s="111" t="s">
        <v>114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zakázky'!K6</f>
        <v>Oprava mostů v úseku Polička - Borová u Poličky</v>
      </c>
      <c r="F7" s="364"/>
      <c r="G7" s="364"/>
      <c r="H7" s="364"/>
      <c r="L7" s="20"/>
    </row>
    <row r="8" spans="1:46" s="1" customFormat="1" ht="12" customHeight="1">
      <c r="B8" s="20"/>
      <c r="D8" s="113" t="s">
        <v>115</v>
      </c>
      <c r="L8" s="20"/>
    </row>
    <row r="9" spans="1:46" s="2" customFormat="1" ht="16.5" customHeight="1">
      <c r="A9" s="35"/>
      <c r="B9" s="40"/>
      <c r="C9" s="35"/>
      <c r="D9" s="35"/>
      <c r="E9" s="363" t="s">
        <v>116</v>
      </c>
      <c r="F9" s="365"/>
      <c r="G9" s="365"/>
      <c r="H9" s="36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6" t="s">
        <v>669</v>
      </c>
      <c r="F11" s="365"/>
      <c r="G11" s="365"/>
      <c r="H11" s="36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34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zakázky'!AN8</f>
        <v>14. 1. 2021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32</v>
      </c>
      <c r="E16" s="35"/>
      <c r="F16" s="35"/>
      <c r="G16" s="35"/>
      <c r="H16" s="35"/>
      <c r="I16" s="113" t="s">
        <v>33</v>
      </c>
      <c r="J16" s="104" t="s">
        <v>34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25</v>
      </c>
      <c r="F17" s="35"/>
      <c r="G17" s="35"/>
      <c r="H17" s="35"/>
      <c r="I17" s="113" t="s">
        <v>35</v>
      </c>
      <c r="J17" s="104" t="s">
        <v>34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33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zakázky'!E14</f>
        <v>Vyplň údaj</v>
      </c>
      <c r="F20" s="368"/>
      <c r="G20" s="368"/>
      <c r="H20" s="368"/>
      <c r="I20" s="113" t="s">
        <v>35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33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25</v>
      </c>
      <c r="F23" s="35"/>
      <c r="G23" s="35"/>
      <c r="H23" s="35"/>
      <c r="I23" s="113" t="s">
        <v>35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40</v>
      </c>
      <c r="E25" s="35"/>
      <c r="F25" s="35"/>
      <c r="G25" s="35"/>
      <c r="H25" s="35"/>
      <c r="I25" s="113" t="s">
        <v>33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35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41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69" t="s">
        <v>34</v>
      </c>
      <c r="F29" s="369"/>
      <c r="G29" s="369"/>
      <c r="H29" s="36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43</v>
      </c>
      <c r="E32" s="35"/>
      <c r="F32" s="35"/>
      <c r="G32" s="35"/>
      <c r="H32" s="35"/>
      <c r="I32" s="35"/>
      <c r="J32" s="121">
        <f>ROUND(J92,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45</v>
      </c>
      <c r="G34" s="35"/>
      <c r="H34" s="35"/>
      <c r="I34" s="122" t="s">
        <v>44</v>
      </c>
      <c r="J34" s="122" t="s">
        <v>46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47</v>
      </c>
      <c r="E35" s="113" t="s">
        <v>48</v>
      </c>
      <c r="F35" s="124">
        <f>ROUND((SUM(BE92:BE119)),  2)</f>
        <v>0</v>
      </c>
      <c r="G35" s="35"/>
      <c r="H35" s="35"/>
      <c r="I35" s="125">
        <v>0.21</v>
      </c>
      <c r="J35" s="124">
        <f>ROUND(((SUM(BE92:BE119))*I35),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49</v>
      </c>
      <c r="F36" s="124">
        <f>ROUND((SUM(BF92:BF119)),  2)</f>
        <v>0</v>
      </c>
      <c r="G36" s="35"/>
      <c r="H36" s="35"/>
      <c r="I36" s="125">
        <v>0.15</v>
      </c>
      <c r="J36" s="124">
        <f>ROUND(((SUM(BF92:BF119))*I36),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ROUND((SUM(BG92:BG119)),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51</v>
      </c>
      <c r="F38" s="124">
        <f>ROUND((SUM(BH92:BH119)),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52</v>
      </c>
      <c r="F39" s="124">
        <f>ROUND((SUM(BI92:BI119)),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53</v>
      </c>
      <c r="E41" s="128"/>
      <c r="F41" s="128"/>
      <c r="G41" s="129" t="s">
        <v>54</v>
      </c>
      <c r="H41" s="130" t="s">
        <v>55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119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Oprava mostů v úseku Polička - Borová u Poličky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115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116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1.3 - SO 01- VRN - Most v km 22,005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24</v>
      </c>
      <c r="D56" s="37"/>
      <c r="E56" s="37"/>
      <c r="F56" s="27" t="str">
        <f>F14</f>
        <v xml:space="preserve"> </v>
      </c>
      <c r="G56" s="37"/>
      <c r="H56" s="37"/>
      <c r="I56" s="29" t="s">
        <v>26</v>
      </c>
      <c r="J56" s="60" t="str">
        <f>IF(J14="","",J14)</f>
        <v>14. 1. 2021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29" t="s">
        <v>32</v>
      </c>
      <c r="D58" s="37"/>
      <c r="E58" s="37"/>
      <c r="F58" s="27" t="str">
        <f>E17</f>
        <v xml:space="preserve"> </v>
      </c>
      <c r="G58" s="37"/>
      <c r="H58" s="37"/>
      <c r="I58" s="29" t="s">
        <v>38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40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120</v>
      </c>
      <c r="D61" s="138"/>
      <c r="E61" s="138"/>
      <c r="F61" s="138"/>
      <c r="G61" s="138"/>
      <c r="H61" s="138"/>
      <c r="I61" s="138"/>
      <c r="J61" s="139" t="s">
        <v>121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75</v>
      </c>
      <c r="D63" s="37"/>
      <c r="E63" s="37"/>
      <c r="F63" s="37"/>
      <c r="G63" s="37"/>
      <c r="H63" s="37"/>
      <c r="I63" s="37"/>
      <c r="J63" s="78">
        <f>J92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122</v>
      </c>
    </row>
    <row r="64" spans="1:47" s="9" customFormat="1" ht="24.95" customHeight="1">
      <c r="B64" s="141"/>
      <c r="C64" s="142"/>
      <c r="D64" s="143" t="s">
        <v>138</v>
      </c>
      <c r="E64" s="144"/>
      <c r="F64" s="144"/>
      <c r="G64" s="144"/>
      <c r="H64" s="144"/>
      <c r="I64" s="144"/>
      <c r="J64" s="145">
        <f>J93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670</v>
      </c>
      <c r="E65" s="149"/>
      <c r="F65" s="149"/>
      <c r="G65" s="149"/>
      <c r="H65" s="149"/>
      <c r="I65" s="149"/>
      <c r="J65" s="150">
        <f>J94</f>
        <v>0</v>
      </c>
      <c r="K65" s="98"/>
      <c r="L65" s="151"/>
    </row>
    <row r="66" spans="1:31" s="9" customFormat="1" ht="24.95" customHeight="1">
      <c r="B66" s="141"/>
      <c r="C66" s="142"/>
      <c r="D66" s="143" t="s">
        <v>671</v>
      </c>
      <c r="E66" s="144"/>
      <c r="F66" s="144"/>
      <c r="G66" s="144"/>
      <c r="H66" s="144"/>
      <c r="I66" s="144"/>
      <c r="J66" s="145">
        <f>J98</f>
        <v>0</v>
      </c>
      <c r="K66" s="142"/>
      <c r="L66" s="146"/>
    </row>
    <row r="67" spans="1:31" s="9" customFormat="1" ht="24.95" customHeight="1">
      <c r="B67" s="141"/>
      <c r="C67" s="142"/>
      <c r="D67" s="143" t="s">
        <v>672</v>
      </c>
      <c r="E67" s="144"/>
      <c r="F67" s="144"/>
      <c r="G67" s="144"/>
      <c r="H67" s="144"/>
      <c r="I67" s="144"/>
      <c r="J67" s="145">
        <f>J103</f>
        <v>0</v>
      </c>
      <c r="K67" s="142"/>
      <c r="L67" s="146"/>
    </row>
    <row r="68" spans="1:31" s="10" customFormat="1" ht="19.899999999999999" customHeight="1">
      <c r="B68" s="147"/>
      <c r="C68" s="98"/>
      <c r="D68" s="148" t="s">
        <v>673</v>
      </c>
      <c r="E68" s="149"/>
      <c r="F68" s="149"/>
      <c r="G68" s="149"/>
      <c r="H68" s="149"/>
      <c r="I68" s="149"/>
      <c r="J68" s="150">
        <f>J104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674</v>
      </c>
      <c r="E69" s="149"/>
      <c r="F69" s="149"/>
      <c r="G69" s="149"/>
      <c r="H69" s="149"/>
      <c r="I69" s="149"/>
      <c r="J69" s="150">
        <f>J110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675</v>
      </c>
      <c r="E70" s="149"/>
      <c r="F70" s="149"/>
      <c r="G70" s="149"/>
      <c r="H70" s="149"/>
      <c r="I70" s="149"/>
      <c r="J70" s="150">
        <f>J117</f>
        <v>0</v>
      </c>
      <c r="K70" s="98"/>
      <c r="L70" s="151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3" t="s">
        <v>140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29" t="s">
        <v>16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70" t="str">
        <f>E7</f>
        <v>Oprava mostů v úseku Polička - Borová u Poličky</v>
      </c>
      <c r="F80" s="371"/>
      <c r="G80" s="371"/>
      <c r="H80" s="371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" customFormat="1" ht="12" customHeight="1">
      <c r="B81" s="21"/>
      <c r="C81" s="29" t="s">
        <v>115</v>
      </c>
      <c r="D81" s="22"/>
      <c r="E81" s="22"/>
      <c r="F81" s="22"/>
      <c r="G81" s="22"/>
      <c r="H81" s="22"/>
      <c r="I81" s="22"/>
      <c r="J81" s="22"/>
      <c r="K81" s="22"/>
      <c r="L81" s="20"/>
    </row>
    <row r="82" spans="1:65" s="2" customFormat="1" ht="16.5" customHeight="1">
      <c r="A82" s="35"/>
      <c r="B82" s="36"/>
      <c r="C82" s="37"/>
      <c r="D82" s="37"/>
      <c r="E82" s="370" t="s">
        <v>116</v>
      </c>
      <c r="F82" s="372"/>
      <c r="G82" s="372"/>
      <c r="H82" s="372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29" t="s">
        <v>117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6.5" customHeight="1">
      <c r="A84" s="35"/>
      <c r="B84" s="36"/>
      <c r="C84" s="37"/>
      <c r="D84" s="37"/>
      <c r="E84" s="324" t="str">
        <f>E11</f>
        <v>1.3 - SO 01- VRN - Most v km 22,005</v>
      </c>
      <c r="F84" s="372"/>
      <c r="G84" s="372"/>
      <c r="H84" s="372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29" t="s">
        <v>24</v>
      </c>
      <c r="D86" s="37"/>
      <c r="E86" s="37"/>
      <c r="F86" s="27" t="str">
        <f>F14</f>
        <v xml:space="preserve"> </v>
      </c>
      <c r="G86" s="37"/>
      <c r="H86" s="37"/>
      <c r="I86" s="29" t="s">
        <v>26</v>
      </c>
      <c r="J86" s="60" t="str">
        <f>IF(J14="","",J14)</f>
        <v>14. 1. 2021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29" t="s">
        <v>32</v>
      </c>
      <c r="D88" s="37"/>
      <c r="E88" s="37"/>
      <c r="F88" s="27" t="str">
        <f>E17</f>
        <v xml:space="preserve"> </v>
      </c>
      <c r="G88" s="37"/>
      <c r="H88" s="37"/>
      <c r="I88" s="29" t="s">
        <v>38</v>
      </c>
      <c r="J88" s="33" t="str">
        <f>E23</f>
        <v xml:space="preserve"> 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29" t="s">
        <v>36</v>
      </c>
      <c r="D89" s="37"/>
      <c r="E89" s="37"/>
      <c r="F89" s="27" t="str">
        <f>IF(E20="","",E20)</f>
        <v>Vyplň údaj</v>
      </c>
      <c r="G89" s="37"/>
      <c r="H89" s="37"/>
      <c r="I89" s="29" t="s">
        <v>40</v>
      </c>
      <c r="J89" s="33" t="str">
        <f>E26</f>
        <v xml:space="preserve"> </v>
      </c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52"/>
      <c r="B91" s="153"/>
      <c r="C91" s="154" t="s">
        <v>141</v>
      </c>
      <c r="D91" s="155" t="s">
        <v>62</v>
      </c>
      <c r="E91" s="155" t="s">
        <v>58</v>
      </c>
      <c r="F91" s="155" t="s">
        <v>59</v>
      </c>
      <c r="G91" s="155" t="s">
        <v>142</v>
      </c>
      <c r="H91" s="155" t="s">
        <v>143</v>
      </c>
      <c r="I91" s="155" t="s">
        <v>144</v>
      </c>
      <c r="J91" s="155" t="s">
        <v>121</v>
      </c>
      <c r="K91" s="156" t="s">
        <v>145</v>
      </c>
      <c r="L91" s="157"/>
      <c r="M91" s="69" t="s">
        <v>34</v>
      </c>
      <c r="N91" s="70" t="s">
        <v>47</v>
      </c>
      <c r="O91" s="70" t="s">
        <v>146</v>
      </c>
      <c r="P91" s="70" t="s">
        <v>147</v>
      </c>
      <c r="Q91" s="70" t="s">
        <v>148</v>
      </c>
      <c r="R91" s="70" t="s">
        <v>149</v>
      </c>
      <c r="S91" s="70" t="s">
        <v>150</v>
      </c>
      <c r="T91" s="71" t="s">
        <v>151</v>
      </c>
      <c r="U91" s="152"/>
      <c r="V91" s="152"/>
      <c r="W91" s="152"/>
      <c r="X91" s="152"/>
      <c r="Y91" s="152"/>
      <c r="Z91" s="152"/>
      <c r="AA91" s="152"/>
      <c r="AB91" s="152"/>
      <c r="AC91" s="152"/>
      <c r="AD91" s="152"/>
      <c r="AE91" s="152"/>
    </row>
    <row r="92" spans="1:65" s="2" customFormat="1" ht="22.9" customHeight="1">
      <c r="A92" s="35"/>
      <c r="B92" s="36"/>
      <c r="C92" s="76" t="s">
        <v>152</v>
      </c>
      <c r="D92" s="37"/>
      <c r="E92" s="37"/>
      <c r="F92" s="37"/>
      <c r="G92" s="37"/>
      <c r="H92" s="37"/>
      <c r="I92" s="37"/>
      <c r="J92" s="158">
        <f>BK92</f>
        <v>0</v>
      </c>
      <c r="K92" s="37"/>
      <c r="L92" s="40"/>
      <c r="M92" s="72"/>
      <c r="N92" s="159"/>
      <c r="O92" s="73"/>
      <c r="P92" s="160">
        <f>P93+P98+P103</f>
        <v>0</v>
      </c>
      <c r="Q92" s="73"/>
      <c r="R92" s="160">
        <f>R93+R98+R103</f>
        <v>0</v>
      </c>
      <c r="S92" s="73"/>
      <c r="T92" s="161">
        <f>T93+T98+T103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76</v>
      </c>
      <c r="AU92" s="17" t="s">
        <v>122</v>
      </c>
      <c r="BK92" s="162">
        <f>BK93+BK98+BK103</f>
        <v>0</v>
      </c>
    </row>
    <row r="93" spans="1:65" s="12" customFormat="1" ht="25.9" customHeight="1">
      <c r="B93" s="163"/>
      <c r="C93" s="164"/>
      <c r="D93" s="165" t="s">
        <v>76</v>
      </c>
      <c r="E93" s="166" t="s">
        <v>269</v>
      </c>
      <c r="F93" s="166" t="s">
        <v>585</v>
      </c>
      <c r="G93" s="164"/>
      <c r="H93" s="164"/>
      <c r="I93" s="167"/>
      <c r="J93" s="168">
        <f>BK93</f>
        <v>0</v>
      </c>
      <c r="K93" s="164"/>
      <c r="L93" s="169"/>
      <c r="M93" s="170"/>
      <c r="N93" s="171"/>
      <c r="O93" s="171"/>
      <c r="P93" s="172">
        <f>P94</f>
        <v>0</v>
      </c>
      <c r="Q93" s="171"/>
      <c r="R93" s="172">
        <f>R94</f>
        <v>0</v>
      </c>
      <c r="S93" s="171"/>
      <c r="T93" s="173">
        <f>T94</f>
        <v>0</v>
      </c>
      <c r="AR93" s="174" t="s">
        <v>170</v>
      </c>
      <c r="AT93" s="175" t="s">
        <v>76</v>
      </c>
      <c r="AU93" s="175" t="s">
        <v>77</v>
      </c>
      <c r="AY93" s="174" t="s">
        <v>155</v>
      </c>
      <c r="BK93" s="176">
        <f>BK94</f>
        <v>0</v>
      </c>
    </row>
    <row r="94" spans="1:65" s="12" customFormat="1" ht="22.9" customHeight="1">
      <c r="B94" s="163"/>
      <c r="C94" s="164"/>
      <c r="D94" s="165" t="s">
        <v>76</v>
      </c>
      <c r="E94" s="177" t="s">
        <v>676</v>
      </c>
      <c r="F94" s="177" t="s">
        <v>677</v>
      </c>
      <c r="G94" s="164"/>
      <c r="H94" s="164"/>
      <c r="I94" s="167"/>
      <c r="J94" s="178">
        <f>BK94</f>
        <v>0</v>
      </c>
      <c r="K94" s="164"/>
      <c r="L94" s="169"/>
      <c r="M94" s="170"/>
      <c r="N94" s="171"/>
      <c r="O94" s="171"/>
      <c r="P94" s="172">
        <f>SUM(P95:P97)</f>
        <v>0</v>
      </c>
      <c r="Q94" s="171"/>
      <c r="R94" s="172">
        <f>SUM(R95:R97)</f>
        <v>0</v>
      </c>
      <c r="S94" s="171"/>
      <c r="T94" s="173">
        <f>SUM(T95:T97)</f>
        <v>0</v>
      </c>
      <c r="AR94" s="174" t="s">
        <v>170</v>
      </c>
      <c r="AT94" s="175" t="s">
        <v>76</v>
      </c>
      <c r="AU94" s="175" t="s">
        <v>23</v>
      </c>
      <c r="AY94" s="174" t="s">
        <v>155</v>
      </c>
      <c r="BK94" s="176">
        <f>SUM(BK95:BK97)</f>
        <v>0</v>
      </c>
    </row>
    <row r="95" spans="1:65" s="2" customFormat="1" ht="16.5" customHeight="1">
      <c r="A95" s="35"/>
      <c r="B95" s="36"/>
      <c r="C95" s="179" t="s">
        <v>23</v>
      </c>
      <c r="D95" s="179" t="s">
        <v>157</v>
      </c>
      <c r="E95" s="180" t="s">
        <v>678</v>
      </c>
      <c r="F95" s="181" t="s">
        <v>679</v>
      </c>
      <c r="G95" s="182" t="s">
        <v>173</v>
      </c>
      <c r="H95" s="183">
        <v>1</v>
      </c>
      <c r="I95" s="184"/>
      <c r="J95" s="185">
        <f>ROUND(I95*H95,2)</f>
        <v>0</v>
      </c>
      <c r="K95" s="181" t="s">
        <v>161</v>
      </c>
      <c r="L95" s="40"/>
      <c r="M95" s="186" t="s">
        <v>34</v>
      </c>
      <c r="N95" s="187" t="s">
        <v>48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545</v>
      </c>
      <c r="AT95" s="190" t="s">
        <v>157</v>
      </c>
      <c r="AU95" s="190" t="s">
        <v>22</v>
      </c>
      <c r="AY95" s="17" t="s">
        <v>155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7" t="s">
        <v>23</v>
      </c>
      <c r="BK95" s="191">
        <f>ROUND(I95*H95,2)</f>
        <v>0</v>
      </c>
      <c r="BL95" s="17" t="s">
        <v>545</v>
      </c>
      <c r="BM95" s="190" t="s">
        <v>680</v>
      </c>
    </row>
    <row r="96" spans="1:65" s="2" customFormat="1" ht="11.25">
      <c r="A96" s="35"/>
      <c r="B96" s="36"/>
      <c r="C96" s="37"/>
      <c r="D96" s="192" t="s">
        <v>164</v>
      </c>
      <c r="E96" s="37"/>
      <c r="F96" s="193" t="s">
        <v>679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164</v>
      </c>
      <c r="AU96" s="17" t="s">
        <v>22</v>
      </c>
    </row>
    <row r="97" spans="1:65" s="2" customFormat="1" ht="19.5">
      <c r="A97" s="35"/>
      <c r="B97" s="36"/>
      <c r="C97" s="37"/>
      <c r="D97" s="192" t="s">
        <v>236</v>
      </c>
      <c r="E97" s="37"/>
      <c r="F97" s="219" t="s">
        <v>681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7" t="s">
        <v>236</v>
      </c>
      <c r="AU97" s="17" t="s">
        <v>22</v>
      </c>
    </row>
    <row r="98" spans="1:65" s="12" customFormat="1" ht="25.9" customHeight="1">
      <c r="B98" s="163"/>
      <c r="C98" s="164"/>
      <c r="D98" s="165" t="s">
        <v>76</v>
      </c>
      <c r="E98" s="166" t="s">
        <v>682</v>
      </c>
      <c r="F98" s="166" t="s">
        <v>683</v>
      </c>
      <c r="G98" s="164"/>
      <c r="H98" s="164"/>
      <c r="I98" s="167"/>
      <c r="J98" s="168">
        <f>BK98</f>
        <v>0</v>
      </c>
      <c r="K98" s="164"/>
      <c r="L98" s="169"/>
      <c r="M98" s="170"/>
      <c r="N98" s="171"/>
      <c r="O98" s="171"/>
      <c r="P98" s="172">
        <f>SUM(P99:P102)</f>
        <v>0</v>
      </c>
      <c r="Q98" s="171"/>
      <c r="R98" s="172">
        <f>SUM(R99:R102)</f>
        <v>0</v>
      </c>
      <c r="S98" s="171"/>
      <c r="T98" s="173">
        <f>SUM(T99:T102)</f>
        <v>0</v>
      </c>
      <c r="AR98" s="174" t="s">
        <v>162</v>
      </c>
      <c r="AT98" s="175" t="s">
        <v>76</v>
      </c>
      <c r="AU98" s="175" t="s">
        <v>77</v>
      </c>
      <c r="AY98" s="174" t="s">
        <v>155</v>
      </c>
      <c r="BK98" s="176">
        <f>SUM(BK99:BK102)</f>
        <v>0</v>
      </c>
    </row>
    <row r="99" spans="1:65" s="2" customFormat="1" ht="16.5" customHeight="1">
      <c r="A99" s="35"/>
      <c r="B99" s="36"/>
      <c r="C99" s="179" t="s">
        <v>22</v>
      </c>
      <c r="D99" s="179" t="s">
        <v>157</v>
      </c>
      <c r="E99" s="180" t="s">
        <v>684</v>
      </c>
      <c r="F99" s="181" t="s">
        <v>685</v>
      </c>
      <c r="G99" s="182" t="s">
        <v>264</v>
      </c>
      <c r="H99" s="183">
        <v>80</v>
      </c>
      <c r="I99" s="184"/>
      <c r="J99" s="185">
        <f>ROUND(I99*H99,2)</f>
        <v>0</v>
      </c>
      <c r="K99" s="181" t="s">
        <v>161</v>
      </c>
      <c r="L99" s="40"/>
      <c r="M99" s="186" t="s">
        <v>34</v>
      </c>
      <c r="N99" s="187" t="s">
        <v>48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646</v>
      </c>
      <c r="AT99" s="190" t="s">
        <v>157</v>
      </c>
      <c r="AU99" s="190" t="s">
        <v>23</v>
      </c>
      <c r="AY99" s="17" t="s">
        <v>155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7" t="s">
        <v>23</v>
      </c>
      <c r="BK99" s="191">
        <f>ROUND(I99*H99,2)</f>
        <v>0</v>
      </c>
      <c r="BL99" s="17" t="s">
        <v>646</v>
      </c>
      <c r="BM99" s="190" t="s">
        <v>686</v>
      </c>
    </row>
    <row r="100" spans="1:65" s="2" customFormat="1" ht="19.5">
      <c r="A100" s="35"/>
      <c r="B100" s="36"/>
      <c r="C100" s="37"/>
      <c r="D100" s="192" t="s">
        <v>164</v>
      </c>
      <c r="E100" s="37"/>
      <c r="F100" s="193" t="s">
        <v>687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164</v>
      </c>
      <c r="AU100" s="17" t="s">
        <v>23</v>
      </c>
    </row>
    <row r="101" spans="1:65" s="2" customFormat="1" ht="19.5">
      <c r="A101" s="35"/>
      <c r="B101" s="36"/>
      <c r="C101" s="37"/>
      <c r="D101" s="192" t="s">
        <v>236</v>
      </c>
      <c r="E101" s="37"/>
      <c r="F101" s="219" t="s">
        <v>688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7" t="s">
        <v>236</v>
      </c>
      <c r="AU101" s="17" t="s">
        <v>23</v>
      </c>
    </row>
    <row r="102" spans="1:65" s="13" customFormat="1" ht="11.25">
      <c r="B102" s="197"/>
      <c r="C102" s="198"/>
      <c r="D102" s="192" t="s">
        <v>180</v>
      </c>
      <c r="E102" s="199" t="s">
        <v>34</v>
      </c>
      <c r="F102" s="200" t="s">
        <v>689</v>
      </c>
      <c r="G102" s="198"/>
      <c r="H102" s="201">
        <v>80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180</v>
      </c>
      <c r="AU102" s="207" t="s">
        <v>23</v>
      </c>
      <c r="AV102" s="13" t="s">
        <v>22</v>
      </c>
      <c r="AW102" s="13" t="s">
        <v>39</v>
      </c>
      <c r="AX102" s="13" t="s">
        <v>23</v>
      </c>
      <c r="AY102" s="207" t="s">
        <v>155</v>
      </c>
    </row>
    <row r="103" spans="1:65" s="12" customFormat="1" ht="25.9" customHeight="1">
      <c r="B103" s="163"/>
      <c r="C103" s="164"/>
      <c r="D103" s="165" t="s">
        <v>76</v>
      </c>
      <c r="E103" s="166" t="s">
        <v>690</v>
      </c>
      <c r="F103" s="166" t="s">
        <v>691</v>
      </c>
      <c r="G103" s="164"/>
      <c r="H103" s="164"/>
      <c r="I103" s="167"/>
      <c r="J103" s="168">
        <f>BK103</f>
        <v>0</v>
      </c>
      <c r="K103" s="164"/>
      <c r="L103" s="169"/>
      <c r="M103" s="170"/>
      <c r="N103" s="171"/>
      <c r="O103" s="171"/>
      <c r="P103" s="172">
        <f>P104+P110+P117</f>
        <v>0</v>
      </c>
      <c r="Q103" s="171"/>
      <c r="R103" s="172">
        <f>R104+R110+R117</f>
        <v>0</v>
      </c>
      <c r="S103" s="171"/>
      <c r="T103" s="173">
        <f>T104+T110+T117</f>
        <v>0</v>
      </c>
      <c r="AR103" s="174" t="s">
        <v>182</v>
      </c>
      <c r="AT103" s="175" t="s">
        <v>76</v>
      </c>
      <c r="AU103" s="175" t="s">
        <v>77</v>
      </c>
      <c r="AY103" s="174" t="s">
        <v>155</v>
      </c>
      <c r="BK103" s="176">
        <f>BK104+BK110+BK117</f>
        <v>0</v>
      </c>
    </row>
    <row r="104" spans="1:65" s="12" customFormat="1" ht="22.9" customHeight="1">
      <c r="B104" s="163"/>
      <c r="C104" s="164"/>
      <c r="D104" s="165" t="s">
        <v>76</v>
      </c>
      <c r="E104" s="177" t="s">
        <v>692</v>
      </c>
      <c r="F104" s="177" t="s">
        <v>693</v>
      </c>
      <c r="G104" s="164"/>
      <c r="H104" s="164"/>
      <c r="I104" s="167"/>
      <c r="J104" s="178">
        <f>BK104</f>
        <v>0</v>
      </c>
      <c r="K104" s="164"/>
      <c r="L104" s="169"/>
      <c r="M104" s="170"/>
      <c r="N104" s="171"/>
      <c r="O104" s="171"/>
      <c r="P104" s="172">
        <f>SUM(P105:P109)</f>
        <v>0</v>
      </c>
      <c r="Q104" s="171"/>
      <c r="R104" s="172">
        <f>SUM(R105:R109)</f>
        <v>0</v>
      </c>
      <c r="S104" s="171"/>
      <c r="T104" s="173">
        <f>SUM(T105:T109)</f>
        <v>0</v>
      </c>
      <c r="AR104" s="174" t="s">
        <v>182</v>
      </c>
      <c r="AT104" s="175" t="s">
        <v>76</v>
      </c>
      <c r="AU104" s="175" t="s">
        <v>23</v>
      </c>
      <c r="AY104" s="174" t="s">
        <v>155</v>
      </c>
      <c r="BK104" s="176">
        <f>SUM(BK105:BK109)</f>
        <v>0</v>
      </c>
    </row>
    <row r="105" spans="1:65" s="2" customFormat="1" ht="16.5" customHeight="1">
      <c r="A105" s="35"/>
      <c r="B105" s="36"/>
      <c r="C105" s="179" t="s">
        <v>170</v>
      </c>
      <c r="D105" s="179" t="s">
        <v>157</v>
      </c>
      <c r="E105" s="180" t="s">
        <v>694</v>
      </c>
      <c r="F105" s="181" t="s">
        <v>695</v>
      </c>
      <c r="G105" s="182" t="s">
        <v>696</v>
      </c>
      <c r="H105" s="183">
        <v>1</v>
      </c>
      <c r="I105" s="184"/>
      <c r="J105" s="185">
        <f>ROUND(I105*H105,2)</f>
        <v>0</v>
      </c>
      <c r="K105" s="181" t="s">
        <v>161</v>
      </c>
      <c r="L105" s="40"/>
      <c r="M105" s="186" t="s">
        <v>34</v>
      </c>
      <c r="N105" s="187" t="s">
        <v>48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697</v>
      </c>
      <c r="AT105" s="190" t="s">
        <v>157</v>
      </c>
      <c r="AU105" s="190" t="s">
        <v>22</v>
      </c>
      <c r="AY105" s="17" t="s">
        <v>155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7" t="s">
        <v>23</v>
      </c>
      <c r="BK105" s="191">
        <f>ROUND(I105*H105,2)</f>
        <v>0</v>
      </c>
      <c r="BL105" s="17" t="s">
        <v>697</v>
      </c>
      <c r="BM105" s="190" t="s">
        <v>698</v>
      </c>
    </row>
    <row r="106" spans="1:65" s="2" customFormat="1" ht="11.25">
      <c r="A106" s="35"/>
      <c r="B106" s="36"/>
      <c r="C106" s="37"/>
      <c r="D106" s="192" t="s">
        <v>164</v>
      </c>
      <c r="E106" s="37"/>
      <c r="F106" s="193" t="s">
        <v>695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164</v>
      </c>
      <c r="AU106" s="17" t="s">
        <v>22</v>
      </c>
    </row>
    <row r="107" spans="1:65" s="2" customFormat="1" ht="16.5" customHeight="1">
      <c r="A107" s="35"/>
      <c r="B107" s="36"/>
      <c r="C107" s="179" t="s">
        <v>162</v>
      </c>
      <c r="D107" s="179" t="s">
        <v>157</v>
      </c>
      <c r="E107" s="180" t="s">
        <v>699</v>
      </c>
      <c r="F107" s="181" t="s">
        <v>700</v>
      </c>
      <c r="G107" s="182" t="s">
        <v>696</v>
      </c>
      <c r="H107" s="183">
        <v>1</v>
      </c>
      <c r="I107" s="184"/>
      <c r="J107" s="185">
        <f>ROUND(I107*H107,2)</f>
        <v>0</v>
      </c>
      <c r="K107" s="181" t="s">
        <v>161</v>
      </c>
      <c r="L107" s="40"/>
      <c r="M107" s="186" t="s">
        <v>34</v>
      </c>
      <c r="N107" s="187" t="s">
        <v>48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697</v>
      </c>
      <c r="AT107" s="190" t="s">
        <v>157</v>
      </c>
      <c r="AU107" s="190" t="s">
        <v>22</v>
      </c>
      <c r="AY107" s="17" t="s">
        <v>155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7" t="s">
        <v>23</v>
      </c>
      <c r="BK107" s="191">
        <f>ROUND(I107*H107,2)</f>
        <v>0</v>
      </c>
      <c r="BL107" s="17" t="s">
        <v>697</v>
      </c>
      <c r="BM107" s="190" t="s">
        <v>701</v>
      </c>
    </row>
    <row r="108" spans="1:65" s="2" customFormat="1" ht="11.25">
      <c r="A108" s="35"/>
      <c r="B108" s="36"/>
      <c r="C108" s="37"/>
      <c r="D108" s="192" t="s">
        <v>164</v>
      </c>
      <c r="E108" s="37"/>
      <c r="F108" s="193" t="s">
        <v>700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7" t="s">
        <v>164</v>
      </c>
      <c r="AU108" s="17" t="s">
        <v>22</v>
      </c>
    </row>
    <row r="109" spans="1:65" s="2" customFormat="1" ht="19.5">
      <c r="A109" s="35"/>
      <c r="B109" s="36"/>
      <c r="C109" s="37"/>
      <c r="D109" s="192" t="s">
        <v>236</v>
      </c>
      <c r="E109" s="37"/>
      <c r="F109" s="219" t="s">
        <v>702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7" t="s">
        <v>236</v>
      </c>
      <c r="AU109" s="17" t="s">
        <v>22</v>
      </c>
    </row>
    <row r="110" spans="1:65" s="12" customFormat="1" ht="22.9" customHeight="1">
      <c r="B110" s="163"/>
      <c r="C110" s="164"/>
      <c r="D110" s="165" t="s">
        <v>76</v>
      </c>
      <c r="E110" s="177" t="s">
        <v>703</v>
      </c>
      <c r="F110" s="177" t="s">
        <v>704</v>
      </c>
      <c r="G110" s="164"/>
      <c r="H110" s="164"/>
      <c r="I110" s="167"/>
      <c r="J110" s="178">
        <f>BK110</f>
        <v>0</v>
      </c>
      <c r="K110" s="164"/>
      <c r="L110" s="169"/>
      <c r="M110" s="170"/>
      <c r="N110" s="171"/>
      <c r="O110" s="171"/>
      <c r="P110" s="172">
        <f>SUM(P111:P116)</f>
        <v>0</v>
      </c>
      <c r="Q110" s="171"/>
      <c r="R110" s="172">
        <f>SUM(R111:R116)</f>
        <v>0</v>
      </c>
      <c r="S110" s="171"/>
      <c r="T110" s="173">
        <f>SUM(T111:T116)</f>
        <v>0</v>
      </c>
      <c r="AR110" s="174" t="s">
        <v>182</v>
      </c>
      <c r="AT110" s="175" t="s">
        <v>76</v>
      </c>
      <c r="AU110" s="175" t="s">
        <v>23</v>
      </c>
      <c r="AY110" s="174" t="s">
        <v>155</v>
      </c>
      <c r="BK110" s="176">
        <f>SUM(BK111:BK116)</f>
        <v>0</v>
      </c>
    </row>
    <row r="111" spans="1:65" s="2" customFormat="1" ht="16.5" customHeight="1">
      <c r="A111" s="35"/>
      <c r="B111" s="36"/>
      <c r="C111" s="179" t="s">
        <v>182</v>
      </c>
      <c r="D111" s="179" t="s">
        <v>157</v>
      </c>
      <c r="E111" s="180" t="s">
        <v>705</v>
      </c>
      <c r="F111" s="181" t="s">
        <v>704</v>
      </c>
      <c r="G111" s="182" t="s">
        <v>696</v>
      </c>
      <c r="H111" s="183">
        <v>1</v>
      </c>
      <c r="I111" s="184"/>
      <c r="J111" s="185">
        <f>ROUND(I111*H111,2)</f>
        <v>0</v>
      </c>
      <c r="K111" s="181" t="s">
        <v>161</v>
      </c>
      <c r="L111" s="40"/>
      <c r="M111" s="186" t="s">
        <v>34</v>
      </c>
      <c r="N111" s="187" t="s">
        <v>48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697</v>
      </c>
      <c r="AT111" s="190" t="s">
        <v>157</v>
      </c>
      <c r="AU111" s="190" t="s">
        <v>22</v>
      </c>
      <c r="AY111" s="17" t="s">
        <v>155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7" t="s">
        <v>23</v>
      </c>
      <c r="BK111" s="191">
        <f>ROUND(I111*H111,2)</f>
        <v>0</v>
      </c>
      <c r="BL111" s="17" t="s">
        <v>697</v>
      </c>
      <c r="BM111" s="190" t="s">
        <v>706</v>
      </c>
    </row>
    <row r="112" spans="1:65" s="2" customFormat="1" ht="11.25">
      <c r="A112" s="35"/>
      <c r="B112" s="36"/>
      <c r="C112" s="37"/>
      <c r="D112" s="192" t="s">
        <v>164</v>
      </c>
      <c r="E112" s="37"/>
      <c r="F112" s="193" t="s">
        <v>704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164</v>
      </c>
      <c r="AU112" s="17" t="s">
        <v>22</v>
      </c>
    </row>
    <row r="113" spans="1:65" s="2" customFormat="1" ht="16.5" customHeight="1">
      <c r="A113" s="35"/>
      <c r="B113" s="36"/>
      <c r="C113" s="179" t="s">
        <v>187</v>
      </c>
      <c r="D113" s="179" t="s">
        <v>157</v>
      </c>
      <c r="E113" s="180" t="s">
        <v>707</v>
      </c>
      <c r="F113" s="181" t="s">
        <v>708</v>
      </c>
      <c r="G113" s="182" t="s">
        <v>696</v>
      </c>
      <c r="H113" s="183">
        <v>1</v>
      </c>
      <c r="I113" s="184"/>
      <c r="J113" s="185">
        <f>ROUND(I113*H113,2)</f>
        <v>0</v>
      </c>
      <c r="K113" s="181" t="s">
        <v>161</v>
      </c>
      <c r="L113" s="40"/>
      <c r="M113" s="186" t="s">
        <v>34</v>
      </c>
      <c r="N113" s="187" t="s">
        <v>48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697</v>
      </c>
      <c r="AT113" s="190" t="s">
        <v>157</v>
      </c>
      <c r="AU113" s="190" t="s">
        <v>22</v>
      </c>
      <c r="AY113" s="17" t="s">
        <v>155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7" t="s">
        <v>23</v>
      </c>
      <c r="BK113" s="191">
        <f>ROUND(I113*H113,2)</f>
        <v>0</v>
      </c>
      <c r="BL113" s="17" t="s">
        <v>697</v>
      </c>
      <c r="BM113" s="190" t="s">
        <v>709</v>
      </c>
    </row>
    <row r="114" spans="1:65" s="2" customFormat="1" ht="11.25">
      <c r="A114" s="35"/>
      <c r="B114" s="36"/>
      <c r="C114" s="37"/>
      <c r="D114" s="192" t="s">
        <v>164</v>
      </c>
      <c r="E114" s="37"/>
      <c r="F114" s="193" t="s">
        <v>708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7" t="s">
        <v>164</v>
      </c>
      <c r="AU114" s="17" t="s">
        <v>22</v>
      </c>
    </row>
    <row r="115" spans="1:65" s="2" customFormat="1" ht="16.5" customHeight="1">
      <c r="A115" s="35"/>
      <c r="B115" s="36"/>
      <c r="C115" s="179" t="s">
        <v>192</v>
      </c>
      <c r="D115" s="179" t="s">
        <v>157</v>
      </c>
      <c r="E115" s="180" t="s">
        <v>710</v>
      </c>
      <c r="F115" s="181" t="s">
        <v>711</v>
      </c>
      <c r="G115" s="182" t="s">
        <v>696</v>
      </c>
      <c r="H115" s="183">
        <v>1</v>
      </c>
      <c r="I115" s="184"/>
      <c r="J115" s="185">
        <f>ROUND(I115*H115,2)</f>
        <v>0</v>
      </c>
      <c r="K115" s="181" t="s">
        <v>161</v>
      </c>
      <c r="L115" s="40"/>
      <c r="M115" s="186" t="s">
        <v>34</v>
      </c>
      <c r="N115" s="187" t="s">
        <v>48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697</v>
      </c>
      <c r="AT115" s="190" t="s">
        <v>157</v>
      </c>
      <c r="AU115" s="190" t="s">
        <v>22</v>
      </c>
      <c r="AY115" s="17" t="s">
        <v>155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7" t="s">
        <v>23</v>
      </c>
      <c r="BK115" s="191">
        <f>ROUND(I115*H115,2)</f>
        <v>0</v>
      </c>
      <c r="BL115" s="17" t="s">
        <v>697</v>
      </c>
      <c r="BM115" s="190" t="s">
        <v>712</v>
      </c>
    </row>
    <row r="116" spans="1:65" s="2" customFormat="1" ht="11.25">
      <c r="A116" s="35"/>
      <c r="B116" s="36"/>
      <c r="C116" s="37"/>
      <c r="D116" s="192" t="s">
        <v>164</v>
      </c>
      <c r="E116" s="37"/>
      <c r="F116" s="193" t="s">
        <v>711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7" t="s">
        <v>164</v>
      </c>
      <c r="AU116" s="17" t="s">
        <v>22</v>
      </c>
    </row>
    <row r="117" spans="1:65" s="12" customFormat="1" ht="22.9" customHeight="1">
      <c r="B117" s="163"/>
      <c r="C117" s="164"/>
      <c r="D117" s="165" t="s">
        <v>76</v>
      </c>
      <c r="E117" s="177" t="s">
        <v>713</v>
      </c>
      <c r="F117" s="177" t="s">
        <v>714</v>
      </c>
      <c r="G117" s="164"/>
      <c r="H117" s="164"/>
      <c r="I117" s="167"/>
      <c r="J117" s="178">
        <f>BK117</f>
        <v>0</v>
      </c>
      <c r="K117" s="164"/>
      <c r="L117" s="169"/>
      <c r="M117" s="170"/>
      <c r="N117" s="171"/>
      <c r="O117" s="171"/>
      <c r="P117" s="172">
        <f>SUM(P118:P119)</f>
        <v>0</v>
      </c>
      <c r="Q117" s="171"/>
      <c r="R117" s="172">
        <f>SUM(R118:R119)</f>
        <v>0</v>
      </c>
      <c r="S117" s="171"/>
      <c r="T117" s="173">
        <f>SUM(T118:T119)</f>
        <v>0</v>
      </c>
      <c r="AR117" s="174" t="s">
        <v>182</v>
      </c>
      <c r="AT117" s="175" t="s">
        <v>76</v>
      </c>
      <c r="AU117" s="175" t="s">
        <v>23</v>
      </c>
      <c r="AY117" s="174" t="s">
        <v>155</v>
      </c>
      <c r="BK117" s="176">
        <f>SUM(BK118:BK119)</f>
        <v>0</v>
      </c>
    </row>
    <row r="118" spans="1:65" s="2" customFormat="1" ht="16.5" customHeight="1">
      <c r="A118" s="35"/>
      <c r="B118" s="36"/>
      <c r="C118" s="179" t="s">
        <v>197</v>
      </c>
      <c r="D118" s="179" t="s">
        <v>157</v>
      </c>
      <c r="E118" s="180" t="s">
        <v>715</v>
      </c>
      <c r="F118" s="181" t="s">
        <v>716</v>
      </c>
      <c r="G118" s="182" t="s">
        <v>696</v>
      </c>
      <c r="H118" s="183">
        <v>1</v>
      </c>
      <c r="I118" s="184"/>
      <c r="J118" s="185">
        <f>ROUND(I118*H118,2)</f>
        <v>0</v>
      </c>
      <c r="K118" s="181" t="s">
        <v>161</v>
      </c>
      <c r="L118" s="40"/>
      <c r="M118" s="186" t="s">
        <v>34</v>
      </c>
      <c r="N118" s="187" t="s">
        <v>48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697</v>
      </c>
      <c r="AT118" s="190" t="s">
        <v>157</v>
      </c>
      <c r="AU118" s="190" t="s">
        <v>22</v>
      </c>
      <c r="AY118" s="17" t="s">
        <v>155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7" t="s">
        <v>23</v>
      </c>
      <c r="BK118" s="191">
        <f>ROUND(I118*H118,2)</f>
        <v>0</v>
      </c>
      <c r="BL118" s="17" t="s">
        <v>697</v>
      </c>
      <c r="BM118" s="190" t="s">
        <v>717</v>
      </c>
    </row>
    <row r="119" spans="1:65" s="2" customFormat="1" ht="11.25">
      <c r="A119" s="35"/>
      <c r="B119" s="36"/>
      <c r="C119" s="37"/>
      <c r="D119" s="192" t="s">
        <v>164</v>
      </c>
      <c r="E119" s="37"/>
      <c r="F119" s="193" t="s">
        <v>716</v>
      </c>
      <c r="G119" s="37"/>
      <c r="H119" s="37"/>
      <c r="I119" s="194"/>
      <c r="J119" s="37"/>
      <c r="K119" s="37"/>
      <c r="L119" s="40"/>
      <c r="M119" s="230"/>
      <c r="N119" s="231"/>
      <c r="O119" s="232"/>
      <c r="P119" s="232"/>
      <c r="Q119" s="232"/>
      <c r="R119" s="232"/>
      <c r="S119" s="232"/>
      <c r="T119" s="233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164</v>
      </c>
      <c r="AU119" s="17" t="s">
        <v>22</v>
      </c>
    </row>
    <row r="120" spans="1:65" s="2" customFormat="1" ht="6.95" customHeight="1">
      <c r="A120" s="35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XVYSxD6YPg3dHoLQoqILFIgNdkh32Eh1/ms77aXan4c8gvi7OD57jyWBSOFbNkQHfv0cx39cCm0H7ELX4su6kw==" saltValue="k5CwqKAult0e5nCuiCTjDLdn6yoEUjRiA/UXpbuc61HiItDN2g2c6sd+oMQIDPcKClktwlpGAZ5stxfEeCnPzA==" spinCount="100000" sheet="1" objects="1" scenarios="1" formatColumns="0" formatRows="0" autoFilter="0"/>
  <autoFilter ref="C91:K119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topLeftCell="A67" workbookViewId="0">
      <selection activeCell="H88" sqref="H88:I8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98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22</v>
      </c>
    </row>
    <row r="4" spans="1:46" s="1" customFormat="1" ht="24.95" customHeight="1">
      <c r="B4" s="20"/>
      <c r="D4" s="111" t="s">
        <v>114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zakázky'!K6</f>
        <v>Oprava mostů v úseku Polička - Borová u Poličky</v>
      </c>
      <c r="F7" s="364"/>
      <c r="G7" s="364"/>
      <c r="H7" s="364"/>
      <c r="L7" s="20"/>
    </row>
    <row r="8" spans="1:46" s="1" customFormat="1" ht="12" customHeight="1">
      <c r="B8" s="20"/>
      <c r="D8" s="113" t="s">
        <v>115</v>
      </c>
      <c r="L8" s="20"/>
    </row>
    <row r="9" spans="1:46" s="2" customFormat="1" ht="16.5" customHeight="1">
      <c r="A9" s="35"/>
      <c r="B9" s="40"/>
      <c r="C9" s="35"/>
      <c r="D9" s="35"/>
      <c r="E9" s="363" t="s">
        <v>116</v>
      </c>
      <c r="F9" s="365"/>
      <c r="G9" s="365"/>
      <c r="H9" s="36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6" t="s">
        <v>718</v>
      </c>
      <c r="F11" s="365"/>
      <c r="G11" s="365"/>
      <c r="H11" s="36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34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zakázky'!AN8</f>
        <v>14. 1. 2021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32</v>
      </c>
      <c r="E16" s="35"/>
      <c r="F16" s="35"/>
      <c r="G16" s="35"/>
      <c r="H16" s="35"/>
      <c r="I16" s="113" t="s">
        <v>33</v>
      </c>
      <c r="J16" s="104" t="s">
        <v>34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25</v>
      </c>
      <c r="F17" s="35"/>
      <c r="G17" s="35"/>
      <c r="H17" s="35"/>
      <c r="I17" s="113" t="s">
        <v>35</v>
      </c>
      <c r="J17" s="104" t="s">
        <v>34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33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zakázky'!E14</f>
        <v>Vyplň údaj</v>
      </c>
      <c r="F20" s="368"/>
      <c r="G20" s="368"/>
      <c r="H20" s="368"/>
      <c r="I20" s="113" t="s">
        <v>35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33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25</v>
      </c>
      <c r="F23" s="35"/>
      <c r="G23" s="35"/>
      <c r="H23" s="35"/>
      <c r="I23" s="113" t="s">
        <v>35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40</v>
      </c>
      <c r="E25" s="35"/>
      <c r="F25" s="35"/>
      <c r="G25" s="35"/>
      <c r="H25" s="35"/>
      <c r="I25" s="113" t="s">
        <v>33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35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41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69" t="s">
        <v>34</v>
      </c>
      <c r="F29" s="369"/>
      <c r="G29" s="369"/>
      <c r="H29" s="36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43</v>
      </c>
      <c r="E32" s="35"/>
      <c r="F32" s="35"/>
      <c r="G32" s="35"/>
      <c r="H32" s="35"/>
      <c r="I32" s="35"/>
      <c r="J32" s="121">
        <f>ROUND(J86,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45</v>
      </c>
      <c r="G34" s="35"/>
      <c r="H34" s="35"/>
      <c r="I34" s="122" t="s">
        <v>44</v>
      </c>
      <c r="J34" s="122" t="s">
        <v>46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47</v>
      </c>
      <c r="E35" s="113" t="s">
        <v>48</v>
      </c>
      <c r="F35" s="124">
        <f>ROUND((SUM(BE86:BE90)),  2)</f>
        <v>0</v>
      </c>
      <c r="G35" s="35"/>
      <c r="H35" s="35"/>
      <c r="I35" s="125">
        <v>0.21</v>
      </c>
      <c r="J35" s="124">
        <f>ROUND(((SUM(BE86:BE90))*I35),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49</v>
      </c>
      <c r="F36" s="124">
        <f>ROUND((SUM(BF86:BF90)),  2)</f>
        <v>0</v>
      </c>
      <c r="G36" s="35"/>
      <c r="H36" s="35"/>
      <c r="I36" s="125">
        <v>0.15</v>
      </c>
      <c r="J36" s="124">
        <f>ROUND(((SUM(BF86:BF90))*I36),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ROUND((SUM(BG86:BG90)),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51</v>
      </c>
      <c r="F38" s="124">
        <f>ROUND((SUM(BH86:BH90)),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52</v>
      </c>
      <c r="F39" s="124">
        <f>ROUND((SUM(BI86:BI90)),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53</v>
      </c>
      <c r="E41" s="128"/>
      <c r="F41" s="128"/>
      <c r="G41" s="129" t="s">
        <v>54</v>
      </c>
      <c r="H41" s="130" t="s">
        <v>55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119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Oprava mostů v úseku Polička - Borová u Poličky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115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116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1.4 - SO 01- Materiál objednatele - Neoceňovat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24</v>
      </c>
      <c r="D56" s="37"/>
      <c r="E56" s="37"/>
      <c r="F56" s="27" t="str">
        <f>F14</f>
        <v xml:space="preserve"> </v>
      </c>
      <c r="G56" s="37"/>
      <c r="H56" s="37"/>
      <c r="I56" s="29" t="s">
        <v>26</v>
      </c>
      <c r="J56" s="60" t="str">
        <f>IF(J14="","",J14)</f>
        <v>14. 1. 2021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29" t="s">
        <v>32</v>
      </c>
      <c r="D58" s="37"/>
      <c r="E58" s="37"/>
      <c r="F58" s="27" t="str">
        <f>E17</f>
        <v xml:space="preserve"> </v>
      </c>
      <c r="G58" s="37"/>
      <c r="H58" s="37"/>
      <c r="I58" s="29" t="s">
        <v>38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40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120</v>
      </c>
      <c r="D61" s="138"/>
      <c r="E61" s="138"/>
      <c r="F61" s="138"/>
      <c r="G61" s="138"/>
      <c r="H61" s="138"/>
      <c r="I61" s="138"/>
      <c r="J61" s="139" t="s">
        <v>121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75</v>
      </c>
      <c r="D63" s="37"/>
      <c r="E63" s="37"/>
      <c r="F63" s="37"/>
      <c r="G63" s="37"/>
      <c r="H63" s="37"/>
      <c r="I63" s="37"/>
      <c r="J63" s="78">
        <f>J86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122</v>
      </c>
    </row>
    <row r="64" spans="1:47" s="9" customFormat="1" ht="24.95" customHeight="1">
      <c r="B64" s="141"/>
      <c r="C64" s="142"/>
      <c r="D64" s="143" t="s">
        <v>606</v>
      </c>
      <c r="E64" s="144"/>
      <c r="F64" s="144"/>
      <c r="G64" s="144"/>
      <c r="H64" s="144"/>
      <c r="I64" s="144"/>
      <c r="J64" s="145">
        <f>J87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3" t="s">
        <v>140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0" t="str">
        <f>E7</f>
        <v>Oprava mostů v úseku Polička - Borová u Poličky</v>
      </c>
      <c r="F74" s="371"/>
      <c r="G74" s="371"/>
      <c r="H74" s="371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1" customFormat="1" ht="12" customHeight="1">
      <c r="B75" s="21"/>
      <c r="C75" s="29" t="s">
        <v>115</v>
      </c>
      <c r="D75" s="22"/>
      <c r="E75" s="22"/>
      <c r="F75" s="22"/>
      <c r="G75" s="22"/>
      <c r="H75" s="22"/>
      <c r="I75" s="22"/>
      <c r="J75" s="22"/>
      <c r="K75" s="22"/>
      <c r="L75" s="20"/>
    </row>
    <row r="76" spans="1:31" s="2" customFormat="1" ht="16.5" customHeight="1">
      <c r="A76" s="35"/>
      <c r="B76" s="36"/>
      <c r="C76" s="37"/>
      <c r="D76" s="37"/>
      <c r="E76" s="370" t="s">
        <v>116</v>
      </c>
      <c r="F76" s="372"/>
      <c r="G76" s="372"/>
      <c r="H76" s="372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29" t="s">
        <v>117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4" t="str">
        <f>E11</f>
        <v>1.4 - SO 01- Materiál objednatele - Neoceňovat</v>
      </c>
      <c r="F78" s="372"/>
      <c r="G78" s="372"/>
      <c r="H78" s="372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29" t="s">
        <v>24</v>
      </c>
      <c r="D80" s="37"/>
      <c r="E80" s="37"/>
      <c r="F80" s="27" t="str">
        <f>F14</f>
        <v xml:space="preserve"> </v>
      </c>
      <c r="G80" s="37"/>
      <c r="H80" s="37"/>
      <c r="I80" s="29" t="s">
        <v>26</v>
      </c>
      <c r="J80" s="60" t="str">
        <f>IF(J14="","",J14)</f>
        <v>14. 1. 2021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29" t="s">
        <v>32</v>
      </c>
      <c r="D82" s="37"/>
      <c r="E82" s="37"/>
      <c r="F82" s="27" t="str">
        <f>E17</f>
        <v xml:space="preserve"> </v>
      </c>
      <c r="G82" s="37"/>
      <c r="H82" s="37"/>
      <c r="I82" s="29" t="s">
        <v>38</v>
      </c>
      <c r="J82" s="33" t="str">
        <f>E23</f>
        <v xml:space="preserve"> 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29" t="s">
        <v>36</v>
      </c>
      <c r="D83" s="37"/>
      <c r="E83" s="37"/>
      <c r="F83" s="27" t="str">
        <f>IF(E20="","",E20)</f>
        <v>Vyplň údaj</v>
      </c>
      <c r="G83" s="37"/>
      <c r="H83" s="37"/>
      <c r="I83" s="29" t="s">
        <v>40</v>
      </c>
      <c r="J83" s="33" t="str">
        <f>E26</f>
        <v xml:space="preserve"> 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52"/>
      <c r="B85" s="153"/>
      <c r="C85" s="154" t="s">
        <v>141</v>
      </c>
      <c r="D85" s="155" t="s">
        <v>62</v>
      </c>
      <c r="E85" s="155" t="s">
        <v>58</v>
      </c>
      <c r="F85" s="155" t="s">
        <v>59</v>
      </c>
      <c r="G85" s="155" t="s">
        <v>142</v>
      </c>
      <c r="H85" s="155" t="s">
        <v>143</v>
      </c>
      <c r="I85" s="155" t="s">
        <v>144</v>
      </c>
      <c r="J85" s="155" t="s">
        <v>121</v>
      </c>
      <c r="K85" s="156" t="s">
        <v>145</v>
      </c>
      <c r="L85" s="157"/>
      <c r="M85" s="69" t="s">
        <v>34</v>
      </c>
      <c r="N85" s="70" t="s">
        <v>47</v>
      </c>
      <c r="O85" s="70" t="s">
        <v>146</v>
      </c>
      <c r="P85" s="70" t="s">
        <v>147</v>
      </c>
      <c r="Q85" s="70" t="s">
        <v>148</v>
      </c>
      <c r="R85" s="70" t="s">
        <v>149</v>
      </c>
      <c r="S85" s="70" t="s">
        <v>150</v>
      </c>
      <c r="T85" s="71" t="s">
        <v>151</v>
      </c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</row>
    <row r="86" spans="1:65" s="2" customFormat="1" ht="22.9" customHeight="1">
      <c r="A86" s="35"/>
      <c r="B86" s="36"/>
      <c r="C86" s="76" t="s">
        <v>152</v>
      </c>
      <c r="D86" s="37"/>
      <c r="E86" s="37"/>
      <c r="F86" s="37"/>
      <c r="G86" s="37"/>
      <c r="H86" s="37"/>
      <c r="I86" s="37"/>
      <c r="J86" s="158">
        <f>BK86</f>
        <v>0</v>
      </c>
      <c r="K86" s="37"/>
      <c r="L86" s="40"/>
      <c r="M86" s="72"/>
      <c r="N86" s="159"/>
      <c r="O86" s="73"/>
      <c r="P86" s="160">
        <f>P87</f>
        <v>0</v>
      </c>
      <c r="Q86" s="73"/>
      <c r="R86" s="160">
        <f>R87</f>
        <v>0</v>
      </c>
      <c r="S86" s="73"/>
      <c r="T86" s="161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7" t="s">
        <v>76</v>
      </c>
      <c r="AU86" s="17" t="s">
        <v>122</v>
      </c>
      <c r="BK86" s="162">
        <f>BK87</f>
        <v>0</v>
      </c>
    </row>
    <row r="87" spans="1:65" s="12" customFormat="1" ht="25.9" customHeight="1">
      <c r="B87" s="163"/>
      <c r="C87" s="164"/>
      <c r="D87" s="165" t="s">
        <v>76</v>
      </c>
      <c r="E87" s="166" t="s">
        <v>182</v>
      </c>
      <c r="F87" s="166" t="s">
        <v>349</v>
      </c>
      <c r="G87" s="164"/>
      <c r="H87" s="164"/>
      <c r="I87" s="167"/>
      <c r="J87" s="168">
        <f>BK87</f>
        <v>0</v>
      </c>
      <c r="K87" s="164"/>
      <c r="L87" s="169"/>
      <c r="M87" s="170"/>
      <c r="N87" s="171"/>
      <c r="O87" s="171"/>
      <c r="P87" s="172">
        <f>SUM(P88:P90)</f>
        <v>0</v>
      </c>
      <c r="Q87" s="171"/>
      <c r="R87" s="172">
        <f>SUM(R88:R90)</f>
        <v>0</v>
      </c>
      <c r="S87" s="171"/>
      <c r="T87" s="173">
        <f>SUM(T88:T90)</f>
        <v>0</v>
      </c>
      <c r="AR87" s="174" t="s">
        <v>23</v>
      </c>
      <c r="AT87" s="175" t="s">
        <v>76</v>
      </c>
      <c r="AU87" s="175" t="s">
        <v>77</v>
      </c>
      <c r="AY87" s="174" t="s">
        <v>155</v>
      </c>
      <c r="BK87" s="176">
        <f>SUM(BK88:BK90)</f>
        <v>0</v>
      </c>
    </row>
    <row r="88" spans="1:65" s="2" customFormat="1" ht="16.5" customHeight="1">
      <c r="A88" s="35"/>
      <c r="B88" s="36"/>
      <c r="C88" s="220" t="s">
        <v>23</v>
      </c>
      <c r="D88" s="220" t="s">
        <v>269</v>
      </c>
      <c r="E88" s="221" t="s">
        <v>719</v>
      </c>
      <c r="F88" s="222" t="s">
        <v>720</v>
      </c>
      <c r="G88" s="223" t="s">
        <v>243</v>
      </c>
      <c r="H88" s="224">
        <v>20</v>
      </c>
      <c r="I88" s="381">
        <v>0</v>
      </c>
      <c r="J88" s="226">
        <f>ROUND(I88*H88,2)</f>
        <v>0</v>
      </c>
      <c r="K88" s="222" t="s">
        <v>610</v>
      </c>
      <c r="L88" s="227"/>
      <c r="M88" s="228" t="s">
        <v>34</v>
      </c>
      <c r="N88" s="229" t="s">
        <v>48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197</v>
      </c>
      <c r="AT88" s="190" t="s">
        <v>269</v>
      </c>
      <c r="AU88" s="190" t="s">
        <v>23</v>
      </c>
      <c r="AY88" s="17" t="s">
        <v>155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7" t="s">
        <v>23</v>
      </c>
      <c r="BK88" s="191">
        <f>ROUND(I88*H88,2)</f>
        <v>0</v>
      </c>
      <c r="BL88" s="17" t="s">
        <v>162</v>
      </c>
      <c r="BM88" s="190" t="s">
        <v>721</v>
      </c>
    </row>
    <row r="89" spans="1:65" s="2" customFormat="1" ht="11.25">
      <c r="A89" s="35"/>
      <c r="B89" s="36"/>
      <c r="C89" s="37"/>
      <c r="D89" s="192" t="s">
        <v>164</v>
      </c>
      <c r="E89" s="37"/>
      <c r="F89" s="193" t="s">
        <v>720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164</v>
      </c>
      <c r="AU89" s="17" t="s">
        <v>23</v>
      </c>
    </row>
    <row r="90" spans="1:65" s="2" customFormat="1" ht="19.5">
      <c r="A90" s="35"/>
      <c r="B90" s="36"/>
      <c r="C90" s="37"/>
      <c r="D90" s="192" t="s">
        <v>236</v>
      </c>
      <c r="E90" s="37"/>
      <c r="F90" s="219" t="s">
        <v>722</v>
      </c>
      <c r="G90" s="37"/>
      <c r="H90" s="37"/>
      <c r="I90" s="194"/>
      <c r="J90" s="37"/>
      <c r="K90" s="37"/>
      <c r="L90" s="40"/>
      <c r="M90" s="230"/>
      <c r="N90" s="231"/>
      <c r="O90" s="232"/>
      <c r="P90" s="232"/>
      <c r="Q90" s="232"/>
      <c r="R90" s="232"/>
      <c r="S90" s="232"/>
      <c r="T90" s="233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7" t="s">
        <v>236</v>
      </c>
      <c r="AU90" s="17" t="s">
        <v>23</v>
      </c>
    </row>
    <row r="91" spans="1:65" s="2" customFormat="1" ht="6.95" customHeight="1">
      <c r="A91" s="35"/>
      <c r="B91" s="48"/>
      <c r="C91" s="49"/>
      <c r="D91" s="49"/>
      <c r="E91" s="49"/>
      <c r="F91" s="49"/>
      <c r="G91" s="49"/>
      <c r="H91" s="49"/>
      <c r="I91" s="49"/>
      <c r="J91" s="49"/>
      <c r="K91" s="49"/>
      <c r="L91" s="40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algorithmName="SHA-512" hashValue="C22Hs8vVobQctjf8UQS7jKKNZmOskt5LgaZ256o9PWXzUmBNVeiTIaWEfCZNBh4t/9jOaeF9CuaZTBvNvHo79w==" saltValue="u0ZyblvcbpQVSa5TljaoPA==" spinCount="100000" sheet="1" objects="1" scenarios="1" formatColumns="0" formatRows="0" autoFilter="0"/>
  <autoFilter ref="C85:K90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104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22</v>
      </c>
    </row>
    <row r="4" spans="1:46" s="1" customFormat="1" ht="24.95" customHeight="1">
      <c r="B4" s="20"/>
      <c r="D4" s="111" t="s">
        <v>114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zakázky'!K6</f>
        <v>Oprava mostů v úseku Polička - Borová u Poličky</v>
      </c>
      <c r="F7" s="364"/>
      <c r="G7" s="364"/>
      <c r="H7" s="364"/>
      <c r="L7" s="20"/>
    </row>
    <row r="8" spans="1:46" s="1" customFormat="1" ht="12" customHeight="1">
      <c r="B8" s="20"/>
      <c r="D8" s="113" t="s">
        <v>115</v>
      </c>
      <c r="L8" s="20"/>
    </row>
    <row r="9" spans="1:46" s="2" customFormat="1" ht="16.5" customHeight="1">
      <c r="A9" s="35"/>
      <c r="B9" s="40"/>
      <c r="C9" s="35"/>
      <c r="D9" s="35"/>
      <c r="E9" s="363" t="s">
        <v>723</v>
      </c>
      <c r="F9" s="365"/>
      <c r="G9" s="365"/>
      <c r="H9" s="36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6" t="s">
        <v>724</v>
      </c>
      <c r="F11" s="365"/>
      <c r="G11" s="365"/>
      <c r="H11" s="36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34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zakázky'!AN8</f>
        <v>14. 1. 2021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32</v>
      </c>
      <c r="E16" s="35"/>
      <c r="F16" s="35"/>
      <c r="G16" s="35"/>
      <c r="H16" s="35"/>
      <c r="I16" s="113" t="s">
        <v>33</v>
      </c>
      <c r="J16" s="104" t="s">
        <v>34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25</v>
      </c>
      <c r="F17" s="35"/>
      <c r="G17" s="35"/>
      <c r="H17" s="35"/>
      <c r="I17" s="113" t="s">
        <v>35</v>
      </c>
      <c r="J17" s="104" t="s">
        <v>34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33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zakázky'!E14</f>
        <v>Vyplň údaj</v>
      </c>
      <c r="F20" s="368"/>
      <c r="G20" s="368"/>
      <c r="H20" s="368"/>
      <c r="I20" s="113" t="s">
        <v>35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33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25</v>
      </c>
      <c r="F23" s="35"/>
      <c r="G23" s="35"/>
      <c r="H23" s="35"/>
      <c r="I23" s="113" t="s">
        <v>35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40</v>
      </c>
      <c r="E25" s="35"/>
      <c r="F25" s="35"/>
      <c r="G25" s="35"/>
      <c r="H25" s="35"/>
      <c r="I25" s="113" t="s">
        <v>33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35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41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69" t="s">
        <v>34</v>
      </c>
      <c r="F29" s="369"/>
      <c r="G29" s="369"/>
      <c r="H29" s="36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43</v>
      </c>
      <c r="E32" s="35"/>
      <c r="F32" s="35"/>
      <c r="G32" s="35"/>
      <c r="H32" s="35"/>
      <c r="I32" s="35"/>
      <c r="J32" s="121">
        <f>ROUND(J100,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45</v>
      </c>
      <c r="G34" s="35"/>
      <c r="H34" s="35"/>
      <c r="I34" s="122" t="s">
        <v>44</v>
      </c>
      <c r="J34" s="122" t="s">
        <v>46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47</v>
      </c>
      <c r="E35" s="113" t="s">
        <v>48</v>
      </c>
      <c r="F35" s="124">
        <f>ROUND((SUM(BE100:BE363)),  2)</f>
        <v>0</v>
      </c>
      <c r="G35" s="35"/>
      <c r="H35" s="35"/>
      <c r="I35" s="125">
        <v>0.21</v>
      </c>
      <c r="J35" s="124">
        <f>ROUND(((SUM(BE100:BE363))*I35),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49</v>
      </c>
      <c r="F36" s="124">
        <f>ROUND((SUM(BF100:BF363)),  2)</f>
        <v>0</v>
      </c>
      <c r="G36" s="35"/>
      <c r="H36" s="35"/>
      <c r="I36" s="125">
        <v>0.15</v>
      </c>
      <c r="J36" s="124">
        <f>ROUND(((SUM(BF100:BF363))*I36),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ROUND((SUM(BG100:BG363)),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51</v>
      </c>
      <c r="F38" s="124">
        <f>ROUND((SUM(BH100:BH363)),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52</v>
      </c>
      <c r="F39" s="124">
        <f>ROUND((SUM(BI100:BI363)),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53</v>
      </c>
      <c r="E41" s="128"/>
      <c r="F41" s="128"/>
      <c r="G41" s="129" t="s">
        <v>54</v>
      </c>
      <c r="H41" s="130" t="s">
        <v>55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119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Oprava mostů v úseku Polička - Borová u Poličky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115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723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2.1 - SO 02 - Stavební část -  Most v km 24,327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24</v>
      </c>
      <c r="D56" s="37"/>
      <c r="E56" s="37"/>
      <c r="F56" s="27" t="str">
        <f>F14</f>
        <v xml:space="preserve"> </v>
      </c>
      <c r="G56" s="37"/>
      <c r="H56" s="37"/>
      <c r="I56" s="29" t="s">
        <v>26</v>
      </c>
      <c r="J56" s="60" t="str">
        <f>IF(J14="","",J14)</f>
        <v>14. 1. 2021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29" t="s">
        <v>32</v>
      </c>
      <c r="D58" s="37"/>
      <c r="E58" s="37"/>
      <c r="F58" s="27" t="str">
        <f>E17</f>
        <v xml:space="preserve"> </v>
      </c>
      <c r="G58" s="37"/>
      <c r="H58" s="37"/>
      <c r="I58" s="29" t="s">
        <v>38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40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120</v>
      </c>
      <c r="D61" s="138"/>
      <c r="E61" s="138"/>
      <c r="F61" s="138"/>
      <c r="G61" s="138"/>
      <c r="H61" s="138"/>
      <c r="I61" s="138"/>
      <c r="J61" s="139" t="s">
        <v>121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75</v>
      </c>
      <c r="D63" s="37"/>
      <c r="E63" s="37"/>
      <c r="F63" s="37"/>
      <c r="G63" s="37"/>
      <c r="H63" s="37"/>
      <c r="I63" s="37"/>
      <c r="J63" s="78">
        <f>J100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122</v>
      </c>
    </row>
    <row r="64" spans="1:47" s="9" customFormat="1" ht="24.95" customHeight="1">
      <c r="B64" s="141"/>
      <c r="C64" s="142"/>
      <c r="D64" s="143" t="s">
        <v>123</v>
      </c>
      <c r="E64" s="144"/>
      <c r="F64" s="144"/>
      <c r="G64" s="144"/>
      <c r="H64" s="144"/>
      <c r="I64" s="144"/>
      <c r="J64" s="145">
        <f>J101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124</v>
      </c>
      <c r="E65" s="149"/>
      <c r="F65" s="149"/>
      <c r="G65" s="149"/>
      <c r="H65" s="149"/>
      <c r="I65" s="149"/>
      <c r="J65" s="150">
        <f>J102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126</v>
      </c>
      <c r="E66" s="149"/>
      <c r="F66" s="149"/>
      <c r="G66" s="149"/>
      <c r="H66" s="149"/>
      <c r="I66" s="149"/>
      <c r="J66" s="150">
        <f>J129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127</v>
      </c>
      <c r="E67" s="149"/>
      <c r="F67" s="149"/>
      <c r="G67" s="149"/>
      <c r="H67" s="149"/>
      <c r="I67" s="149"/>
      <c r="J67" s="150">
        <f>J145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129</v>
      </c>
      <c r="E68" s="149"/>
      <c r="F68" s="149"/>
      <c r="G68" s="149"/>
      <c r="H68" s="149"/>
      <c r="I68" s="149"/>
      <c r="J68" s="150">
        <f>J164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130</v>
      </c>
      <c r="E69" s="149"/>
      <c r="F69" s="149"/>
      <c r="G69" s="149"/>
      <c r="H69" s="149"/>
      <c r="I69" s="149"/>
      <c r="J69" s="150">
        <f>J181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131</v>
      </c>
      <c r="E70" s="149"/>
      <c r="F70" s="149"/>
      <c r="G70" s="149"/>
      <c r="H70" s="149"/>
      <c r="I70" s="149"/>
      <c r="J70" s="150">
        <f>J196</f>
        <v>0</v>
      </c>
      <c r="K70" s="98"/>
      <c r="L70" s="151"/>
    </row>
    <row r="71" spans="1:31" s="10" customFormat="1" ht="14.85" customHeight="1">
      <c r="B71" s="147"/>
      <c r="C71" s="98"/>
      <c r="D71" s="148" t="s">
        <v>725</v>
      </c>
      <c r="E71" s="149"/>
      <c r="F71" s="149"/>
      <c r="G71" s="149"/>
      <c r="H71" s="149"/>
      <c r="I71" s="149"/>
      <c r="J71" s="150">
        <f>J245</f>
        <v>0</v>
      </c>
      <c r="K71" s="98"/>
      <c r="L71" s="151"/>
    </row>
    <row r="72" spans="1:31" s="10" customFormat="1" ht="19.899999999999999" customHeight="1">
      <c r="B72" s="147"/>
      <c r="C72" s="98"/>
      <c r="D72" s="148" t="s">
        <v>133</v>
      </c>
      <c r="E72" s="149"/>
      <c r="F72" s="149"/>
      <c r="G72" s="149"/>
      <c r="H72" s="149"/>
      <c r="I72" s="149"/>
      <c r="J72" s="150">
        <f>J288</f>
        <v>0</v>
      </c>
      <c r="K72" s="98"/>
      <c r="L72" s="151"/>
    </row>
    <row r="73" spans="1:31" s="10" customFormat="1" ht="19.899999999999999" customHeight="1">
      <c r="B73" s="147"/>
      <c r="C73" s="98"/>
      <c r="D73" s="148" t="s">
        <v>134</v>
      </c>
      <c r="E73" s="149"/>
      <c r="F73" s="149"/>
      <c r="G73" s="149"/>
      <c r="H73" s="149"/>
      <c r="I73" s="149"/>
      <c r="J73" s="150">
        <f>J306</f>
        <v>0</v>
      </c>
      <c r="K73" s="98"/>
      <c r="L73" s="151"/>
    </row>
    <row r="74" spans="1:31" s="9" customFormat="1" ht="24.95" customHeight="1">
      <c r="B74" s="141"/>
      <c r="C74" s="142"/>
      <c r="D74" s="143" t="s">
        <v>135</v>
      </c>
      <c r="E74" s="144"/>
      <c r="F74" s="144"/>
      <c r="G74" s="144"/>
      <c r="H74" s="144"/>
      <c r="I74" s="144"/>
      <c r="J74" s="145">
        <f>J309</f>
        <v>0</v>
      </c>
      <c r="K74" s="142"/>
      <c r="L74" s="146"/>
    </row>
    <row r="75" spans="1:31" s="10" customFormat="1" ht="19.899999999999999" customHeight="1">
      <c r="B75" s="147"/>
      <c r="C75" s="98"/>
      <c r="D75" s="148" t="s">
        <v>136</v>
      </c>
      <c r="E75" s="149"/>
      <c r="F75" s="149"/>
      <c r="G75" s="149"/>
      <c r="H75" s="149"/>
      <c r="I75" s="149"/>
      <c r="J75" s="150">
        <f>J310</f>
        <v>0</v>
      </c>
      <c r="K75" s="98"/>
      <c r="L75" s="151"/>
    </row>
    <row r="76" spans="1:31" s="10" customFormat="1" ht="19.899999999999999" customHeight="1">
      <c r="B76" s="147"/>
      <c r="C76" s="98"/>
      <c r="D76" s="148" t="s">
        <v>726</v>
      </c>
      <c r="E76" s="149"/>
      <c r="F76" s="149"/>
      <c r="G76" s="149"/>
      <c r="H76" s="149"/>
      <c r="I76" s="149"/>
      <c r="J76" s="150">
        <f>J338</f>
        <v>0</v>
      </c>
      <c r="K76" s="98"/>
      <c r="L76" s="151"/>
    </row>
    <row r="77" spans="1:31" s="9" customFormat="1" ht="24.95" customHeight="1">
      <c r="B77" s="141"/>
      <c r="C77" s="142"/>
      <c r="D77" s="143" t="s">
        <v>138</v>
      </c>
      <c r="E77" s="144"/>
      <c r="F77" s="144"/>
      <c r="G77" s="144"/>
      <c r="H77" s="144"/>
      <c r="I77" s="144"/>
      <c r="J77" s="145">
        <f>J354</f>
        <v>0</v>
      </c>
      <c r="K77" s="142"/>
      <c r="L77" s="146"/>
    </row>
    <row r="78" spans="1:31" s="10" customFormat="1" ht="19.899999999999999" customHeight="1">
      <c r="B78" s="147"/>
      <c r="C78" s="98"/>
      <c r="D78" s="148" t="s">
        <v>139</v>
      </c>
      <c r="E78" s="149"/>
      <c r="F78" s="149"/>
      <c r="G78" s="149"/>
      <c r="H78" s="149"/>
      <c r="I78" s="149"/>
      <c r="J78" s="150">
        <f>J355</f>
        <v>0</v>
      </c>
      <c r="K78" s="98"/>
      <c r="L78" s="151"/>
    </row>
    <row r="79" spans="1:31" s="2" customFormat="1" ht="21.7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4" spans="1:31" s="2" customFormat="1" ht="6.95" customHeight="1">
      <c r="A84" s="35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4.95" customHeight="1">
      <c r="A85" s="35"/>
      <c r="B85" s="36"/>
      <c r="C85" s="23" t="s">
        <v>140</v>
      </c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12" customHeight="1">
      <c r="A87" s="35"/>
      <c r="B87" s="36"/>
      <c r="C87" s="29" t="s">
        <v>16</v>
      </c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6.5" customHeight="1">
      <c r="A88" s="35"/>
      <c r="B88" s="36"/>
      <c r="C88" s="37"/>
      <c r="D88" s="37"/>
      <c r="E88" s="370" t="str">
        <f>E7</f>
        <v>Oprava mostů v úseku Polička - Borová u Poličky</v>
      </c>
      <c r="F88" s="371"/>
      <c r="G88" s="371"/>
      <c r="H88" s="371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1" customFormat="1" ht="12" customHeight="1">
      <c r="B89" s="21"/>
      <c r="C89" s="29" t="s">
        <v>115</v>
      </c>
      <c r="D89" s="22"/>
      <c r="E89" s="22"/>
      <c r="F89" s="22"/>
      <c r="G89" s="22"/>
      <c r="H89" s="22"/>
      <c r="I89" s="22"/>
      <c r="J89" s="22"/>
      <c r="K89" s="22"/>
      <c r="L89" s="20"/>
    </row>
    <row r="90" spans="1:31" s="2" customFormat="1" ht="16.5" customHeight="1">
      <c r="A90" s="35"/>
      <c r="B90" s="36"/>
      <c r="C90" s="37"/>
      <c r="D90" s="37"/>
      <c r="E90" s="370" t="s">
        <v>723</v>
      </c>
      <c r="F90" s="372"/>
      <c r="G90" s="372"/>
      <c r="H90" s="372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29" t="s">
        <v>117</v>
      </c>
      <c r="D91" s="37"/>
      <c r="E91" s="37"/>
      <c r="F91" s="37"/>
      <c r="G91" s="37"/>
      <c r="H91" s="37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6.5" customHeight="1">
      <c r="A92" s="35"/>
      <c r="B92" s="36"/>
      <c r="C92" s="37"/>
      <c r="D92" s="37"/>
      <c r="E92" s="324" t="str">
        <f>E11</f>
        <v>2.1 - SO 02 - Stavební část -  Most v km 24,327</v>
      </c>
      <c r="F92" s="372"/>
      <c r="G92" s="372"/>
      <c r="H92" s="372"/>
      <c r="I92" s="37"/>
      <c r="J92" s="37"/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6.9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2" customHeight="1">
      <c r="A94" s="35"/>
      <c r="B94" s="36"/>
      <c r="C94" s="29" t="s">
        <v>24</v>
      </c>
      <c r="D94" s="37"/>
      <c r="E94" s="37"/>
      <c r="F94" s="27" t="str">
        <f>F14</f>
        <v xml:space="preserve"> </v>
      </c>
      <c r="G94" s="37"/>
      <c r="H94" s="37"/>
      <c r="I94" s="29" t="s">
        <v>26</v>
      </c>
      <c r="J94" s="60" t="str">
        <f>IF(J14="","",J14)</f>
        <v>14. 1. 2021</v>
      </c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6.9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29" t="s">
        <v>32</v>
      </c>
      <c r="D96" s="37"/>
      <c r="E96" s="37"/>
      <c r="F96" s="27" t="str">
        <f>E17</f>
        <v xml:space="preserve"> </v>
      </c>
      <c r="G96" s="37"/>
      <c r="H96" s="37"/>
      <c r="I96" s="29" t="s">
        <v>38</v>
      </c>
      <c r="J96" s="33" t="str">
        <f>E23</f>
        <v xml:space="preserve"> </v>
      </c>
      <c r="K96" s="37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5.2" customHeight="1">
      <c r="A97" s="35"/>
      <c r="B97" s="36"/>
      <c r="C97" s="29" t="s">
        <v>36</v>
      </c>
      <c r="D97" s="37"/>
      <c r="E97" s="37"/>
      <c r="F97" s="27" t="str">
        <f>IF(E20="","",E20)</f>
        <v>Vyplň údaj</v>
      </c>
      <c r="G97" s="37"/>
      <c r="H97" s="37"/>
      <c r="I97" s="29" t="s">
        <v>40</v>
      </c>
      <c r="J97" s="33" t="str">
        <f>E26</f>
        <v xml:space="preserve"> </v>
      </c>
      <c r="K97" s="37"/>
      <c r="L97" s="114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0.3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114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11" customFormat="1" ht="29.25" customHeight="1">
      <c r="A99" s="152"/>
      <c r="B99" s="153"/>
      <c r="C99" s="154" t="s">
        <v>141</v>
      </c>
      <c r="D99" s="155" t="s">
        <v>62</v>
      </c>
      <c r="E99" s="155" t="s">
        <v>58</v>
      </c>
      <c r="F99" s="155" t="s">
        <v>59</v>
      </c>
      <c r="G99" s="155" t="s">
        <v>142</v>
      </c>
      <c r="H99" s="155" t="s">
        <v>143</v>
      </c>
      <c r="I99" s="155" t="s">
        <v>144</v>
      </c>
      <c r="J99" s="155" t="s">
        <v>121</v>
      </c>
      <c r="K99" s="156" t="s">
        <v>145</v>
      </c>
      <c r="L99" s="157"/>
      <c r="M99" s="69" t="s">
        <v>34</v>
      </c>
      <c r="N99" s="70" t="s">
        <v>47</v>
      </c>
      <c r="O99" s="70" t="s">
        <v>146</v>
      </c>
      <c r="P99" s="70" t="s">
        <v>147</v>
      </c>
      <c r="Q99" s="70" t="s">
        <v>148</v>
      </c>
      <c r="R99" s="70" t="s">
        <v>149</v>
      </c>
      <c r="S99" s="70" t="s">
        <v>150</v>
      </c>
      <c r="T99" s="71" t="s">
        <v>151</v>
      </c>
      <c r="U99" s="152"/>
      <c r="V99" s="152"/>
      <c r="W99" s="152"/>
      <c r="X99" s="152"/>
      <c r="Y99" s="152"/>
      <c r="Z99" s="152"/>
      <c r="AA99" s="152"/>
      <c r="AB99" s="152"/>
      <c r="AC99" s="152"/>
      <c r="AD99" s="152"/>
      <c r="AE99" s="152"/>
    </row>
    <row r="100" spans="1:65" s="2" customFormat="1" ht="22.9" customHeight="1">
      <c r="A100" s="35"/>
      <c r="B100" s="36"/>
      <c r="C100" s="76" t="s">
        <v>152</v>
      </c>
      <c r="D100" s="37"/>
      <c r="E100" s="37"/>
      <c r="F100" s="37"/>
      <c r="G100" s="37"/>
      <c r="H100" s="37"/>
      <c r="I100" s="37"/>
      <c r="J100" s="158">
        <f>BK100</f>
        <v>0</v>
      </c>
      <c r="K100" s="37"/>
      <c r="L100" s="40"/>
      <c r="M100" s="72"/>
      <c r="N100" s="159"/>
      <c r="O100" s="73"/>
      <c r="P100" s="160">
        <f>P101+P309+P354</f>
        <v>0</v>
      </c>
      <c r="Q100" s="73"/>
      <c r="R100" s="160">
        <f>R101+R309+R354</f>
        <v>140.15824146853998</v>
      </c>
      <c r="S100" s="73"/>
      <c r="T100" s="161">
        <f>T101+T309+T354</f>
        <v>16.622199999999999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76</v>
      </c>
      <c r="AU100" s="17" t="s">
        <v>122</v>
      </c>
      <c r="BK100" s="162">
        <f>BK101+BK309+BK354</f>
        <v>0</v>
      </c>
    </row>
    <row r="101" spans="1:65" s="12" customFormat="1" ht="25.9" customHeight="1">
      <c r="B101" s="163"/>
      <c r="C101" s="164"/>
      <c r="D101" s="165" t="s">
        <v>76</v>
      </c>
      <c r="E101" s="166" t="s">
        <v>153</v>
      </c>
      <c r="F101" s="166" t="s">
        <v>154</v>
      </c>
      <c r="G101" s="164"/>
      <c r="H101" s="164"/>
      <c r="I101" s="167"/>
      <c r="J101" s="168">
        <f>BK101</f>
        <v>0</v>
      </c>
      <c r="K101" s="164"/>
      <c r="L101" s="169"/>
      <c r="M101" s="170"/>
      <c r="N101" s="171"/>
      <c r="O101" s="171"/>
      <c r="P101" s="172">
        <f>P102+P129+P145+P164+P181+P196+P288+P306</f>
        <v>0</v>
      </c>
      <c r="Q101" s="171"/>
      <c r="R101" s="172">
        <f>R102+R129+R145+R164+R181+R196+R288+R306</f>
        <v>117.32465866854</v>
      </c>
      <c r="S101" s="171"/>
      <c r="T101" s="173">
        <f>T102+T129+T145+T164+T181+T196+T288+T306</f>
        <v>16.622199999999999</v>
      </c>
      <c r="AR101" s="174" t="s">
        <v>23</v>
      </c>
      <c r="AT101" s="175" t="s">
        <v>76</v>
      </c>
      <c r="AU101" s="175" t="s">
        <v>77</v>
      </c>
      <c r="AY101" s="174" t="s">
        <v>155</v>
      </c>
      <c r="BK101" s="176">
        <f>BK102+BK129+BK145+BK164+BK181+BK196+BK288+BK306</f>
        <v>0</v>
      </c>
    </row>
    <row r="102" spans="1:65" s="12" customFormat="1" ht="22.9" customHeight="1">
      <c r="B102" s="163"/>
      <c r="C102" s="164"/>
      <c r="D102" s="165" t="s">
        <v>76</v>
      </c>
      <c r="E102" s="177" t="s">
        <v>23</v>
      </c>
      <c r="F102" s="177" t="s">
        <v>156</v>
      </c>
      <c r="G102" s="164"/>
      <c r="H102" s="164"/>
      <c r="I102" s="167"/>
      <c r="J102" s="178">
        <f>BK102</f>
        <v>0</v>
      </c>
      <c r="K102" s="164"/>
      <c r="L102" s="169"/>
      <c r="M102" s="170"/>
      <c r="N102" s="171"/>
      <c r="O102" s="171"/>
      <c r="P102" s="172">
        <f>SUM(P103:P128)</f>
        <v>0</v>
      </c>
      <c r="Q102" s="171"/>
      <c r="R102" s="172">
        <f>SUM(R103:R128)</f>
        <v>0.40133494799999997</v>
      </c>
      <c r="S102" s="171"/>
      <c r="T102" s="173">
        <f>SUM(T103:T128)</f>
        <v>1.4550000000000001</v>
      </c>
      <c r="AR102" s="174" t="s">
        <v>23</v>
      </c>
      <c r="AT102" s="175" t="s">
        <v>76</v>
      </c>
      <c r="AU102" s="175" t="s">
        <v>23</v>
      </c>
      <c r="AY102" s="174" t="s">
        <v>155</v>
      </c>
      <c r="BK102" s="176">
        <f>SUM(BK103:BK128)</f>
        <v>0</v>
      </c>
    </row>
    <row r="103" spans="1:65" s="2" customFormat="1" ht="24">
      <c r="A103" s="35"/>
      <c r="B103" s="36"/>
      <c r="C103" s="179" t="s">
        <v>23</v>
      </c>
      <c r="D103" s="179" t="s">
        <v>157</v>
      </c>
      <c r="E103" s="180" t="s">
        <v>158</v>
      </c>
      <c r="F103" s="181" t="s">
        <v>165</v>
      </c>
      <c r="G103" s="182" t="s">
        <v>160</v>
      </c>
      <c r="H103" s="183">
        <v>400</v>
      </c>
      <c r="I103" s="184"/>
      <c r="J103" s="185">
        <f>ROUND(I103*H103,2)</f>
        <v>0</v>
      </c>
      <c r="K103" s="181" t="s">
        <v>161</v>
      </c>
      <c r="L103" s="40"/>
      <c r="M103" s="186" t="s">
        <v>34</v>
      </c>
      <c r="N103" s="187" t="s">
        <v>48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162</v>
      </c>
      <c r="AT103" s="190" t="s">
        <v>157</v>
      </c>
      <c r="AU103" s="190" t="s">
        <v>22</v>
      </c>
      <c r="AY103" s="17" t="s">
        <v>155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7" t="s">
        <v>23</v>
      </c>
      <c r="BK103" s="191">
        <f>ROUND(I103*H103,2)</f>
        <v>0</v>
      </c>
      <c r="BL103" s="17" t="s">
        <v>162</v>
      </c>
      <c r="BM103" s="190" t="s">
        <v>727</v>
      </c>
    </row>
    <row r="104" spans="1:65" s="2" customFormat="1" ht="19.5">
      <c r="A104" s="35"/>
      <c r="B104" s="36"/>
      <c r="C104" s="37"/>
      <c r="D104" s="192" t="s">
        <v>164</v>
      </c>
      <c r="E104" s="37"/>
      <c r="F104" s="193" t="s">
        <v>165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7" t="s">
        <v>164</v>
      </c>
      <c r="AU104" s="17" t="s">
        <v>22</v>
      </c>
    </row>
    <row r="105" spans="1:65" s="2" customFormat="1" ht="16.5" customHeight="1">
      <c r="A105" s="35"/>
      <c r="B105" s="36"/>
      <c r="C105" s="179" t="s">
        <v>22</v>
      </c>
      <c r="D105" s="179" t="s">
        <v>157</v>
      </c>
      <c r="E105" s="180" t="s">
        <v>166</v>
      </c>
      <c r="F105" s="181" t="s">
        <v>167</v>
      </c>
      <c r="G105" s="182" t="s">
        <v>160</v>
      </c>
      <c r="H105" s="183">
        <v>400</v>
      </c>
      <c r="I105" s="184"/>
      <c r="J105" s="185">
        <f>ROUND(I105*H105,2)</f>
        <v>0</v>
      </c>
      <c r="K105" s="181" t="s">
        <v>161</v>
      </c>
      <c r="L105" s="40"/>
      <c r="M105" s="186" t="s">
        <v>34</v>
      </c>
      <c r="N105" s="187" t="s">
        <v>48</v>
      </c>
      <c r="O105" s="65"/>
      <c r="P105" s="188">
        <f>O105*H105</f>
        <v>0</v>
      </c>
      <c r="Q105" s="188">
        <v>3.0000000000000001E-5</v>
      </c>
      <c r="R105" s="188">
        <f>Q105*H105</f>
        <v>1.2E-2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162</v>
      </c>
      <c r="AT105" s="190" t="s">
        <v>157</v>
      </c>
      <c r="AU105" s="190" t="s">
        <v>22</v>
      </c>
      <c r="AY105" s="17" t="s">
        <v>155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7" t="s">
        <v>23</v>
      </c>
      <c r="BK105" s="191">
        <f>ROUND(I105*H105,2)</f>
        <v>0</v>
      </c>
      <c r="BL105" s="17" t="s">
        <v>162</v>
      </c>
      <c r="BM105" s="190" t="s">
        <v>728</v>
      </c>
    </row>
    <row r="106" spans="1:65" s="2" customFormat="1" ht="19.5">
      <c r="A106" s="35"/>
      <c r="B106" s="36"/>
      <c r="C106" s="37"/>
      <c r="D106" s="192" t="s">
        <v>164</v>
      </c>
      <c r="E106" s="37"/>
      <c r="F106" s="193" t="s">
        <v>169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164</v>
      </c>
      <c r="AU106" s="17" t="s">
        <v>22</v>
      </c>
    </row>
    <row r="107" spans="1:65" s="2" customFormat="1" ht="16.5" customHeight="1">
      <c r="A107" s="35"/>
      <c r="B107" s="36"/>
      <c r="C107" s="179" t="s">
        <v>170</v>
      </c>
      <c r="D107" s="179" t="s">
        <v>157</v>
      </c>
      <c r="E107" s="180" t="s">
        <v>729</v>
      </c>
      <c r="F107" s="181" t="s">
        <v>730</v>
      </c>
      <c r="G107" s="182" t="s">
        <v>243</v>
      </c>
      <c r="H107" s="183">
        <v>20</v>
      </c>
      <c r="I107" s="184"/>
      <c r="J107" s="185">
        <f>ROUND(I107*H107,2)</f>
        <v>0</v>
      </c>
      <c r="K107" s="181" t="s">
        <v>161</v>
      </c>
      <c r="L107" s="40"/>
      <c r="M107" s="186" t="s">
        <v>34</v>
      </c>
      <c r="N107" s="187" t="s">
        <v>48</v>
      </c>
      <c r="O107" s="65"/>
      <c r="P107" s="188">
        <f>O107*H107</f>
        <v>0</v>
      </c>
      <c r="Q107" s="188">
        <v>1.7500247399999998E-2</v>
      </c>
      <c r="R107" s="188">
        <f>Q107*H107</f>
        <v>0.35000494799999998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162</v>
      </c>
      <c r="AT107" s="190" t="s">
        <v>157</v>
      </c>
      <c r="AU107" s="190" t="s">
        <v>22</v>
      </c>
      <c r="AY107" s="17" t="s">
        <v>155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7" t="s">
        <v>23</v>
      </c>
      <c r="BK107" s="191">
        <f>ROUND(I107*H107,2)</f>
        <v>0</v>
      </c>
      <c r="BL107" s="17" t="s">
        <v>162</v>
      </c>
      <c r="BM107" s="190" t="s">
        <v>731</v>
      </c>
    </row>
    <row r="108" spans="1:65" s="2" customFormat="1" ht="11.25">
      <c r="A108" s="35"/>
      <c r="B108" s="36"/>
      <c r="C108" s="37"/>
      <c r="D108" s="192" t="s">
        <v>164</v>
      </c>
      <c r="E108" s="37"/>
      <c r="F108" s="193" t="s">
        <v>732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7" t="s">
        <v>164</v>
      </c>
      <c r="AU108" s="17" t="s">
        <v>22</v>
      </c>
    </row>
    <row r="109" spans="1:65" s="2" customFormat="1" ht="36">
      <c r="A109" s="35"/>
      <c r="B109" s="36"/>
      <c r="C109" s="179" t="s">
        <v>162</v>
      </c>
      <c r="D109" s="179" t="s">
        <v>157</v>
      </c>
      <c r="E109" s="180" t="s">
        <v>198</v>
      </c>
      <c r="F109" s="181" t="s">
        <v>199</v>
      </c>
      <c r="G109" s="182" t="s">
        <v>178</v>
      </c>
      <c r="H109" s="183">
        <v>5.3250000000000002</v>
      </c>
      <c r="I109" s="184"/>
      <c r="J109" s="185">
        <f>ROUND(I109*H109,2)</f>
        <v>0</v>
      </c>
      <c r="K109" s="181" t="s">
        <v>161</v>
      </c>
      <c r="L109" s="40"/>
      <c r="M109" s="186" t="s">
        <v>34</v>
      </c>
      <c r="N109" s="187" t="s">
        <v>48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162</v>
      </c>
      <c r="AT109" s="190" t="s">
        <v>157</v>
      </c>
      <c r="AU109" s="190" t="s">
        <v>22</v>
      </c>
      <c r="AY109" s="17" t="s">
        <v>155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7" t="s">
        <v>23</v>
      </c>
      <c r="BK109" s="191">
        <f>ROUND(I109*H109,2)</f>
        <v>0</v>
      </c>
      <c r="BL109" s="17" t="s">
        <v>162</v>
      </c>
      <c r="BM109" s="190" t="s">
        <v>733</v>
      </c>
    </row>
    <row r="110" spans="1:65" s="2" customFormat="1" ht="19.5">
      <c r="A110" s="35"/>
      <c r="B110" s="36"/>
      <c r="C110" s="37"/>
      <c r="D110" s="192" t="s">
        <v>164</v>
      </c>
      <c r="E110" s="37"/>
      <c r="F110" s="193" t="s">
        <v>201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7" t="s">
        <v>164</v>
      </c>
      <c r="AU110" s="17" t="s">
        <v>22</v>
      </c>
    </row>
    <row r="111" spans="1:65" s="13" customFormat="1" ht="11.25">
      <c r="B111" s="197"/>
      <c r="C111" s="198"/>
      <c r="D111" s="192" t="s">
        <v>180</v>
      </c>
      <c r="E111" s="199" t="s">
        <v>34</v>
      </c>
      <c r="F111" s="200" t="s">
        <v>734</v>
      </c>
      <c r="G111" s="198"/>
      <c r="H111" s="201">
        <v>5.3250000000000002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180</v>
      </c>
      <c r="AU111" s="207" t="s">
        <v>22</v>
      </c>
      <c r="AV111" s="13" t="s">
        <v>22</v>
      </c>
      <c r="AW111" s="13" t="s">
        <v>39</v>
      </c>
      <c r="AX111" s="13" t="s">
        <v>23</v>
      </c>
      <c r="AY111" s="207" t="s">
        <v>155</v>
      </c>
    </row>
    <row r="112" spans="1:65" s="2" customFormat="1" ht="33" customHeight="1">
      <c r="A112" s="35"/>
      <c r="B112" s="36"/>
      <c r="C112" s="179" t="s">
        <v>182</v>
      </c>
      <c r="D112" s="179" t="s">
        <v>157</v>
      </c>
      <c r="E112" s="180" t="s">
        <v>248</v>
      </c>
      <c r="F112" s="181" t="s">
        <v>249</v>
      </c>
      <c r="G112" s="182" t="s">
        <v>178</v>
      </c>
      <c r="H112" s="183">
        <v>5.4</v>
      </c>
      <c r="I112" s="184"/>
      <c r="J112" s="185">
        <f>ROUND(I112*H112,2)</f>
        <v>0</v>
      </c>
      <c r="K112" s="181" t="s">
        <v>161</v>
      </c>
      <c r="L112" s="40"/>
      <c r="M112" s="186" t="s">
        <v>34</v>
      </c>
      <c r="N112" s="187" t="s">
        <v>48</v>
      </c>
      <c r="O112" s="65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162</v>
      </c>
      <c r="AT112" s="190" t="s">
        <v>157</v>
      </c>
      <c r="AU112" s="190" t="s">
        <v>22</v>
      </c>
      <c r="AY112" s="17" t="s">
        <v>155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7" t="s">
        <v>23</v>
      </c>
      <c r="BK112" s="191">
        <f>ROUND(I112*H112,2)</f>
        <v>0</v>
      </c>
      <c r="BL112" s="17" t="s">
        <v>162</v>
      </c>
      <c r="BM112" s="190" t="s">
        <v>735</v>
      </c>
    </row>
    <row r="113" spans="1:65" s="2" customFormat="1" ht="29.25">
      <c r="A113" s="35"/>
      <c r="B113" s="36"/>
      <c r="C113" s="37"/>
      <c r="D113" s="192" t="s">
        <v>164</v>
      </c>
      <c r="E113" s="37"/>
      <c r="F113" s="193" t="s">
        <v>251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7" t="s">
        <v>164</v>
      </c>
      <c r="AU113" s="17" t="s">
        <v>22</v>
      </c>
    </row>
    <row r="114" spans="1:65" s="2" customFormat="1" ht="19.5">
      <c r="A114" s="35"/>
      <c r="B114" s="36"/>
      <c r="C114" s="37"/>
      <c r="D114" s="192" t="s">
        <v>236</v>
      </c>
      <c r="E114" s="37"/>
      <c r="F114" s="219" t="s">
        <v>736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7" t="s">
        <v>236</v>
      </c>
      <c r="AU114" s="17" t="s">
        <v>22</v>
      </c>
    </row>
    <row r="115" spans="1:65" s="13" customFormat="1" ht="11.25">
      <c r="B115" s="197"/>
      <c r="C115" s="198"/>
      <c r="D115" s="192" t="s">
        <v>180</v>
      </c>
      <c r="E115" s="199" t="s">
        <v>34</v>
      </c>
      <c r="F115" s="200" t="s">
        <v>737</v>
      </c>
      <c r="G115" s="198"/>
      <c r="H115" s="201">
        <v>5.4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180</v>
      </c>
      <c r="AU115" s="207" t="s">
        <v>22</v>
      </c>
      <c r="AV115" s="13" t="s">
        <v>22</v>
      </c>
      <c r="AW115" s="13" t="s">
        <v>39</v>
      </c>
      <c r="AX115" s="13" t="s">
        <v>23</v>
      </c>
      <c r="AY115" s="207" t="s">
        <v>155</v>
      </c>
    </row>
    <row r="116" spans="1:65" s="2" customFormat="1" ht="16.5" customHeight="1">
      <c r="A116" s="35"/>
      <c r="B116" s="36"/>
      <c r="C116" s="179" t="s">
        <v>187</v>
      </c>
      <c r="D116" s="179" t="s">
        <v>157</v>
      </c>
      <c r="E116" s="180" t="s">
        <v>738</v>
      </c>
      <c r="F116" s="181" t="s">
        <v>739</v>
      </c>
      <c r="G116" s="182" t="s">
        <v>178</v>
      </c>
      <c r="H116" s="183">
        <v>10.725</v>
      </c>
      <c r="I116" s="184"/>
      <c r="J116" s="185">
        <f>ROUND(I116*H116,2)</f>
        <v>0</v>
      </c>
      <c r="K116" s="181" t="s">
        <v>161</v>
      </c>
      <c r="L116" s="40"/>
      <c r="M116" s="186" t="s">
        <v>34</v>
      </c>
      <c r="N116" s="187" t="s">
        <v>48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162</v>
      </c>
      <c r="AT116" s="190" t="s">
        <v>157</v>
      </c>
      <c r="AU116" s="190" t="s">
        <v>22</v>
      </c>
      <c r="AY116" s="17" t="s">
        <v>155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7" t="s">
        <v>23</v>
      </c>
      <c r="BK116" s="191">
        <f>ROUND(I116*H116,2)</f>
        <v>0</v>
      </c>
      <c r="BL116" s="17" t="s">
        <v>162</v>
      </c>
      <c r="BM116" s="190" t="s">
        <v>740</v>
      </c>
    </row>
    <row r="117" spans="1:65" s="2" customFormat="1" ht="19.5">
      <c r="A117" s="35"/>
      <c r="B117" s="36"/>
      <c r="C117" s="37"/>
      <c r="D117" s="192" t="s">
        <v>164</v>
      </c>
      <c r="E117" s="37"/>
      <c r="F117" s="193" t="s">
        <v>741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7" t="s">
        <v>164</v>
      </c>
      <c r="AU117" s="17" t="s">
        <v>22</v>
      </c>
    </row>
    <row r="118" spans="1:65" s="13" customFormat="1" ht="11.25">
      <c r="B118" s="197"/>
      <c r="C118" s="198"/>
      <c r="D118" s="192" t="s">
        <v>180</v>
      </c>
      <c r="E118" s="199" t="s">
        <v>34</v>
      </c>
      <c r="F118" s="200" t="s">
        <v>742</v>
      </c>
      <c r="G118" s="198"/>
      <c r="H118" s="201">
        <v>10.725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180</v>
      </c>
      <c r="AU118" s="207" t="s">
        <v>22</v>
      </c>
      <c r="AV118" s="13" t="s">
        <v>22</v>
      </c>
      <c r="AW118" s="13" t="s">
        <v>39</v>
      </c>
      <c r="AX118" s="13" t="s">
        <v>23</v>
      </c>
      <c r="AY118" s="207" t="s">
        <v>155</v>
      </c>
    </row>
    <row r="119" spans="1:65" s="2" customFormat="1" ht="24">
      <c r="A119" s="35"/>
      <c r="B119" s="36"/>
      <c r="C119" s="179" t="s">
        <v>192</v>
      </c>
      <c r="D119" s="179" t="s">
        <v>157</v>
      </c>
      <c r="E119" s="180" t="s">
        <v>212</v>
      </c>
      <c r="F119" s="181" t="s">
        <v>213</v>
      </c>
      <c r="G119" s="182" t="s">
        <v>160</v>
      </c>
      <c r="H119" s="183">
        <v>107.25</v>
      </c>
      <c r="I119" s="184"/>
      <c r="J119" s="185">
        <f>ROUND(I119*H119,2)</f>
        <v>0</v>
      </c>
      <c r="K119" s="181" t="s">
        <v>161</v>
      </c>
      <c r="L119" s="40"/>
      <c r="M119" s="186" t="s">
        <v>34</v>
      </c>
      <c r="N119" s="187" t="s">
        <v>48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162</v>
      </c>
      <c r="AT119" s="190" t="s">
        <v>157</v>
      </c>
      <c r="AU119" s="190" t="s">
        <v>22</v>
      </c>
      <c r="AY119" s="17" t="s">
        <v>155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7" t="s">
        <v>23</v>
      </c>
      <c r="BK119" s="191">
        <f>ROUND(I119*H119,2)</f>
        <v>0</v>
      </c>
      <c r="BL119" s="17" t="s">
        <v>162</v>
      </c>
      <c r="BM119" s="190" t="s">
        <v>743</v>
      </c>
    </row>
    <row r="120" spans="1:65" s="2" customFormat="1" ht="19.5">
      <c r="A120" s="35"/>
      <c r="B120" s="36"/>
      <c r="C120" s="37"/>
      <c r="D120" s="192" t="s">
        <v>164</v>
      </c>
      <c r="E120" s="37"/>
      <c r="F120" s="193" t="s">
        <v>215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164</v>
      </c>
      <c r="AU120" s="17" t="s">
        <v>22</v>
      </c>
    </row>
    <row r="121" spans="1:65" s="13" customFormat="1" ht="11.25">
      <c r="B121" s="197"/>
      <c r="C121" s="198"/>
      <c r="D121" s="192" t="s">
        <v>180</v>
      </c>
      <c r="E121" s="199" t="s">
        <v>34</v>
      </c>
      <c r="F121" s="200" t="s">
        <v>744</v>
      </c>
      <c r="G121" s="198"/>
      <c r="H121" s="201">
        <v>107.25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180</v>
      </c>
      <c r="AU121" s="207" t="s">
        <v>22</v>
      </c>
      <c r="AV121" s="13" t="s">
        <v>22</v>
      </c>
      <c r="AW121" s="13" t="s">
        <v>39</v>
      </c>
      <c r="AX121" s="13" t="s">
        <v>23</v>
      </c>
      <c r="AY121" s="207" t="s">
        <v>155</v>
      </c>
    </row>
    <row r="122" spans="1:65" s="2" customFormat="1" ht="24">
      <c r="A122" s="35"/>
      <c r="B122" s="36"/>
      <c r="C122" s="179" t="s">
        <v>197</v>
      </c>
      <c r="D122" s="179" t="s">
        <v>157</v>
      </c>
      <c r="E122" s="180" t="s">
        <v>745</v>
      </c>
      <c r="F122" s="181" t="s">
        <v>746</v>
      </c>
      <c r="G122" s="182" t="s">
        <v>243</v>
      </c>
      <c r="H122" s="183">
        <v>15</v>
      </c>
      <c r="I122" s="184"/>
      <c r="J122" s="185">
        <f>ROUND(I122*H122,2)</f>
        <v>0</v>
      </c>
      <c r="K122" s="181" t="s">
        <v>161</v>
      </c>
      <c r="L122" s="40"/>
      <c r="M122" s="186" t="s">
        <v>34</v>
      </c>
      <c r="N122" s="187" t="s">
        <v>48</v>
      </c>
      <c r="O122" s="65"/>
      <c r="P122" s="188">
        <f>O122*H122</f>
        <v>0</v>
      </c>
      <c r="Q122" s="188">
        <v>0</v>
      </c>
      <c r="R122" s="188">
        <f>Q122*H122</f>
        <v>0</v>
      </c>
      <c r="S122" s="188">
        <v>9.7000000000000003E-2</v>
      </c>
      <c r="T122" s="189">
        <f>S122*H122</f>
        <v>1.4550000000000001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162</v>
      </c>
      <c r="AT122" s="190" t="s">
        <v>157</v>
      </c>
      <c r="AU122" s="190" t="s">
        <v>22</v>
      </c>
      <c r="AY122" s="17" t="s">
        <v>155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7" t="s">
        <v>23</v>
      </c>
      <c r="BK122" s="191">
        <f>ROUND(I122*H122,2)</f>
        <v>0</v>
      </c>
      <c r="BL122" s="17" t="s">
        <v>162</v>
      </c>
      <c r="BM122" s="190" t="s">
        <v>747</v>
      </c>
    </row>
    <row r="123" spans="1:65" s="2" customFormat="1" ht="19.5">
      <c r="A123" s="35"/>
      <c r="B123" s="36"/>
      <c r="C123" s="37"/>
      <c r="D123" s="192" t="s">
        <v>164</v>
      </c>
      <c r="E123" s="37"/>
      <c r="F123" s="193" t="s">
        <v>746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164</v>
      </c>
      <c r="AU123" s="17" t="s">
        <v>22</v>
      </c>
    </row>
    <row r="124" spans="1:65" s="13" customFormat="1" ht="11.25">
      <c r="B124" s="197"/>
      <c r="C124" s="198"/>
      <c r="D124" s="192" t="s">
        <v>180</v>
      </c>
      <c r="E124" s="199" t="s">
        <v>34</v>
      </c>
      <c r="F124" s="200" t="s">
        <v>748</v>
      </c>
      <c r="G124" s="198"/>
      <c r="H124" s="201">
        <v>15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180</v>
      </c>
      <c r="AU124" s="207" t="s">
        <v>22</v>
      </c>
      <c r="AV124" s="13" t="s">
        <v>22</v>
      </c>
      <c r="AW124" s="13" t="s">
        <v>39</v>
      </c>
      <c r="AX124" s="13" t="s">
        <v>23</v>
      </c>
      <c r="AY124" s="207" t="s">
        <v>155</v>
      </c>
    </row>
    <row r="125" spans="1:65" s="2" customFormat="1" ht="24">
      <c r="A125" s="35"/>
      <c r="B125" s="36"/>
      <c r="C125" s="179" t="s">
        <v>206</v>
      </c>
      <c r="D125" s="179" t="s">
        <v>157</v>
      </c>
      <c r="E125" s="180" t="s">
        <v>233</v>
      </c>
      <c r="F125" s="181" t="s">
        <v>234</v>
      </c>
      <c r="G125" s="182" t="s">
        <v>160</v>
      </c>
      <c r="H125" s="183">
        <v>4.5</v>
      </c>
      <c r="I125" s="184"/>
      <c r="J125" s="185">
        <f>ROUND(I125*H125,2)</f>
        <v>0</v>
      </c>
      <c r="K125" s="181" t="s">
        <v>161</v>
      </c>
      <c r="L125" s="40"/>
      <c r="M125" s="186" t="s">
        <v>34</v>
      </c>
      <c r="N125" s="187" t="s">
        <v>48</v>
      </c>
      <c r="O125" s="65"/>
      <c r="P125" s="188">
        <f>O125*H125</f>
        <v>0</v>
      </c>
      <c r="Q125" s="188">
        <v>8.7399999999999995E-3</v>
      </c>
      <c r="R125" s="188">
        <f>Q125*H125</f>
        <v>3.9329999999999997E-2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162</v>
      </c>
      <c r="AT125" s="190" t="s">
        <v>157</v>
      </c>
      <c r="AU125" s="190" t="s">
        <v>22</v>
      </c>
      <c r="AY125" s="17" t="s">
        <v>155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7" t="s">
        <v>23</v>
      </c>
      <c r="BK125" s="191">
        <f>ROUND(I125*H125,2)</f>
        <v>0</v>
      </c>
      <c r="BL125" s="17" t="s">
        <v>162</v>
      </c>
      <c r="BM125" s="190" t="s">
        <v>749</v>
      </c>
    </row>
    <row r="126" spans="1:65" s="2" customFormat="1" ht="11.25">
      <c r="A126" s="35"/>
      <c r="B126" s="36"/>
      <c r="C126" s="37"/>
      <c r="D126" s="192" t="s">
        <v>164</v>
      </c>
      <c r="E126" s="37"/>
      <c r="F126" s="193" t="s">
        <v>234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164</v>
      </c>
      <c r="AU126" s="17" t="s">
        <v>22</v>
      </c>
    </row>
    <row r="127" spans="1:65" s="2" customFormat="1" ht="19.5">
      <c r="A127" s="35"/>
      <c r="B127" s="36"/>
      <c r="C127" s="37"/>
      <c r="D127" s="192" t="s">
        <v>236</v>
      </c>
      <c r="E127" s="37"/>
      <c r="F127" s="219" t="s">
        <v>237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236</v>
      </c>
      <c r="AU127" s="17" t="s">
        <v>22</v>
      </c>
    </row>
    <row r="128" spans="1:65" s="13" customFormat="1" ht="11.25">
      <c r="B128" s="197"/>
      <c r="C128" s="198"/>
      <c r="D128" s="192" t="s">
        <v>180</v>
      </c>
      <c r="E128" s="199" t="s">
        <v>34</v>
      </c>
      <c r="F128" s="200" t="s">
        <v>238</v>
      </c>
      <c r="G128" s="198"/>
      <c r="H128" s="201">
        <v>4.5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180</v>
      </c>
      <c r="AU128" s="207" t="s">
        <v>22</v>
      </c>
      <c r="AV128" s="13" t="s">
        <v>22</v>
      </c>
      <c r="AW128" s="13" t="s">
        <v>39</v>
      </c>
      <c r="AX128" s="13" t="s">
        <v>23</v>
      </c>
      <c r="AY128" s="207" t="s">
        <v>155</v>
      </c>
    </row>
    <row r="129" spans="1:65" s="12" customFormat="1" ht="22.9" customHeight="1">
      <c r="B129" s="163"/>
      <c r="C129" s="164"/>
      <c r="D129" s="165" t="s">
        <v>76</v>
      </c>
      <c r="E129" s="177" t="s">
        <v>22</v>
      </c>
      <c r="F129" s="177" t="s">
        <v>252</v>
      </c>
      <c r="G129" s="164"/>
      <c r="H129" s="164"/>
      <c r="I129" s="167"/>
      <c r="J129" s="178">
        <f>BK129</f>
        <v>0</v>
      </c>
      <c r="K129" s="164"/>
      <c r="L129" s="169"/>
      <c r="M129" s="170"/>
      <c r="N129" s="171"/>
      <c r="O129" s="171"/>
      <c r="P129" s="172">
        <f>SUM(P130:P144)</f>
        <v>0</v>
      </c>
      <c r="Q129" s="171"/>
      <c r="R129" s="172">
        <f>SUM(R130:R144)</f>
        <v>3.3758991645399998</v>
      </c>
      <c r="S129" s="171"/>
      <c r="T129" s="173">
        <f>SUM(T130:T144)</f>
        <v>0.13319999999999999</v>
      </c>
      <c r="AR129" s="174" t="s">
        <v>23</v>
      </c>
      <c r="AT129" s="175" t="s">
        <v>76</v>
      </c>
      <c r="AU129" s="175" t="s">
        <v>23</v>
      </c>
      <c r="AY129" s="174" t="s">
        <v>155</v>
      </c>
      <c r="BK129" s="176">
        <f>SUM(BK130:BK144)</f>
        <v>0</v>
      </c>
    </row>
    <row r="130" spans="1:65" s="2" customFormat="1" ht="24">
      <c r="A130" s="35"/>
      <c r="B130" s="36"/>
      <c r="C130" s="179" t="s">
        <v>28</v>
      </c>
      <c r="D130" s="179" t="s">
        <v>157</v>
      </c>
      <c r="E130" s="180" t="s">
        <v>254</v>
      </c>
      <c r="F130" s="181" t="s">
        <v>255</v>
      </c>
      <c r="G130" s="182" t="s">
        <v>243</v>
      </c>
      <c r="H130" s="183">
        <v>44.4</v>
      </c>
      <c r="I130" s="184"/>
      <c r="J130" s="185">
        <f>ROUND(I130*H130,2)</f>
        <v>0</v>
      </c>
      <c r="K130" s="181" t="s">
        <v>161</v>
      </c>
      <c r="L130" s="40"/>
      <c r="M130" s="186" t="s">
        <v>34</v>
      </c>
      <c r="N130" s="187" t="s">
        <v>48</v>
      </c>
      <c r="O130" s="65"/>
      <c r="P130" s="188">
        <f>O130*H130</f>
        <v>0</v>
      </c>
      <c r="Q130" s="188">
        <v>8.6000000000000003E-5</v>
      </c>
      <c r="R130" s="188">
        <f>Q130*H130</f>
        <v>3.8184E-3</v>
      </c>
      <c r="S130" s="188">
        <v>3.0000000000000001E-3</v>
      </c>
      <c r="T130" s="189">
        <f>S130*H130</f>
        <v>0.13319999999999999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162</v>
      </c>
      <c r="AT130" s="190" t="s">
        <v>157</v>
      </c>
      <c r="AU130" s="190" t="s">
        <v>22</v>
      </c>
      <c r="AY130" s="17" t="s">
        <v>155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7" t="s">
        <v>23</v>
      </c>
      <c r="BK130" s="191">
        <f>ROUND(I130*H130,2)</f>
        <v>0</v>
      </c>
      <c r="BL130" s="17" t="s">
        <v>162</v>
      </c>
      <c r="BM130" s="190" t="s">
        <v>750</v>
      </c>
    </row>
    <row r="131" spans="1:65" s="2" customFormat="1" ht="19.5">
      <c r="A131" s="35"/>
      <c r="B131" s="36"/>
      <c r="C131" s="37"/>
      <c r="D131" s="192" t="s">
        <v>164</v>
      </c>
      <c r="E131" s="37"/>
      <c r="F131" s="193" t="s">
        <v>257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164</v>
      </c>
      <c r="AU131" s="17" t="s">
        <v>22</v>
      </c>
    </row>
    <row r="132" spans="1:65" s="2" customFormat="1" ht="19.5">
      <c r="A132" s="35"/>
      <c r="B132" s="36"/>
      <c r="C132" s="37"/>
      <c r="D132" s="192" t="s">
        <v>236</v>
      </c>
      <c r="E132" s="37"/>
      <c r="F132" s="219" t="s">
        <v>258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236</v>
      </c>
      <c r="AU132" s="17" t="s">
        <v>22</v>
      </c>
    </row>
    <row r="133" spans="1:65" s="13" customFormat="1" ht="11.25">
      <c r="B133" s="197"/>
      <c r="C133" s="198"/>
      <c r="D133" s="192" t="s">
        <v>180</v>
      </c>
      <c r="E133" s="199" t="s">
        <v>34</v>
      </c>
      <c r="F133" s="200" t="s">
        <v>751</v>
      </c>
      <c r="G133" s="198"/>
      <c r="H133" s="201">
        <v>32.4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180</v>
      </c>
      <c r="AU133" s="207" t="s">
        <v>22</v>
      </c>
      <c r="AV133" s="13" t="s">
        <v>22</v>
      </c>
      <c r="AW133" s="13" t="s">
        <v>39</v>
      </c>
      <c r="AX133" s="13" t="s">
        <v>77</v>
      </c>
      <c r="AY133" s="207" t="s">
        <v>155</v>
      </c>
    </row>
    <row r="134" spans="1:65" s="13" customFormat="1" ht="11.25">
      <c r="B134" s="197"/>
      <c r="C134" s="198"/>
      <c r="D134" s="192" t="s">
        <v>180</v>
      </c>
      <c r="E134" s="199" t="s">
        <v>34</v>
      </c>
      <c r="F134" s="200" t="s">
        <v>752</v>
      </c>
      <c r="G134" s="198"/>
      <c r="H134" s="201">
        <v>12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180</v>
      </c>
      <c r="AU134" s="207" t="s">
        <v>22</v>
      </c>
      <c r="AV134" s="13" t="s">
        <v>22</v>
      </c>
      <c r="AW134" s="13" t="s">
        <v>39</v>
      </c>
      <c r="AX134" s="13" t="s">
        <v>77</v>
      </c>
      <c r="AY134" s="207" t="s">
        <v>155</v>
      </c>
    </row>
    <row r="135" spans="1:65" s="14" customFormat="1" ht="11.25">
      <c r="B135" s="208"/>
      <c r="C135" s="209"/>
      <c r="D135" s="192" t="s">
        <v>180</v>
      </c>
      <c r="E135" s="210" t="s">
        <v>34</v>
      </c>
      <c r="F135" s="211" t="s">
        <v>205</v>
      </c>
      <c r="G135" s="209"/>
      <c r="H135" s="212">
        <v>44.4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180</v>
      </c>
      <c r="AU135" s="218" t="s">
        <v>22</v>
      </c>
      <c r="AV135" s="14" t="s">
        <v>162</v>
      </c>
      <c r="AW135" s="14" t="s">
        <v>39</v>
      </c>
      <c r="AX135" s="14" t="s">
        <v>23</v>
      </c>
      <c r="AY135" s="218" t="s">
        <v>155</v>
      </c>
    </row>
    <row r="136" spans="1:65" s="2" customFormat="1" ht="24">
      <c r="A136" s="35"/>
      <c r="B136" s="36"/>
      <c r="C136" s="179" t="s">
        <v>216</v>
      </c>
      <c r="D136" s="179" t="s">
        <v>157</v>
      </c>
      <c r="E136" s="180" t="s">
        <v>262</v>
      </c>
      <c r="F136" s="181" t="s">
        <v>263</v>
      </c>
      <c r="G136" s="182" t="s">
        <v>264</v>
      </c>
      <c r="H136" s="183">
        <v>22.2</v>
      </c>
      <c r="I136" s="184"/>
      <c r="J136" s="185">
        <f>ROUND(I136*H136,2)</f>
        <v>0</v>
      </c>
      <c r="K136" s="181" t="s">
        <v>161</v>
      </c>
      <c r="L136" s="40"/>
      <c r="M136" s="186" t="s">
        <v>34</v>
      </c>
      <c r="N136" s="187" t="s">
        <v>48</v>
      </c>
      <c r="O136" s="65"/>
      <c r="P136" s="188">
        <f>O136*H136</f>
        <v>0</v>
      </c>
      <c r="Q136" s="188">
        <v>6.1295699999999997E-5</v>
      </c>
      <c r="R136" s="188">
        <f>Q136*H136</f>
        <v>1.3607645399999998E-3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162</v>
      </c>
      <c r="AT136" s="190" t="s">
        <v>157</v>
      </c>
      <c r="AU136" s="190" t="s">
        <v>22</v>
      </c>
      <c r="AY136" s="17" t="s">
        <v>155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7" t="s">
        <v>23</v>
      </c>
      <c r="BK136" s="191">
        <f>ROUND(I136*H136,2)</f>
        <v>0</v>
      </c>
      <c r="BL136" s="17" t="s">
        <v>162</v>
      </c>
      <c r="BM136" s="190" t="s">
        <v>753</v>
      </c>
    </row>
    <row r="137" spans="1:65" s="2" customFormat="1" ht="11.25">
      <c r="A137" s="35"/>
      <c r="B137" s="36"/>
      <c r="C137" s="37"/>
      <c r="D137" s="192" t="s">
        <v>164</v>
      </c>
      <c r="E137" s="37"/>
      <c r="F137" s="193" t="s">
        <v>266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164</v>
      </c>
      <c r="AU137" s="17" t="s">
        <v>22</v>
      </c>
    </row>
    <row r="138" spans="1:65" s="13" customFormat="1" ht="11.25">
      <c r="B138" s="197"/>
      <c r="C138" s="198"/>
      <c r="D138" s="192" t="s">
        <v>180</v>
      </c>
      <c r="E138" s="199" t="s">
        <v>34</v>
      </c>
      <c r="F138" s="200" t="s">
        <v>754</v>
      </c>
      <c r="G138" s="198"/>
      <c r="H138" s="201">
        <v>22.2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180</v>
      </c>
      <c r="AU138" s="207" t="s">
        <v>22</v>
      </c>
      <c r="AV138" s="13" t="s">
        <v>22</v>
      </c>
      <c r="AW138" s="13" t="s">
        <v>39</v>
      </c>
      <c r="AX138" s="13" t="s">
        <v>23</v>
      </c>
      <c r="AY138" s="207" t="s">
        <v>155</v>
      </c>
    </row>
    <row r="139" spans="1:65" s="2" customFormat="1" ht="16.5" customHeight="1">
      <c r="A139" s="35"/>
      <c r="B139" s="36"/>
      <c r="C139" s="220" t="s">
        <v>221</v>
      </c>
      <c r="D139" s="220" t="s">
        <v>269</v>
      </c>
      <c r="E139" s="221" t="s">
        <v>755</v>
      </c>
      <c r="F139" s="222" t="s">
        <v>271</v>
      </c>
      <c r="G139" s="223" t="s">
        <v>272</v>
      </c>
      <c r="H139" s="224">
        <v>3.3439999999999999</v>
      </c>
      <c r="I139" s="225"/>
      <c r="J139" s="226">
        <f>ROUND(I139*H139,2)</f>
        <v>0</v>
      </c>
      <c r="K139" s="222" t="s">
        <v>161</v>
      </c>
      <c r="L139" s="227"/>
      <c r="M139" s="228" t="s">
        <v>34</v>
      </c>
      <c r="N139" s="229" t="s">
        <v>48</v>
      </c>
      <c r="O139" s="65"/>
      <c r="P139" s="188">
        <f>O139*H139</f>
        <v>0</v>
      </c>
      <c r="Q139" s="188">
        <v>1</v>
      </c>
      <c r="R139" s="188">
        <f>Q139*H139</f>
        <v>3.3439999999999999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197</v>
      </c>
      <c r="AT139" s="190" t="s">
        <v>269</v>
      </c>
      <c r="AU139" s="190" t="s">
        <v>22</v>
      </c>
      <c r="AY139" s="17" t="s">
        <v>155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7" t="s">
        <v>23</v>
      </c>
      <c r="BK139" s="191">
        <f>ROUND(I139*H139,2)</f>
        <v>0</v>
      </c>
      <c r="BL139" s="17" t="s">
        <v>162</v>
      </c>
      <c r="BM139" s="190" t="s">
        <v>756</v>
      </c>
    </row>
    <row r="140" spans="1:65" s="2" customFormat="1" ht="11.25">
      <c r="A140" s="35"/>
      <c r="B140" s="36"/>
      <c r="C140" s="37"/>
      <c r="D140" s="192" t="s">
        <v>164</v>
      </c>
      <c r="E140" s="37"/>
      <c r="F140" s="193" t="s">
        <v>271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164</v>
      </c>
      <c r="AU140" s="17" t="s">
        <v>22</v>
      </c>
    </row>
    <row r="141" spans="1:65" s="13" customFormat="1" ht="11.25">
      <c r="B141" s="197"/>
      <c r="C141" s="198"/>
      <c r="D141" s="192" t="s">
        <v>180</v>
      </c>
      <c r="E141" s="199" t="s">
        <v>34</v>
      </c>
      <c r="F141" s="200" t="s">
        <v>757</v>
      </c>
      <c r="G141" s="198"/>
      <c r="H141" s="201">
        <v>3.3439999999999999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180</v>
      </c>
      <c r="AU141" s="207" t="s">
        <v>22</v>
      </c>
      <c r="AV141" s="13" t="s">
        <v>22</v>
      </c>
      <c r="AW141" s="13" t="s">
        <v>39</v>
      </c>
      <c r="AX141" s="13" t="s">
        <v>23</v>
      </c>
      <c r="AY141" s="207" t="s">
        <v>155</v>
      </c>
    </row>
    <row r="142" spans="1:65" s="2" customFormat="1" ht="16.5" customHeight="1">
      <c r="A142" s="35"/>
      <c r="B142" s="36"/>
      <c r="C142" s="220" t="s">
        <v>227</v>
      </c>
      <c r="D142" s="220" t="s">
        <v>269</v>
      </c>
      <c r="E142" s="221" t="s">
        <v>276</v>
      </c>
      <c r="F142" s="222" t="s">
        <v>277</v>
      </c>
      <c r="G142" s="223" t="s">
        <v>278</v>
      </c>
      <c r="H142" s="224">
        <v>26.72</v>
      </c>
      <c r="I142" s="225"/>
      <c r="J142" s="226">
        <f>ROUND(I142*H142,2)</f>
        <v>0</v>
      </c>
      <c r="K142" s="222" t="s">
        <v>161</v>
      </c>
      <c r="L142" s="227"/>
      <c r="M142" s="228" t="s">
        <v>34</v>
      </c>
      <c r="N142" s="229" t="s">
        <v>48</v>
      </c>
      <c r="O142" s="65"/>
      <c r="P142" s="188">
        <f>O142*H142</f>
        <v>0</v>
      </c>
      <c r="Q142" s="188">
        <v>1E-3</v>
      </c>
      <c r="R142" s="188">
        <f>Q142*H142</f>
        <v>2.6720000000000001E-2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197</v>
      </c>
      <c r="AT142" s="190" t="s">
        <v>269</v>
      </c>
      <c r="AU142" s="190" t="s">
        <v>22</v>
      </c>
      <c r="AY142" s="17" t="s">
        <v>155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7" t="s">
        <v>23</v>
      </c>
      <c r="BK142" s="191">
        <f>ROUND(I142*H142,2)</f>
        <v>0</v>
      </c>
      <c r="BL142" s="17" t="s">
        <v>162</v>
      </c>
      <c r="BM142" s="190" t="s">
        <v>758</v>
      </c>
    </row>
    <row r="143" spans="1:65" s="2" customFormat="1" ht="11.25">
      <c r="A143" s="35"/>
      <c r="B143" s="36"/>
      <c r="C143" s="37"/>
      <c r="D143" s="192" t="s">
        <v>164</v>
      </c>
      <c r="E143" s="37"/>
      <c r="F143" s="193" t="s">
        <v>277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164</v>
      </c>
      <c r="AU143" s="17" t="s">
        <v>22</v>
      </c>
    </row>
    <row r="144" spans="1:65" s="13" customFormat="1" ht="11.25">
      <c r="B144" s="197"/>
      <c r="C144" s="198"/>
      <c r="D144" s="192" t="s">
        <v>180</v>
      </c>
      <c r="E144" s="199" t="s">
        <v>34</v>
      </c>
      <c r="F144" s="200" t="s">
        <v>759</v>
      </c>
      <c r="G144" s="198"/>
      <c r="H144" s="201">
        <v>26.72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180</v>
      </c>
      <c r="AU144" s="207" t="s">
        <v>22</v>
      </c>
      <c r="AV144" s="13" t="s">
        <v>22</v>
      </c>
      <c r="AW144" s="13" t="s">
        <v>39</v>
      </c>
      <c r="AX144" s="13" t="s">
        <v>23</v>
      </c>
      <c r="AY144" s="207" t="s">
        <v>155</v>
      </c>
    </row>
    <row r="145" spans="1:65" s="12" customFormat="1" ht="22.9" customHeight="1">
      <c r="B145" s="163"/>
      <c r="C145" s="164"/>
      <c r="D145" s="165" t="s">
        <v>76</v>
      </c>
      <c r="E145" s="177" t="s">
        <v>170</v>
      </c>
      <c r="F145" s="177" t="s">
        <v>281</v>
      </c>
      <c r="G145" s="164"/>
      <c r="H145" s="164"/>
      <c r="I145" s="167"/>
      <c r="J145" s="178">
        <f>BK145</f>
        <v>0</v>
      </c>
      <c r="K145" s="164"/>
      <c r="L145" s="169"/>
      <c r="M145" s="170"/>
      <c r="N145" s="171"/>
      <c r="O145" s="171"/>
      <c r="P145" s="172">
        <f>SUM(P146:P163)</f>
        <v>0</v>
      </c>
      <c r="Q145" s="171"/>
      <c r="R145" s="172">
        <f>SUM(R146:R163)</f>
        <v>68.810903392</v>
      </c>
      <c r="S145" s="171"/>
      <c r="T145" s="173">
        <f>SUM(T146:T163)</f>
        <v>0</v>
      </c>
      <c r="AR145" s="174" t="s">
        <v>23</v>
      </c>
      <c r="AT145" s="175" t="s">
        <v>76</v>
      </c>
      <c r="AU145" s="175" t="s">
        <v>23</v>
      </c>
      <c r="AY145" s="174" t="s">
        <v>155</v>
      </c>
      <c r="BK145" s="176">
        <f>SUM(BK146:BK163)</f>
        <v>0</v>
      </c>
    </row>
    <row r="146" spans="1:65" s="2" customFormat="1" ht="24">
      <c r="A146" s="35"/>
      <c r="B146" s="36"/>
      <c r="C146" s="179" t="s">
        <v>232</v>
      </c>
      <c r="D146" s="179" t="s">
        <v>157</v>
      </c>
      <c r="E146" s="180" t="s">
        <v>760</v>
      </c>
      <c r="F146" s="181" t="s">
        <v>761</v>
      </c>
      <c r="G146" s="182" t="s">
        <v>173</v>
      </c>
      <c r="H146" s="183">
        <v>4</v>
      </c>
      <c r="I146" s="184"/>
      <c r="J146" s="185">
        <f>ROUND(I146*H146,2)</f>
        <v>0</v>
      </c>
      <c r="K146" s="181" t="s">
        <v>161</v>
      </c>
      <c r="L146" s="40"/>
      <c r="M146" s="186" t="s">
        <v>34</v>
      </c>
      <c r="N146" s="187" t="s">
        <v>48</v>
      </c>
      <c r="O146" s="65"/>
      <c r="P146" s="188">
        <f>O146*H146</f>
        <v>0</v>
      </c>
      <c r="Q146" s="188">
        <v>3.9754999999999999E-2</v>
      </c>
      <c r="R146" s="188">
        <f>Q146*H146</f>
        <v>0.15901999999999999</v>
      </c>
      <c r="S146" s="188">
        <v>0</v>
      </c>
      <c r="T146" s="18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0" t="s">
        <v>162</v>
      </c>
      <c r="AT146" s="190" t="s">
        <v>157</v>
      </c>
      <c r="AU146" s="190" t="s">
        <v>22</v>
      </c>
      <c r="AY146" s="17" t="s">
        <v>155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7" t="s">
        <v>23</v>
      </c>
      <c r="BK146" s="191">
        <f>ROUND(I146*H146,2)</f>
        <v>0</v>
      </c>
      <c r="BL146" s="17" t="s">
        <v>162</v>
      </c>
      <c r="BM146" s="190" t="s">
        <v>762</v>
      </c>
    </row>
    <row r="147" spans="1:65" s="2" customFormat="1" ht="19.5">
      <c r="A147" s="35"/>
      <c r="B147" s="36"/>
      <c r="C147" s="37"/>
      <c r="D147" s="192" t="s">
        <v>164</v>
      </c>
      <c r="E147" s="37"/>
      <c r="F147" s="193" t="s">
        <v>763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164</v>
      </c>
      <c r="AU147" s="17" t="s">
        <v>22</v>
      </c>
    </row>
    <row r="148" spans="1:65" s="2" customFormat="1" ht="16.5" customHeight="1">
      <c r="A148" s="35"/>
      <c r="B148" s="36"/>
      <c r="C148" s="220" t="s">
        <v>8</v>
      </c>
      <c r="D148" s="220" t="s">
        <v>269</v>
      </c>
      <c r="E148" s="221" t="s">
        <v>764</v>
      </c>
      <c r="F148" s="222" t="s">
        <v>765</v>
      </c>
      <c r="G148" s="223" t="s">
        <v>173</v>
      </c>
      <c r="H148" s="224">
        <v>4</v>
      </c>
      <c r="I148" s="225"/>
      <c r="J148" s="226">
        <f>ROUND(I148*H148,2)</f>
        <v>0</v>
      </c>
      <c r="K148" s="222" t="s">
        <v>766</v>
      </c>
      <c r="L148" s="227"/>
      <c r="M148" s="228" t="s">
        <v>34</v>
      </c>
      <c r="N148" s="229" t="s">
        <v>48</v>
      </c>
      <c r="O148" s="65"/>
      <c r="P148" s="188">
        <f>O148*H148</f>
        <v>0</v>
      </c>
      <c r="Q148" s="188">
        <v>0.47199999999999998</v>
      </c>
      <c r="R148" s="188">
        <f>Q148*H148</f>
        <v>1.8879999999999999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197</v>
      </c>
      <c r="AT148" s="190" t="s">
        <v>269</v>
      </c>
      <c r="AU148" s="190" t="s">
        <v>22</v>
      </c>
      <c r="AY148" s="17" t="s">
        <v>155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7" t="s">
        <v>23</v>
      </c>
      <c r="BK148" s="191">
        <f>ROUND(I148*H148,2)</f>
        <v>0</v>
      </c>
      <c r="BL148" s="17" t="s">
        <v>162</v>
      </c>
      <c r="BM148" s="190" t="s">
        <v>767</v>
      </c>
    </row>
    <row r="149" spans="1:65" s="2" customFormat="1" ht="11.25">
      <c r="A149" s="35"/>
      <c r="B149" s="36"/>
      <c r="C149" s="37"/>
      <c r="D149" s="192" t="s">
        <v>164</v>
      </c>
      <c r="E149" s="37"/>
      <c r="F149" s="193" t="s">
        <v>765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164</v>
      </c>
      <c r="AU149" s="17" t="s">
        <v>22</v>
      </c>
    </row>
    <row r="150" spans="1:65" s="2" customFormat="1" ht="19.5">
      <c r="A150" s="35"/>
      <c r="B150" s="36"/>
      <c r="C150" s="37"/>
      <c r="D150" s="192" t="s">
        <v>236</v>
      </c>
      <c r="E150" s="37"/>
      <c r="F150" s="219" t="s">
        <v>768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236</v>
      </c>
      <c r="AU150" s="17" t="s">
        <v>22</v>
      </c>
    </row>
    <row r="151" spans="1:65" s="2" customFormat="1" ht="24">
      <c r="A151" s="35"/>
      <c r="B151" s="36"/>
      <c r="C151" s="179" t="s">
        <v>247</v>
      </c>
      <c r="D151" s="179" t="s">
        <v>157</v>
      </c>
      <c r="E151" s="180" t="s">
        <v>769</v>
      </c>
      <c r="F151" s="181" t="s">
        <v>770</v>
      </c>
      <c r="G151" s="182" t="s">
        <v>160</v>
      </c>
      <c r="H151" s="183">
        <v>18</v>
      </c>
      <c r="I151" s="184"/>
      <c r="J151" s="185">
        <f>ROUND(I151*H151,2)</f>
        <v>0</v>
      </c>
      <c r="K151" s="181" t="s">
        <v>161</v>
      </c>
      <c r="L151" s="40"/>
      <c r="M151" s="186" t="s">
        <v>34</v>
      </c>
      <c r="N151" s="187" t="s">
        <v>48</v>
      </c>
      <c r="O151" s="65"/>
      <c r="P151" s="188">
        <f>O151*H151</f>
        <v>0</v>
      </c>
      <c r="Q151" s="188">
        <v>0.45584400000000003</v>
      </c>
      <c r="R151" s="188">
        <f>Q151*H151</f>
        <v>8.2051920000000003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162</v>
      </c>
      <c r="AT151" s="190" t="s">
        <v>157</v>
      </c>
      <c r="AU151" s="190" t="s">
        <v>22</v>
      </c>
      <c r="AY151" s="17" t="s">
        <v>155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7" t="s">
        <v>23</v>
      </c>
      <c r="BK151" s="191">
        <f>ROUND(I151*H151,2)</f>
        <v>0</v>
      </c>
      <c r="BL151" s="17" t="s">
        <v>162</v>
      </c>
      <c r="BM151" s="190" t="s">
        <v>771</v>
      </c>
    </row>
    <row r="152" spans="1:65" s="2" customFormat="1" ht="19.5">
      <c r="A152" s="35"/>
      <c r="B152" s="36"/>
      <c r="C152" s="37"/>
      <c r="D152" s="192" t="s">
        <v>164</v>
      </c>
      <c r="E152" s="37"/>
      <c r="F152" s="193" t="s">
        <v>772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164</v>
      </c>
      <c r="AU152" s="17" t="s">
        <v>22</v>
      </c>
    </row>
    <row r="153" spans="1:65" s="13" customFormat="1" ht="11.25">
      <c r="B153" s="197"/>
      <c r="C153" s="198"/>
      <c r="D153" s="192" t="s">
        <v>180</v>
      </c>
      <c r="E153" s="199" t="s">
        <v>34</v>
      </c>
      <c r="F153" s="200" t="s">
        <v>773</v>
      </c>
      <c r="G153" s="198"/>
      <c r="H153" s="201">
        <v>18</v>
      </c>
      <c r="I153" s="202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180</v>
      </c>
      <c r="AU153" s="207" t="s">
        <v>22</v>
      </c>
      <c r="AV153" s="13" t="s">
        <v>22</v>
      </c>
      <c r="AW153" s="13" t="s">
        <v>39</v>
      </c>
      <c r="AX153" s="13" t="s">
        <v>23</v>
      </c>
      <c r="AY153" s="207" t="s">
        <v>155</v>
      </c>
    </row>
    <row r="154" spans="1:65" s="2" customFormat="1" ht="24">
      <c r="A154" s="35"/>
      <c r="B154" s="36"/>
      <c r="C154" s="179" t="s">
        <v>253</v>
      </c>
      <c r="D154" s="179" t="s">
        <v>157</v>
      </c>
      <c r="E154" s="180" t="s">
        <v>774</v>
      </c>
      <c r="F154" s="181" t="s">
        <v>775</v>
      </c>
      <c r="G154" s="182" t="s">
        <v>178</v>
      </c>
      <c r="H154" s="183">
        <v>28</v>
      </c>
      <c r="I154" s="184"/>
      <c r="J154" s="185">
        <f>ROUND(I154*H154,2)</f>
        <v>0</v>
      </c>
      <c r="K154" s="181" t="s">
        <v>161</v>
      </c>
      <c r="L154" s="40"/>
      <c r="M154" s="186" t="s">
        <v>34</v>
      </c>
      <c r="N154" s="187" t="s">
        <v>48</v>
      </c>
      <c r="O154" s="65"/>
      <c r="P154" s="188">
        <f>O154*H154</f>
        <v>0</v>
      </c>
      <c r="Q154" s="188">
        <v>2.0874999999999999</v>
      </c>
      <c r="R154" s="188">
        <f>Q154*H154</f>
        <v>58.449999999999996</v>
      </c>
      <c r="S154" s="188">
        <v>0</v>
      </c>
      <c r="T154" s="18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0" t="s">
        <v>162</v>
      </c>
      <c r="AT154" s="190" t="s">
        <v>157</v>
      </c>
      <c r="AU154" s="190" t="s">
        <v>22</v>
      </c>
      <c r="AY154" s="17" t="s">
        <v>155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7" t="s">
        <v>23</v>
      </c>
      <c r="BK154" s="191">
        <f>ROUND(I154*H154,2)</f>
        <v>0</v>
      </c>
      <c r="BL154" s="17" t="s">
        <v>162</v>
      </c>
      <c r="BM154" s="190" t="s">
        <v>776</v>
      </c>
    </row>
    <row r="155" spans="1:65" s="2" customFormat="1" ht="19.5">
      <c r="A155" s="35"/>
      <c r="B155" s="36"/>
      <c r="C155" s="37"/>
      <c r="D155" s="192" t="s">
        <v>164</v>
      </c>
      <c r="E155" s="37"/>
      <c r="F155" s="193" t="s">
        <v>777</v>
      </c>
      <c r="G155" s="37"/>
      <c r="H155" s="37"/>
      <c r="I155" s="194"/>
      <c r="J155" s="37"/>
      <c r="K155" s="37"/>
      <c r="L155" s="40"/>
      <c r="M155" s="195"/>
      <c r="N155" s="19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164</v>
      </c>
      <c r="AU155" s="17" t="s">
        <v>22</v>
      </c>
    </row>
    <row r="156" spans="1:65" s="13" customFormat="1" ht="11.25">
      <c r="B156" s="197"/>
      <c r="C156" s="198"/>
      <c r="D156" s="192" t="s">
        <v>180</v>
      </c>
      <c r="E156" s="199" t="s">
        <v>34</v>
      </c>
      <c r="F156" s="200" t="s">
        <v>778</v>
      </c>
      <c r="G156" s="198"/>
      <c r="H156" s="201">
        <v>28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180</v>
      </c>
      <c r="AU156" s="207" t="s">
        <v>22</v>
      </c>
      <c r="AV156" s="13" t="s">
        <v>22</v>
      </c>
      <c r="AW156" s="13" t="s">
        <v>39</v>
      </c>
      <c r="AX156" s="13" t="s">
        <v>23</v>
      </c>
      <c r="AY156" s="207" t="s">
        <v>155</v>
      </c>
    </row>
    <row r="157" spans="1:65" s="2" customFormat="1" ht="24">
      <c r="A157" s="35"/>
      <c r="B157" s="36"/>
      <c r="C157" s="179" t="s">
        <v>261</v>
      </c>
      <c r="D157" s="179" t="s">
        <v>157</v>
      </c>
      <c r="E157" s="180" t="s">
        <v>779</v>
      </c>
      <c r="F157" s="181" t="s">
        <v>780</v>
      </c>
      <c r="G157" s="182" t="s">
        <v>173</v>
      </c>
      <c r="H157" s="183">
        <v>32</v>
      </c>
      <c r="I157" s="184"/>
      <c r="J157" s="185">
        <f>ROUND(I157*H157,2)</f>
        <v>0</v>
      </c>
      <c r="K157" s="181" t="s">
        <v>161</v>
      </c>
      <c r="L157" s="40"/>
      <c r="M157" s="186" t="s">
        <v>34</v>
      </c>
      <c r="N157" s="187" t="s">
        <v>48</v>
      </c>
      <c r="O157" s="65"/>
      <c r="P157" s="188">
        <f>O157*H157</f>
        <v>0</v>
      </c>
      <c r="Q157" s="188">
        <v>3.1116059999999998E-3</v>
      </c>
      <c r="R157" s="188">
        <f>Q157*H157</f>
        <v>9.9571391999999995E-2</v>
      </c>
      <c r="S157" s="188">
        <v>0</v>
      </c>
      <c r="T157" s="18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0" t="s">
        <v>162</v>
      </c>
      <c r="AT157" s="190" t="s">
        <v>157</v>
      </c>
      <c r="AU157" s="190" t="s">
        <v>22</v>
      </c>
      <c r="AY157" s="17" t="s">
        <v>155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7" t="s">
        <v>23</v>
      </c>
      <c r="BK157" s="191">
        <f>ROUND(I157*H157,2)</f>
        <v>0</v>
      </c>
      <c r="BL157" s="17" t="s">
        <v>162</v>
      </c>
      <c r="BM157" s="190" t="s">
        <v>781</v>
      </c>
    </row>
    <row r="158" spans="1:65" s="2" customFormat="1" ht="29.25">
      <c r="A158" s="35"/>
      <c r="B158" s="36"/>
      <c r="C158" s="37"/>
      <c r="D158" s="192" t="s">
        <v>164</v>
      </c>
      <c r="E158" s="37"/>
      <c r="F158" s="193" t="s">
        <v>782</v>
      </c>
      <c r="G158" s="37"/>
      <c r="H158" s="37"/>
      <c r="I158" s="194"/>
      <c r="J158" s="37"/>
      <c r="K158" s="37"/>
      <c r="L158" s="40"/>
      <c r="M158" s="195"/>
      <c r="N158" s="196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164</v>
      </c>
      <c r="AU158" s="17" t="s">
        <v>22</v>
      </c>
    </row>
    <row r="159" spans="1:65" s="2" customFormat="1" ht="19.5">
      <c r="A159" s="35"/>
      <c r="B159" s="36"/>
      <c r="C159" s="37"/>
      <c r="D159" s="192" t="s">
        <v>236</v>
      </c>
      <c r="E159" s="37"/>
      <c r="F159" s="219" t="s">
        <v>783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7" t="s">
        <v>236</v>
      </c>
      <c r="AU159" s="17" t="s">
        <v>22</v>
      </c>
    </row>
    <row r="160" spans="1:65" s="13" customFormat="1" ht="11.25">
      <c r="B160" s="197"/>
      <c r="C160" s="198"/>
      <c r="D160" s="192" t="s">
        <v>180</v>
      </c>
      <c r="E160" s="199" t="s">
        <v>34</v>
      </c>
      <c r="F160" s="200" t="s">
        <v>784</v>
      </c>
      <c r="G160" s="198"/>
      <c r="H160" s="201">
        <v>32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180</v>
      </c>
      <c r="AU160" s="207" t="s">
        <v>22</v>
      </c>
      <c r="AV160" s="13" t="s">
        <v>22</v>
      </c>
      <c r="AW160" s="13" t="s">
        <v>39</v>
      </c>
      <c r="AX160" s="13" t="s">
        <v>23</v>
      </c>
      <c r="AY160" s="207" t="s">
        <v>155</v>
      </c>
    </row>
    <row r="161" spans="1:65" s="2" customFormat="1" ht="21.75" customHeight="1">
      <c r="A161" s="35"/>
      <c r="B161" s="36"/>
      <c r="C161" s="220" t="s">
        <v>268</v>
      </c>
      <c r="D161" s="220" t="s">
        <v>269</v>
      </c>
      <c r="E161" s="221" t="s">
        <v>785</v>
      </c>
      <c r="F161" s="222" t="s">
        <v>786</v>
      </c>
      <c r="G161" s="223" t="s">
        <v>173</v>
      </c>
      <c r="H161" s="224">
        <v>16</v>
      </c>
      <c r="I161" s="225"/>
      <c r="J161" s="226">
        <f>ROUND(I161*H161,2)</f>
        <v>0</v>
      </c>
      <c r="K161" s="222" t="s">
        <v>161</v>
      </c>
      <c r="L161" s="227"/>
      <c r="M161" s="228" t="s">
        <v>34</v>
      </c>
      <c r="N161" s="229" t="s">
        <v>48</v>
      </c>
      <c r="O161" s="65"/>
      <c r="P161" s="188">
        <f>O161*H161</f>
        <v>0</v>
      </c>
      <c r="Q161" s="188">
        <v>5.6999999999999998E-4</v>
      </c>
      <c r="R161" s="188">
        <f>Q161*H161</f>
        <v>9.1199999999999996E-3</v>
      </c>
      <c r="S161" s="188">
        <v>0</v>
      </c>
      <c r="T161" s="18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0" t="s">
        <v>197</v>
      </c>
      <c r="AT161" s="190" t="s">
        <v>269</v>
      </c>
      <c r="AU161" s="190" t="s">
        <v>22</v>
      </c>
      <c r="AY161" s="17" t="s">
        <v>155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7" t="s">
        <v>23</v>
      </c>
      <c r="BK161" s="191">
        <f>ROUND(I161*H161,2)</f>
        <v>0</v>
      </c>
      <c r="BL161" s="17" t="s">
        <v>162</v>
      </c>
      <c r="BM161" s="190" t="s">
        <v>787</v>
      </c>
    </row>
    <row r="162" spans="1:65" s="2" customFormat="1" ht="11.25">
      <c r="A162" s="35"/>
      <c r="B162" s="36"/>
      <c r="C162" s="37"/>
      <c r="D162" s="192" t="s">
        <v>164</v>
      </c>
      <c r="E162" s="37"/>
      <c r="F162" s="193" t="s">
        <v>786</v>
      </c>
      <c r="G162" s="37"/>
      <c r="H162" s="37"/>
      <c r="I162" s="194"/>
      <c r="J162" s="37"/>
      <c r="K162" s="37"/>
      <c r="L162" s="40"/>
      <c r="M162" s="195"/>
      <c r="N162" s="19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164</v>
      </c>
      <c r="AU162" s="17" t="s">
        <v>22</v>
      </c>
    </row>
    <row r="163" spans="1:65" s="2" customFormat="1" ht="19.5">
      <c r="A163" s="35"/>
      <c r="B163" s="36"/>
      <c r="C163" s="37"/>
      <c r="D163" s="192" t="s">
        <v>236</v>
      </c>
      <c r="E163" s="37"/>
      <c r="F163" s="219" t="s">
        <v>788</v>
      </c>
      <c r="G163" s="37"/>
      <c r="H163" s="37"/>
      <c r="I163" s="194"/>
      <c r="J163" s="37"/>
      <c r="K163" s="37"/>
      <c r="L163" s="40"/>
      <c r="M163" s="195"/>
      <c r="N163" s="196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236</v>
      </c>
      <c r="AU163" s="17" t="s">
        <v>22</v>
      </c>
    </row>
    <row r="164" spans="1:65" s="12" customFormat="1" ht="22.9" customHeight="1">
      <c r="B164" s="163"/>
      <c r="C164" s="164"/>
      <c r="D164" s="165" t="s">
        <v>76</v>
      </c>
      <c r="E164" s="177" t="s">
        <v>182</v>
      </c>
      <c r="F164" s="177" t="s">
        <v>349</v>
      </c>
      <c r="G164" s="164"/>
      <c r="H164" s="164"/>
      <c r="I164" s="167"/>
      <c r="J164" s="178">
        <f>BK164</f>
        <v>0</v>
      </c>
      <c r="K164" s="164"/>
      <c r="L164" s="169"/>
      <c r="M164" s="170"/>
      <c r="N164" s="171"/>
      <c r="O164" s="171"/>
      <c r="P164" s="172">
        <f>SUM(P165:P180)</f>
        <v>0</v>
      </c>
      <c r="Q164" s="171"/>
      <c r="R164" s="172">
        <f>SUM(R165:R180)</f>
        <v>1.0694812</v>
      </c>
      <c r="S164" s="171"/>
      <c r="T164" s="173">
        <f>SUM(T165:T180)</f>
        <v>1.3280000000000001</v>
      </c>
      <c r="AR164" s="174" t="s">
        <v>23</v>
      </c>
      <c r="AT164" s="175" t="s">
        <v>76</v>
      </c>
      <c r="AU164" s="175" t="s">
        <v>23</v>
      </c>
      <c r="AY164" s="174" t="s">
        <v>155</v>
      </c>
      <c r="BK164" s="176">
        <f>SUM(BK165:BK180)</f>
        <v>0</v>
      </c>
    </row>
    <row r="165" spans="1:65" s="2" customFormat="1" ht="24">
      <c r="A165" s="35"/>
      <c r="B165" s="36"/>
      <c r="C165" s="179" t="s">
        <v>275</v>
      </c>
      <c r="D165" s="179" t="s">
        <v>157</v>
      </c>
      <c r="E165" s="180" t="s">
        <v>789</v>
      </c>
      <c r="F165" s="181" t="s">
        <v>790</v>
      </c>
      <c r="G165" s="182" t="s">
        <v>243</v>
      </c>
      <c r="H165" s="183">
        <v>5</v>
      </c>
      <c r="I165" s="184"/>
      <c r="J165" s="185">
        <f>ROUND(I165*H165,2)</f>
        <v>0</v>
      </c>
      <c r="K165" s="181" t="s">
        <v>161</v>
      </c>
      <c r="L165" s="40"/>
      <c r="M165" s="186" t="s">
        <v>34</v>
      </c>
      <c r="N165" s="187" t="s">
        <v>48</v>
      </c>
      <c r="O165" s="6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0" t="s">
        <v>162</v>
      </c>
      <c r="AT165" s="190" t="s">
        <v>157</v>
      </c>
      <c r="AU165" s="190" t="s">
        <v>22</v>
      </c>
      <c r="AY165" s="17" t="s">
        <v>155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7" t="s">
        <v>23</v>
      </c>
      <c r="BK165" s="191">
        <f>ROUND(I165*H165,2)</f>
        <v>0</v>
      </c>
      <c r="BL165" s="17" t="s">
        <v>162</v>
      </c>
      <c r="BM165" s="190" t="s">
        <v>791</v>
      </c>
    </row>
    <row r="166" spans="1:65" s="2" customFormat="1" ht="11.25">
      <c r="A166" s="35"/>
      <c r="B166" s="36"/>
      <c r="C166" s="37"/>
      <c r="D166" s="192" t="s">
        <v>164</v>
      </c>
      <c r="E166" s="37"/>
      <c r="F166" s="193" t="s">
        <v>790</v>
      </c>
      <c r="G166" s="37"/>
      <c r="H166" s="37"/>
      <c r="I166" s="194"/>
      <c r="J166" s="37"/>
      <c r="K166" s="37"/>
      <c r="L166" s="40"/>
      <c r="M166" s="195"/>
      <c r="N166" s="19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164</v>
      </c>
      <c r="AU166" s="17" t="s">
        <v>22</v>
      </c>
    </row>
    <row r="167" spans="1:65" s="2" customFormat="1" ht="24">
      <c r="A167" s="35"/>
      <c r="B167" s="36"/>
      <c r="C167" s="179" t="s">
        <v>7</v>
      </c>
      <c r="D167" s="179" t="s">
        <v>157</v>
      </c>
      <c r="E167" s="180" t="s">
        <v>792</v>
      </c>
      <c r="F167" s="181" t="s">
        <v>793</v>
      </c>
      <c r="G167" s="182" t="s">
        <v>243</v>
      </c>
      <c r="H167" s="183">
        <v>10</v>
      </c>
      <c r="I167" s="184"/>
      <c r="J167" s="185">
        <f>ROUND(I167*H167,2)</f>
        <v>0</v>
      </c>
      <c r="K167" s="181" t="s">
        <v>161</v>
      </c>
      <c r="L167" s="40"/>
      <c r="M167" s="186" t="s">
        <v>34</v>
      </c>
      <c r="N167" s="187" t="s">
        <v>48</v>
      </c>
      <c r="O167" s="65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0" t="s">
        <v>162</v>
      </c>
      <c r="AT167" s="190" t="s">
        <v>157</v>
      </c>
      <c r="AU167" s="190" t="s">
        <v>22</v>
      </c>
      <c r="AY167" s="17" t="s">
        <v>155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7" t="s">
        <v>23</v>
      </c>
      <c r="BK167" s="191">
        <f>ROUND(I167*H167,2)</f>
        <v>0</v>
      </c>
      <c r="BL167" s="17" t="s">
        <v>162</v>
      </c>
      <c r="BM167" s="190" t="s">
        <v>794</v>
      </c>
    </row>
    <row r="168" spans="1:65" s="2" customFormat="1" ht="11.25">
      <c r="A168" s="35"/>
      <c r="B168" s="36"/>
      <c r="C168" s="37"/>
      <c r="D168" s="192" t="s">
        <v>164</v>
      </c>
      <c r="E168" s="37"/>
      <c r="F168" s="193" t="s">
        <v>793</v>
      </c>
      <c r="G168" s="37"/>
      <c r="H168" s="37"/>
      <c r="I168" s="194"/>
      <c r="J168" s="37"/>
      <c r="K168" s="37"/>
      <c r="L168" s="40"/>
      <c r="M168" s="195"/>
      <c r="N168" s="19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7" t="s">
        <v>164</v>
      </c>
      <c r="AU168" s="17" t="s">
        <v>22</v>
      </c>
    </row>
    <row r="169" spans="1:65" s="13" customFormat="1" ht="11.25">
      <c r="B169" s="197"/>
      <c r="C169" s="198"/>
      <c r="D169" s="192" t="s">
        <v>180</v>
      </c>
      <c r="E169" s="199" t="s">
        <v>34</v>
      </c>
      <c r="F169" s="200" t="s">
        <v>795</v>
      </c>
      <c r="G169" s="198"/>
      <c r="H169" s="201">
        <v>10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180</v>
      </c>
      <c r="AU169" s="207" t="s">
        <v>22</v>
      </c>
      <c r="AV169" s="13" t="s">
        <v>22</v>
      </c>
      <c r="AW169" s="13" t="s">
        <v>39</v>
      </c>
      <c r="AX169" s="13" t="s">
        <v>23</v>
      </c>
      <c r="AY169" s="207" t="s">
        <v>155</v>
      </c>
    </row>
    <row r="170" spans="1:65" s="2" customFormat="1" ht="24">
      <c r="A170" s="35"/>
      <c r="B170" s="36"/>
      <c r="C170" s="179" t="s">
        <v>286</v>
      </c>
      <c r="D170" s="179" t="s">
        <v>157</v>
      </c>
      <c r="E170" s="180" t="s">
        <v>796</v>
      </c>
      <c r="F170" s="181" t="s">
        <v>797</v>
      </c>
      <c r="G170" s="182" t="s">
        <v>173</v>
      </c>
      <c r="H170" s="183">
        <v>8</v>
      </c>
      <c r="I170" s="184"/>
      <c r="J170" s="185">
        <f>ROUND(I170*H170,2)</f>
        <v>0</v>
      </c>
      <c r="K170" s="181" t="s">
        <v>161</v>
      </c>
      <c r="L170" s="40"/>
      <c r="M170" s="186" t="s">
        <v>34</v>
      </c>
      <c r="N170" s="187" t="s">
        <v>48</v>
      </c>
      <c r="O170" s="65"/>
      <c r="P170" s="188">
        <f>O170*H170</f>
        <v>0</v>
      </c>
      <c r="Q170" s="188">
        <v>5.8299999999999997E-4</v>
      </c>
      <c r="R170" s="188">
        <f>Q170*H170</f>
        <v>4.6639999999999997E-3</v>
      </c>
      <c r="S170" s="188">
        <v>0.16600000000000001</v>
      </c>
      <c r="T170" s="189">
        <f>S170*H170</f>
        <v>1.3280000000000001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0" t="s">
        <v>162</v>
      </c>
      <c r="AT170" s="190" t="s">
        <v>157</v>
      </c>
      <c r="AU170" s="190" t="s">
        <v>22</v>
      </c>
      <c r="AY170" s="17" t="s">
        <v>155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7" t="s">
        <v>23</v>
      </c>
      <c r="BK170" s="191">
        <f>ROUND(I170*H170,2)</f>
        <v>0</v>
      </c>
      <c r="BL170" s="17" t="s">
        <v>162</v>
      </c>
      <c r="BM170" s="190" t="s">
        <v>798</v>
      </c>
    </row>
    <row r="171" spans="1:65" s="2" customFormat="1" ht="19.5">
      <c r="A171" s="35"/>
      <c r="B171" s="36"/>
      <c r="C171" s="37"/>
      <c r="D171" s="192" t="s">
        <v>164</v>
      </c>
      <c r="E171" s="37"/>
      <c r="F171" s="193" t="s">
        <v>799</v>
      </c>
      <c r="G171" s="37"/>
      <c r="H171" s="37"/>
      <c r="I171" s="194"/>
      <c r="J171" s="37"/>
      <c r="K171" s="37"/>
      <c r="L171" s="40"/>
      <c r="M171" s="195"/>
      <c r="N171" s="19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164</v>
      </c>
      <c r="AU171" s="17" t="s">
        <v>22</v>
      </c>
    </row>
    <row r="172" spans="1:65" s="2" customFormat="1" ht="24">
      <c r="A172" s="35"/>
      <c r="B172" s="36"/>
      <c r="C172" s="179" t="s">
        <v>291</v>
      </c>
      <c r="D172" s="179" t="s">
        <v>157</v>
      </c>
      <c r="E172" s="180" t="s">
        <v>800</v>
      </c>
      <c r="F172" s="181" t="s">
        <v>801</v>
      </c>
      <c r="G172" s="182" t="s">
        <v>173</v>
      </c>
      <c r="H172" s="183">
        <v>8</v>
      </c>
      <c r="I172" s="184"/>
      <c r="J172" s="185">
        <f>ROUND(I172*H172,2)</f>
        <v>0</v>
      </c>
      <c r="K172" s="181" t="s">
        <v>161</v>
      </c>
      <c r="L172" s="40"/>
      <c r="M172" s="186" t="s">
        <v>34</v>
      </c>
      <c r="N172" s="187" t="s">
        <v>48</v>
      </c>
      <c r="O172" s="65"/>
      <c r="P172" s="188">
        <f>O172*H172</f>
        <v>0</v>
      </c>
      <c r="Q172" s="188">
        <v>2.1120000000000002E-3</v>
      </c>
      <c r="R172" s="188">
        <f>Q172*H172</f>
        <v>1.6896000000000001E-2</v>
      </c>
      <c r="S172" s="188">
        <v>0</v>
      </c>
      <c r="T172" s="18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0" t="s">
        <v>162</v>
      </c>
      <c r="AT172" s="190" t="s">
        <v>157</v>
      </c>
      <c r="AU172" s="190" t="s">
        <v>22</v>
      </c>
      <c r="AY172" s="17" t="s">
        <v>155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7" t="s">
        <v>23</v>
      </c>
      <c r="BK172" s="191">
        <f>ROUND(I172*H172,2)</f>
        <v>0</v>
      </c>
      <c r="BL172" s="17" t="s">
        <v>162</v>
      </c>
      <c r="BM172" s="190" t="s">
        <v>802</v>
      </c>
    </row>
    <row r="173" spans="1:65" s="2" customFormat="1" ht="19.5">
      <c r="A173" s="35"/>
      <c r="B173" s="36"/>
      <c r="C173" s="37"/>
      <c r="D173" s="192" t="s">
        <v>164</v>
      </c>
      <c r="E173" s="37"/>
      <c r="F173" s="193" t="s">
        <v>803</v>
      </c>
      <c r="G173" s="37"/>
      <c r="H173" s="37"/>
      <c r="I173" s="194"/>
      <c r="J173" s="37"/>
      <c r="K173" s="37"/>
      <c r="L173" s="40"/>
      <c r="M173" s="195"/>
      <c r="N173" s="19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164</v>
      </c>
      <c r="AU173" s="17" t="s">
        <v>22</v>
      </c>
    </row>
    <row r="174" spans="1:65" s="2" customFormat="1" ht="24">
      <c r="A174" s="35"/>
      <c r="B174" s="36"/>
      <c r="C174" s="179" t="s">
        <v>296</v>
      </c>
      <c r="D174" s="179" t="s">
        <v>157</v>
      </c>
      <c r="E174" s="180" t="s">
        <v>804</v>
      </c>
      <c r="F174" s="181" t="s">
        <v>805</v>
      </c>
      <c r="G174" s="182" t="s">
        <v>173</v>
      </c>
      <c r="H174" s="183">
        <v>8</v>
      </c>
      <c r="I174" s="184"/>
      <c r="J174" s="185">
        <f>ROUND(I174*H174,2)</f>
        <v>0</v>
      </c>
      <c r="K174" s="181" t="s">
        <v>161</v>
      </c>
      <c r="L174" s="40"/>
      <c r="M174" s="186" t="s">
        <v>34</v>
      </c>
      <c r="N174" s="187" t="s">
        <v>48</v>
      </c>
      <c r="O174" s="65"/>
      <c r="P174" s="188">
        <f>O174*H174</f>
        <v>0</v>
      </c>
      <c r="Q174" s="188">
        <v>2.6556499999999999E-3</v>
      </c>
      <c r="R174" s="188">
        <f>Q174*H174</f>
        <v>2.1245199999999999E-2</v>
      </c>
      <c r="S174" s="188">
        <v>0</v>
      </c>
      <c r="T174" s="18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0" t="s">
        <v>162</v>
      </c>
      <c r="AT174" s="190" t="s">
        <v>157</v>
      </c>
      <c r="AU174" s="190" t="s">
        <v>22</v>
      </c>
      <c r="AY174" s="17" t="s">
        <v>155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7" t="s">
        <v>23</v>
      </c>
      <c r="BK174" s="191">
        <f>ROUND(I174*H174,2)</f>
        <v>0</v>
      </c>
      <c r="BL174" s="17" t="s">
        <v>162</v>
      </c>
      <c r="BM174" s="190" t="s">
        <v>806</v>
      </c>
    </row>
    <row r="175" spans="1:65" s="2" customFormat="1" ht="19.5">
      <c r="A175" s="35"/>
      <c r="B175" s="36"/>
      <c r="C175" s="37"/>
      <c r="D175" s="192" t="s">
        <v>164</v>
      </c>
      <c r="E175" s="37"/>
      <c r="F175" s="193" t="s">
        <v>807</v>
      </c>
      <c r="G175" s="37"/>
      <c r="H175" s="37"/>
      <c r="I175" s="194"/>
      <c r="J175" s="37"/>
      <c r="K175" s="37"/>
      <c r="L175" s="40"/>
      <c r="M175" s="195"/>
      <c r="N175" s="19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164</v>
      </c>
      <c r="AU175" s="17" t="s">
        <v>22</v>
      </c>
    </row>
    <row r="176" spans="1:65" s="2" customFormat="1" ht="24">
      <c r="A176" s="35"/>
      <c r="B176" s="36"/>
      <c r="C176" s="220" t="s">
        <v>246</v>
      </c>
      <c r="D176" s="220" t="s">
        <v>269</v>
      </c>
      <c r="E176" s="221" t="s">
        <v>808</v>
      </c>
      <c r="F176" s="222" t="s">
        <v>809</v>
      </c>
      <c r="G176" s="223" t="s">
        <v>178</v>
      </c>
      <c r="H176" s="224">
        <v>1.244</v>
      </c>
      <c r="I176" s="225"/>
      <c r="J176" s="226">
        <f>ROUND(I176*H176,2)</f>
        <v>0</v>
      </c>
      <c r="K176" s="222" t="s">
        <v>161</v>
      </c>
      <c r="L176" s="227"/>
      <c r="M176" s="228" t="s">
        <v>34</v>
      </c>
      <c r="N176" s="229" t="s">
        <v>48</v>
      </c>
      <c r="O176" s="65"/>
      <c r="P176" s="188">
        <f>O176*H176</f>
        <v>0</v>
      </c>
      <c r="Q176" s="188">
        <v>0.81499999999999995</v>
      </c>
      <c r="R176" s="188">
        <f>Q176*H176</f>
        <v>1.01386</v>
      </c>
      <c r="S176" s="188">
        <v>0</v>
      </c>
      <c r="T176" s="18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0" t="s">
        <v>197</v>
      </c>
      <c r="AT176" s="190" t="s">
        <v>269</v>
      </c>
      <c r="AU176" s="190" t="s">
        <v>22</v>
      </c>
      <c r="AY176" s="17" t="s">
        <v>155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7" t="s">
        <v>23</v>
      </c>
      <c r="BK176" s="191">
        <f>ROUND(I176*H176,2)</f>
        <v>0</v>
      </c>
      <c r="BL176" s="17" t="s">
        <v>162</v>
      </c>
      <c r="BM176" s="190" t="s">
        <v>810</v>
      </c>
    </row>
    <row r="177" spans="1:65" s="2" customFormat="1" ht="11.25">
      <c r="A177" s="35"/>
      <c r="B177" s="36"/>
      <c r="C177" s="37"/>
      <c r="D177" s="192" t="s">
        <v>164</v>
      </c>
      <c r="E177" s="37"/>
      <c r="F177" s="193" t="s">
        <v>811</v>
      </c>
      <c r="G177" s="37"/>
      <c r="H177" s="37"/>
      <c r="I177" s="194"/>
      <c r="J177" s="37"/>
      <c r="K177" s="37"/>
      <c r="L177" s="40"/>
      <c r="M177" s="195"/>
      <c r="N177" s="196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164</v>
      </c>
      <c r="AU177" s="17" t="s">
        <v>22</v>
      </c>
    </row>
    <row r="178" spans="1:65" s="13" customFormat="1" ht="11.25">
      <c r="B178" s="197"/>
      <c r="C178" s="198"/>
      <c r="D178" s="192" t="s">
        <v>180</v>
      </c>
      <c r="E178" s="199" t="s">
        <v>34</v>
      </c>
      <c r="F178" s="200" t="s">
        <v>812</v>
      </c>
      <c r="G178" s="198"/>
      <c r="H178" s="201">
        <v>1.244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180</v>
      </c>
      <c r="AU178" s="207" t="s">
        <v>22</v>
      </c>
      <c r="AV178" s="13" t="s">
        <v>22</v>
      </c>
      <c r="AW178" s="13" t="s">
        <v>39</v>
      </c>
      <c r="AX178" s="13" t="s">
        <v>23</v>
      </c>
      <c r="AY178" s="207" t="s">
        <v>155</v>
      </c>
    </row>
    <row r="179" spans="1:65" s="2" customFormat="1" ht="24.2" customHeight="1">
      <c r="A179" s="35"/>
      <c r="B179" s="36"/>
      <c r="C179" s="220" t="s">
        <v>307</v>
      </c>
      <c r="D179" s="220" t="s">
        <v>269</v>
      </c>
      <c r="E179" s="221" t="s">
        <v>813</v>
      </c>
      <c r="F179" s="222" t="s">
        <v>814</v>
      </c>
      <c r="G179" s="223" t="s">
        <v>815</v>
      </c>
      <c r="H179" s="224">
        <v>0.16</v>
      </c>
      <c r="I179" s="225"/>
      <c r="J179" s="226">
        <f>ROUND(I179*H179,2)</f>
        <v>0</v>
      </c>
      <c r="K179" s="222" t="s">
        <v>161</v>
      </c>
      <c r="L179" s="227"/>
      <c r="M179" s="228" t="s">
        <v>34</v>
      </c>
      <c r="N179" s="229" t="s">
        <v>48</v>
      </c>
      <c r="O179" s="65"/>
      <c r="P179" s="188">
        <f>O179*H179</f>
        <v>0</v>
      </c>
      <c r="Q179" s="188">
        <v>8.0100000000000005E-2</v>
      </c>
      <c r="R179" s="188">
        <f>Q179*H179</f>
        <v>1.2816000000000001E-2</v>
      </c>
      <c r="S179" s="188">
        <v>0</v>
      </c>
      <c r="T179" s="18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0" t="s">
        <v>197</v>
      </c>
      <c r="AT179" s="190" t="s">
        <v>269</v>
      </c>
      <c r="AU179" s="190" t="s">
        <v>22</v>
      </c>
      <c r="AY179" s="17" t="s">
        <v>155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7" t="s">
        <v>23</v>
      </c>
      <c r="BK179" s="191">
        <f>ROUND(I179*H179,2)</f>
        <v>0</v>
      </c>
      <c r="BL179" s="17" t="s">
        <v>162</v>
      </c>
      <c r="BM179" s="190" t="s">
        <v>816</v>
      </c>
    </row>
    <row r="180" spans="1:65" s="2" customFormat="1" ht="11.25">
      <c r="A180" s="35"/>
      <c r="B180" s="36"/>
      <c r="C180" s="37"/>
      <c r="D180" s="192" t="s">
        <v>164</v>
      </c>
      <c r="E180" s="37"/>
      <c r="F180" s="193" t="s">
        <v>814</v>
      </c>
      <c r="G180" s="37"/>
      <c r="H180" s="37"/>
      <c r="I180" s="194"/>
      <c r="J180" s="37"/>
      <c r="K180" s="37"/>
      <c r="L180" s="40"/>
      <c r="M180" s="195"/>
      <c r="N180" s="196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164</v>
      </c>
      <c r="AU180" s="17" t="s">
        <v>22</v>
      </c>
    </row>
    <row r="181" spans="1:65" s="12" customFormat="1" ht="22.9" customHeight="1">
      <c r="B181" s="163"/>
      <c r="C181" s="164"/>
      <c r="D181" s="165" t="s">
        <v>76</v>
      </c>
      <c r="E181" s="177" t="s">
        <v>187</v>
      </c>
      <c r="F181" s="177" t="s">
        <v>360</v>
      </c>
      <c r="G181" s="164"/>
      <c r="H181" s="164"/>
      <c r="I181" s="167"/>
      <c r="J181" s="178">
        <f>BK181</f>
        <v>0</v>
      </c>
      <c r="K181" s="164"/>
      <c r="L181" s="169"/>
      <c r="M181" s="170"/>
      <c r="N181" s="171"/>
      <c r="O181" s="171"/>
      <c r="P181" s="172">
        <f>SUM(P182:P195)</f>
        <v>0</v>
      </c>
      <c r="Q181" s="171"/>
      <c r="R181" s="172">
        <f>SUM(R182:R195)</f>
        <v>32.329179060000001</v>
      </c>
      <c r="S181" s="171"/>
      <c r="T181" s="173">
        <f>SUM(T182:T195)</f>
        <v>0</v>
      </c>
      <c r="AR181" s="174" t="s">
        <v>23</v>
      </c>
      <c r="AT181" s="175" t="s">
        <v>76</v>
      </c>
      <c r="AU181" s="175" t="s">
        <v>23</v>
      </c>
      <c r="AY181" s="174" t="s">
        <v>155</v>
      </c>
      <c r="BK181" s="176">
        <f>SUM(BK182:BK195)</f>
        <v>0</v>
      </c>
    </row>
    <row r="182" spans="1:65" s="2" customFormat="1" ht="16.5" customHeight="1">
      <c r="A182" s="35"/>
      <c r="B182" s="36"/>
      <c r="C182" s="179" t="s">
        <v>312</v>
      </c>
      <c r="D182" s="179" t="s">
        <v>157</v>
      </c>
      <c r="E182" s="180" t="s">
        <v>362</v>
      </c>
      <c r="F182" s="181" t="s">
        <v>363</v>
      </c>
      <c r="G182" s="182" t="s">
        <v>160</v>
      </c>
      <c r="H182" s="183">
        <v>120</v>
      </c>
      <c r="I182" s="184"/>
      <c r="J182" s="185">
        <f>ROUND(I182*H182,2)</f>
        <v>0</v>
      </c>
      <c r="K182" s="181" t="s">
        <v>34</v>
      </c>
      <c r="L182" s="40"/>
      <c r="M182" s="186" t="s">
        <v>34</v>
      </c>
      <c r="N182" s="187" t="s">
        <v>48</v>
      </c>
      <c r="O182" s="65"/>
      <c r="P182" s="188">
        <f>O182*H182</f>
        <v>0</v>
      </c>
      <c r="Q182" s="188">
        <v>7.0000000000000007E-2</v>
      </c>
      <c r="R182" s="188">
        <f>Q182*H182</f>
        <v>8.4</v>
      </c>
      <c r="S182" s="188">
        <v>0</v>
      </c>
      <c r="T182" s="18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0" t="s">
        <v>162</v>
      </c>
      <c r="AT182" s="190" t="s">
        <v>157</v>
      </c>
      <c r="AU182" s="190" t="s">
        <v>22</v>
      </c>
      <c r="AY182" s="17" t="s">
        <v>155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7" t="s">
        <v>23</v>
      </c>
      <c r="BK182" s="191">
        <f>ROUND(I182*H182,2)</f>
        <v>0</v>
      </c>
      <c r="BL182" s="17" t="s">
        <v>162</v>
      </c>
      <c r="BM182" s="190" t="s">
        <v>817</v>
      </c>
    </row>
    <row r="183" spans="1:65" s="2" customFormat="1" ht="11.25">
      <c r="A183" s="35"/>
      <c r="B183" s="36"/>
      <c r="C183" s="37"/>
      <c r="D183" s="192" t="s">
        <v>164</v>
      </c>
      <c r="E183" s="37"/>
      <c r="F183" s="193" t="s">
        <v>365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7" t="s">
        <v>164</v>
      </c>
      <c r="AU183" s="17" t="s">
        <v>22</v>
      </c>
    </row>
    <row r="184" spans="1:65" s="2" customFormat="1" ht="19.5">
      <c r="A184" s="35"/>
      <c r="B184" s="36"/>
      <c r="C184" s="37"/>
      <c r="D184" s="192" t="s">
        <v>236</v>
      </c>
      <c r="E184" s="37"/>
      <c r="F184" s="219" t="s">
        <v>818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236</v>
      </c>
      <c r="AU184" s="17" t="s">
        <v>22</v>
      </c>
    </row>
    <row r="185" spans="1:65" s="13" customFormat="1" ht="11.25">
      <c r="B185" s="197"/>
      <c r="C185" s="198"/>
      <c r="D185" s="192" t="s">
        <v>180</v>
      </c>
      <c r="E185" s="199" t="s">
        <v>34</v>
      </c>
      <c r="F185" s="200" t="s">
        <v>819</v>
      </c>
      <c r="G185" s="198"/>
      <c r="H185" s="201">
        <v>92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180</v>
      </c>
      <c r="AU185" s="207" t="s">
        <v>22</v>
      </c>
      <c r="AV185" s="13" t="s">
        <v>22</v>
      </c>
      <c r="AW185" s="13" t="s">
        <v>39</v>
      </c>
      <c r="AX185" s="13" t="s">
        <v>77</v>
      </c>
      <c r="AY185" s="207" t="s">
        <v>155</v>
      </c>
    </row>
    <row r="186" spans="1:65" s="13" customFormat="1" ht="11.25">
      <c r="B186" s="197"/>
      <c r="C186" s="198"/>
      <c r="D186" s="192" t="s">
        <v>180</v>
      </c>
      <c r="E186" s="199" t="s">
        <v>34</v>
      </c>
      <c r="F186" s="200" t="s">
        <v>820</v>
      </c>
      <c r="G186" s="198"/>
      <c r="H186" s="201">
        <v>28</v>
      </c>
      <c r="I186" s="202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180</v>
      </c>
      <c r="AU186" s="207" t="s">
        <v>22</v>
      </c>
      <c r="AV186" s="13" t="s">
        <v>22</v>
      </c>
      <c r="AW186" s="13" t="s">
        <v>39</v>
      </c>
      <c r="AX186" s="13" t="s">
        <v>77</v>
      </c>
      <c r="AY186" s="207" t="s">
        <v>155</v>
      </c>
    </row>
    <row r="187" spans="1:65" s="14" customFormat="1" ht="11.25">
      <c r="B187" s="208"/>
      <c r="C187" s="209"/>
      <c r="D187" s="192" t="s">
        <v>180</v>
      </c>
      <c r="E187" s="210" t="s">
        <v>34</v>
      </c>
      <c r="F187" s="211" t="s">
        <v>205</v>
      </c>
      <c r="G187" s="209"/>
      <c r="H187" s="212">
        <v>120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180</v>
      </c>
      <c r="AU187" s="218" t="s">
        <v>22</v>
      </c>
      <c r="AV187" s="14" t="s">
        <v>162</v>
      </c>
      <c r="AW187" s="14" t="s">
        <v>39</v>
      </c>
      <c r="AX187" s="14" t="s">
        <v>23</v>
      </c>
      <c r="AY187" s="218" t="s">
        <v>155</v>
      </c>
    </row>
    <row r="188" spans="1:65" s="2" customFormat="1" ht="33" customHeight="1">
      <c r="A188" s="35"/>
      <c r="B188" s="36"/>
      <c r="C188" s="179" t="s">
        <v>319</v>
      </c>
      <c r="D188" s="179" t="s">
        <v>157</v>
      </c>
      <c r="E188" s="180" t="s">
        <v>376</v>
      </c>
      <c r="F188" s="181" t="s">
        <v>379</v>
      </c>
      <c r="G188" s="182" t="s">
        <v>160</v>
      </c>
      <c r="H188" s="183">
        <v>114.6</v>
      </c>
      <c r="I188" s="184"/>
      <c r="J188" s="185">
        <f>ROUND(I188*H188,2)</f>
        <v>0</v>
      </c>
      <c r="K188" s="181" t="s">
        <v>161</v>
      </c>
      <c r="L188" s="40"/>
      <c r="M188" s="186" t="s">
        <v>34</v>
      </c>
      <c r="N188" s="187" t="s">
        <v>48</v>
      </c>
      <c r="O188" s="65"/>
      <c r="P188" s="188">
        <f>O188*H188</f>
        <v>0</v>
      </c>
      <c r="Q188" s="188">
        <v>0.12880610000000001</v>
      </c>
      <c r="R188" s="188">
        <f>Q188*H188</f>
        <v>14.76117906</v>
      </c>
      <c r="S188" s="188">
        <v>0</v>
      </c>
      <c r="T188" s="18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0" t="s">
        <v>162</v>
      </c>
      <c r="AT188" s="190" t="s">
        <v>157</v>
      </c>
      <c r="AU188" s="190" t="s">
        <v>22</v>
      </c>
      <c r="AY188" s="17" t="s">
        <v>155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7" t="s">
        <v>23</v>
      </c>
      <c r="BK188" s="191">
        <f>ROUND(I188*H188,2)</f>
        <v>0</v>
      </c>
      <c r="BL188" s="17" t="s">
        <v>162</v>
      </c>
      <c r="BM188" s="190" t="s">
        <v>821</v>
      </c>
    </row>
    <row r="189" spans="1:65" s="2" customFormat="1" ht="29.25">
      <c r="A189" s="35"/>
      <c r="B189" s="36"/>
      <c r="C189" s="37"/>
      <c r="D189" s="192" t="s">
        <v>164</v>
      </c>
      <c r="E189" s="37"/>
      <c r="F189" s="193" t="s">
        <v>377</v>
      </c>
      <c r="G189" s="37"/>
      <c r="H189" s="37"/>
      <c r="I189" s="194"/>
      <c r="J189" s="37"/>
      <c r="K189" s="37"/>
      <c r="L189" s="40"/>
      <c r="M189" s="195"/>
      <c r="N189" s="19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7" t="s">
        <v>164</v>
      </c>
      <c r="AU189" s="17" t="s">
        <v>22</v>
      </c>
    </row>
    <row r="190" spans="1:65" s="2" customFormat="1" ht="19.5">
      <c r="A190" s="35"/>
      <c r="B190" s="36"/>
      <c r="C190" s="37"/>
      <c r="D190" s="192" t="s">
        <v>236</v>
      </c>
      <c r="E190" s="37"/>
      <c r="F190" s="219" t="s">
        <v>822</v>
      </c>
      <c r="G190" s="37"/>
      <c r="H190" s="37"/>
      <c r="I190" s="194"/>
      <c r="J190" s="37"/>
      <c r="K190" s="37"/>
      <c r="L190" s="40"/>
      <c r="M190" s="195"/>
      <c r="N190" s="19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236</v>
      </c>
      <c r="AU190" s="17" t="s">
        <v>22</v>
      </c>
    </row>
    <row r="191" spans="1:65" s="13" customFormat="1" ht="11.25">
      <c r="B191" s="197"/>
      <c r="C191" s="198"/>
      <c r="D191" s="192" t="s">
        <v>180</v>
      </c>
      <c r="E191" s="199" t="s">
        <v>34</v>
      </c>
      <c r="F191" s="200" t="s">
        <v>823</v>
      </c>
      <c r="G191" s="198"/>
      <c r="H191" s="201">
        <v>114.6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180</v>
      </c>
      <c r="AU191" s="207" t="s">
        <v>22</v>
      </c>
      <c r="AV191" s="13" t="s">
        <v>22</v>
      </c>
      <c r="AW191" s="13" t="s">
        <v>39</v>
      </c>
      <c r="AX191" s="13" t="s">
        <v>77</v>
      </c>
      <c r="AY191" s="207" t="s">
        <v>155</v>
      </c>
    </row>
    <row r="192" spans="1:65" s="14" customFormat="1" ht="11.25">
      <c r="B192" s="208"/>
      <c r="C192" s="209"/>
      <c r="D192" s="192" t="s">
        <v>180</v>
      </c>
      <c r="E192" s="210" t="s">
        <v>34</v>
      </c>
      <c r="F192" s="211" t="s">
        <v>205</v>
      </c>
      <c r="G192" s="209"/>
      <c r="H192" s="212">
        <v>114.6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180</v>
      </c>
      <c r="AU192" s="218" t="s">
        <v>22</v>
      </c>
      <c r="AV192" s="14" t="s">
        <v>162</v>
      </c>
      <c r="AW192" s="14" t="s">
        <v>4</v>
      </c>
      <c r="AX192" s="14" t="s">
        <v>23</v>
      </c>
      <c r="AY192" s="218" t="s">
        <v>155</v>
      </c>
    </row>
    <row r="193" spans="1:65" s="2" customFormat="1" ht="16.5" customHeight="1">
      <c r="A193" s="35"/>
      <c r="B193" s="36"/>
      <c r="C193" s="220" t="s">
        <v>327</v>
      </c>
      <c r="D193" s="220" t="s">
        <v>269</v>
      </c>
      <c r="E193" s="221" t="s">
        <v>824</v>
      </c>
      <c r="F193" s="222" t="s">
        <v>384</v>
      </c>
      <c r="G193" s="223" t="s">
        <v>272</v>
      </c>
      <c r="H193" s="224">
        <v>9.1679999999999993</v>
      </c>
      <c r="I193" s="225"/>
      <c r="J193" s="226">
        <f>ROUND(I193*H193,2)</f>
        <v>0</v>
      </c>
      <c r="K193" s="222" t="s">
        <v>161</v>
      </c>
      <c r="L193" s="227"/>
      <c r="M193" s="228" t="s">
        <v>34</v>
      </c>
      <c r="N193" s="229" t="s">
        <v>48</v>
      </c>
      <c r="O193" s="65"/>
      <c r="P193" s="188">
        <f>O193*H193</f>
        <v>0</v>
      </c>
      <c r="Q193" s="188">
        <v>1</v>
      </c>
      <c r="R193" s="188">
        <f>Q193*H193</f>
        <v>9.1679999999999993</v>
      </c>
      <c r="S193" s="188">
        <v>0</v>
      </c>
      <c r="T193" s="18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0" t="s">
        <v>197</v>
      </c>
      <c r="AT193" s="190" t="s">
        <v>269</v>
      </c>
      <c r="AU193" s="190" t="s">
        <v>22</v>
      </c>
      <c r="AY193" s="17" t="s">
        <v>155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7" t="s">
        <v>23</v>
      </c>
      <c r="BK193" s="191">
        <f>ROUND(I193*H193,2)</f>
        <v>0</v>
      </c>
      <c r="BL193" s="17" t="s">
        <v>162</v>
      </c>
      <c r="BM193" s="190" t="s">
        <v>825</v>
      </c>
    </row>
    <row r="194" spans="1:65" s="2" customFormat="1" ht="11.25">
      <c r="A194" s="35"/>
      <c r="B194" s="36"/>
      <c r="C194" s="37"/>
      <c r="D194" s="192" t="s">
        <v>164</v>
      </c>
      <c r="E194" s="37"/>
      <c r="F194" s="193" t="s">
        <v>384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164</v>
      </c>
      <c r="AU194" s="17" t="s">
        <v>22</v>
      </c>
    </row>
    <row r="195" spans="1:65" s="13" customFormat="1" ht="11.25">
      <c r="B195" s="197"/>
      <c r="C195" s="198"/>
      <c r="D195" s="192" t="s">
        <v>180</v>
      </c>
      <c r="E195" s="199" t="s">
        <v>34</v>
      </c>
      <c r="F195" s="200" t="s">
        <v>826</v>
      </c>
      <c r="G195" s="198"/>
      <c r="H195" s="201">
        <v>9.1679999999999993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180</v>
      </c>
      <c r="AU195" s="207" t="s">
        <v>22</v>
      </c>
      <c r="AV195" s="13" t="s">
        <v>22</v>
      </c>
      <c r="AW195" s="13" t="s">
        <v>39</v>
      </c>
      <c r="AX195" s="13" t="s">
        <v>23</v>
      </c>
      <c r="AY195" s="207" t="s">
        <v>155</v>
      </c>
    </row>
    <row r="196" spans="1:65" s="12" customFormat="1" ht="22.9" customHeight="1">
      <c r="B196" s="163"/>
      <c r="C196" s="164"/>
      <c r="D196" s="165" t="s">
        <v>76</v>
      </c>
      <c r="E196" s="177" t="s">
        <v>206</v>
      </c>
      <c r="F196" s="177" t="s">
        <v>387</v>
      </c>
      <c r="G196" s="164"/>
      <c r="H196" s="164"/>
      <c r="I196" s="167"/>
      <c r="J196" s="178">
        <f>BK196</f>
        <v>0</v>
      </c>
      <c r="K196" s="164"/>
      <c r="L196" s="169"/>
      <c r="M196" s="170"/>
      <c r="N196" s="171"/>
      <c r="O196" s="171"/>
      <c r="P196" s="172">
        <f>P197+SUM(P198:P245)</f>
        <v>0</v>
      </c>
      <c r="Q196" s="171"/>
      <c r="R196" s="172">
        <f>R197+SUM(R198:R245)</f>
        <v>11.337860904000001</v>
      </c>
      <c r="S196" s="171"/>
      <c r="T196" s="173">
        <f>T197+SUM(T198:T245)</f>
        <v>13.706</v>
      </c>
      <c r="AR196" s="174" t="s">
        <v>23</v>
      </c>
      <c r="AT196" s="175" t="s">
        <v>76</v>
      </c>
      <c r="AU196" s="175" t="s">
        <v>23</v>
      </c>
      <c r="AY196" s="174" t="s">
        <v>155</v>
      </c>
      <c r="BK196" s="176">
        <f>BK197+SUM(BK198:BK245)</f>
        <v>0</v>
      </c>
    </row>
    <row r="197" spans="1:65" s="2" customFormat="1" ht="21.75" customHeight="1">
      <c r="A197" s="35"/>
      <c r="B197" s="36"/>
      <c r="C197" s="179" t="s">
        <v>332</v>
      </c>
      <c r="D197" s="179" t="s">
        <v>157</v>
      </c>
      <c r="E197" s="180" t="s">
        <v>827</v>
      </c>
      <c r="F197" s="181" t="s">
        <v>828</v>
      </c>
      <c r="G197" s="182" t="s">
        <v>173</v>
      </c>
      <c r="H197" s="183">
        <v>4</v>
      </c>
      <c r="I197" s="184"/>
      <c r="J197" s="185">
        <f>ROUND(I197*H197,2)</f>
        <v>0</v>
      </c>
      <c r="K197" s="181" t="s">
        <v>161</v>
      </c>
      <c r="L197" s="40"/>
      <c r="M197" s="186" t="s">
        <v>34</v>
      </c>
      <c r="N197" s="187" t="s">
        <v>48</v>
      </c>
      <c r="O197" s="65"/>
      <c r="P197" s="188">
        <f>O197*H197</f>
        <v>0</v>
      </c>
      <c r="Q197" s="188">
        <v>6.0000000000000002E-5</v>
      </c>
      <c r="R197" s="188">
        <f>Q197*H197</f>
        <v>2.4000000000000001E-4</v>
      </c>
      <c r="S197" s="188">
        <v>0</v>
      </c>
      <c r="T197" s="18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0" t="s">
        <v>162</v>
      </c>
      <c r="AT197" s="190" t="s">
        <v>157</v>
      </c>
      <c r="AU197" s="190" t="s">
        <v>22</v>
      </c>
      <c r="AY197" s="17" t="s">
        <v>155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7" t="s">
        <v>23</v>
      </c>
      <c r="BK197" s="191">
        <f>ROUND(I197*H197,2)</f>
        <v>0</v>
      </c>
      <c r="BL197" s="17" t="s">
        <v>162</v>
      </c>
      <c r="BM197" s="190" t="s">
        <v>829</v>
      </c>
    </row>
    <row r="198" spans="1:65" s="2" customFormat="1" ht="19.5">
      <c r="A198" s="35"/>
      <c r="B198" s="36"/>
      <c r="C198" s="37"/>
      <c r="D198" s="192" t="s">
        <v>164</v>
      </c>
      <c r="E198" s="37"/>
      <c r="F198" s="193" t="s">
        <v>830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164</v>
      </c>
      <c r="AU198" s="17" t="s">
        <v>22</v>
      </c>
    </row>
    <row r="199" spans="1:65" s="2" customFormat="1" ht="24">
      <c r="A199" s="35"/>
      <c r="B199" s="36"/>
      <c r="C199" s="179" t="s">
        <v>339</v>
      </c>
      <c r="D199" s="179" t="s">
        <v>157</v>
      </c>
      <c r="E199" s="180" t="s">
        <v>831</v>
      </c>
      <c r="F199" s="181" t="s">
        <v>832</v>
      </c>
      <c r="G199" s="182" t="s">
        <v>173</v>
      </c>
      <c r="H199" s="183">
        <v>4</v>
      </c>
      <c r="I199" s="184"/>
      <c r="J199" s="185">
        <f>ROUND(I199*H199,2)</f>
        <v>0</v>
      </c>
      <c r="K199" s="181" t="s">
        <v>161</v>
      </c>
      <c r="L199" s="40"/>
      <c r="M199" s="186" t="s">
        <v>34</v>
      </c>
      <c r="N199" s="187" t="s">
        <v>48</v>
      </c>
      <c r="O199" s="65"/>
      <c r="P199" s="188">
        <f>O199*H199</f>
        <v>0</v>
      </c>
      <c r="Q199" s="188">
        <v>0.36965999999999999</v>
      </c>
      <c r="R199" s="188">
        <f>Q199*H199</f>
        <v>1.47864</v>
      </c>
      <c r="S199" s="188">
        <v>0</v>
      </c>
      <c r="T199" s="18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0" t="s">
        <v>162</v>
      </c>
      <c r="AT199" s="190" t="s">
        <v>157</v>
      </c>
      <c r="AU199" s="190" t="s">
        <v>22</v>
      </c>
      <c r="AY199" s="17" t="s">
        <v>155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7" t="s">
        <v>23</v>
      </c>
      <c r="BK199" s="191">
        <f>ROUND(I199*H199,2)</f>
        <v>0</v>
      </c>
      <c r="BL199" s="17" t="s">
        <v>162</v>
      </c>
      <c r="BM199" s="190" t="s">
        <v>833</v>
      </c>
    </row>
    <row r="200" spans="1:65" s="2" customFormat="1" ht="19.5">
      <c r="A200" s="35"/>
      <c r="B200" s="36"/>
      <c r="C200" s="37"/>
      <c r="D200" s="192" t="s">
        <v>164</v>
      </c>
      <c r="E200" s="37"/>
      <c r="F200" s="193" t="s">
        <v>834</v>
      </c>
      <c r="G200" s="37"/>
      <c r="H200" s="37"/>
      <c r="I200" s="194"/>
      <c r="J200" s="37"/>
      <c r="K200" s="37"/>
      <c r="L200" s="40"/>
      <c r="M200" s="195"/>
      <c r="N200" s="196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164</v>
      </c>
      <c r="AU200" s="17" t="s">
        <v>22</v>
      </c>
    </row>
    <row r="201" spans="1:65" s="2" customFormat="1" ht="24">
      <c r="A201" s="35"/>
      <c r="B201" s="36"/>
      <c r="C201" s="179" t="s">
        <v>344</v>
      </c>
      <c r="D201" s="179" t="s">
        <v>157</v>
      </c>
      <c r="E201" s="180" t="s">
        <v>835</v>
      </c>
      <c r="F201" s="181" t="s">
        <v>836</v>
      </c>
      <c r="G201" s="182" t="s">
        <v>160</v>
      </c>
      <c r="H201" s="183">
        <v>6</v>
      </c>
      <c r="I201" s="184"/>
      <c r="J201" s="185">
        <f>ROUND(I201*H201,2)</f>
        <v>0</v>
      </c>
      <c r="K201" s="181" t="s">
        <v>161</v>
      </c>
      <c r="L201" s="40"/>
      <c r="M201" s="186" t="s">
        <v>34</v>
      </c>
      <c r="N201" s="187" t="s">
        <v>48</v>
      </c>
      <c r="O201" s="65"/>
      <c r="P201" s="188">
        <f>O201*H201</f>
        <v>0</v>
      </c>
      <c r="Q201" s="188">
        <v>0</v>
      </c>
      <c r="R201" s="188">
        <f>Q201*H201</f>
        <v>0</v>
      </c>
      <c r="S201" s="188">
        <v>0.26400000000000001</v>
      </c>
      <c r="T201" s="189">
        <f>S201*H201</f>
        <v>1.5840000000000001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0" t="s">
        <v>162</v>
      </c>
      <c r="AT201" s="190" t="s">
        <v>157</v>
      </c>
      <c r="AU201" s="190" t="s">
        <v>22</v>
      </c>
      <c r="AY201" s="17" t="s">
        <v>155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7" t="s">
        <v>23</v>
      </c>
      <c r="BK201" s="191">
        <f>ROUND(I201*H201,2)</f>
        <v>0</v>
      </c>
      <c r="BL201" s="17" t="s">
        <v>162</v>
      </c>
      <c r="BM201" s="190" t="s">
        <v>837</v>
      </c>
    </row>
    <row r="202" spans="1:65" s="2" customFormat="1" ht="19.5">
      <c r="A202" s="35"/>
      <c r="B202" s="36"/>
      <c r="C202" s="37"/>
      <c r="D202" s="192" t="s">
        <v>164</v>
      </c>
      <c r="E202" s="37"/>
      <c r="F202" s="193" t="s">
        <v>838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164</v>
      </c>
      <c r="AU202" s="17" t="s">
        <v>22</v>
      </c>
    </row>
    <row r="203" spans="1:65" s="2" customFormat="1" ht="24">
      <c r="A203" s="35"/>
      <c r="B203" s="36"/>
      <c r="C203" s="179" t="s">
        <v>350</v>
      </c>
      <c r="D203" s="179" t="s">
        <v>157</v>
      </c>
      <c r="E203" s="180" t="s">
        <v>437</v>
      </c>
      <c r="F203" s="181" t="s">
        <v>438</v>
      </c>
      <c r="G203" s="182" t="s">
        <v>160</v>
      </c>
      <c r="H203" s="183">
        <v>46</v>
      </c>
      <c r="I203" s="184"/>
      <c r="J203" s="185">
        <f>ROUND(I203*H203,2)</f>
        <v>0</v>
      </c>
      <c r="K203" s="181" t="s">
        <v>161</v>
      </c>
      <c r="L203" s="40"/>
      <c r="M203" s="186" t="s">
        <v>34</v>
      </c>
      <c r="N203" s="187" t="s">
        <v>48</v>
      </c>
      <c r="O203" s="65"/>
      <c r="P203" s="188">
        <f>O203*H203</f>
        <v>0</v>
      </c>
      <c r="Q203" s="188">
        <v>0</v>
      </c>
      <c r="R203" s="188">
        <f>Q203*H203</f>
        <v>0</v>
      </c>
      <c r="S203" s="188">
        <v>3.95E-2</v>
      </c>
      <c r="T203" s="189">
        <f>S203*H203</f>
        <v>1.8169999999999999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0" t="s">
        <v>162</v>
      </c>
      <c r="AT203" s="190" t="s">
        <v>157</v>
      </c>
      <c r="AU203" s="190" t="s">
        <v>22</v>
      </c>
      <c r="AY203" s="17" t="s">
        <v>155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7" t="s">
        <v>23</v>
      </c>
      <c r="BK203" s="191">
        <f>ROUND(I203*H203,2)</f>
        <v>0</v>
      </c>
      <c r="BL203" s="17" t="s">
        <v>162</v>
      </c>
      <c r="BM203" s="190" t="s">
        <v>839</v>
      </c>
    </row>
    <row r="204" spans="1:65" s="2" customFormat="1" ht="19.5">
      <c r="A204" s="35"/>
      <c r="B204" s="36"/>
      <c r="C204" s="37"/>
      <c r="D204" s="192" t="s">
        <v>164</v>
      </c>
      <c r="E204" s="37"/>
      <c r="F204" s="193" t="s">
        <v>440</v>
      </c>
      <c r="G204" s="37"/>
      <c r="H204" s="37"/>
      <c r="I204" s="194"/>
      <c r="J204" s="37"/>
      <c r="K204" s="37"/>
      <c r="L204" s="40"/>
      <c r="M204" s="195"/>
      <c r="N204" s="196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164</v>
      </c>
      <c r="AU204" s="17" t="s">
        <v>22</v>
      </c>
    </row>
    <row r="205" spans="1:65" s="2" customFormat="1" ht="19.5">
      <c r="A205" s="35"/>
      <c r="B205" s="36"/>
      <c r="C205" s="37"/>
      <c r="D205" s="192" t="s">
        <v>236</v>
      </c>
      <c r="E205" s="37"/>
      <c r="F205" s="219" t="s">
        <v>840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236</v>
      </c>
      <c r="AU205" s="17" t="s">
        <v>22</v>
      </c>
    </row>
    <row r="206" spans="1:65" s="13" customFormat="1" ht="11.25">
      <c r="B206" s="197"/>
      <c r="C206" s="198"/>
      <c r="D206" s="192" t="s">
        <v>180</v>
      </c>
      <c r="E206" s="199" t="s">
        <v>34</v>
      </c>
      <c r="F206" s="200" t="s">
        <v>841</v>
      </c>
      <c r="G206" s="198"/>
      <c r="H206" s="201">
        <v>46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180</v>
      </c>
      <c r="AU206" s="207" t="s">
        <v>22</v>
      </c>
      <c r="AV206" s="13" t="s">
        <v>22</v>
      </c>
      <c r="AW206" s="13" t="s">
        <v>39</v>
      </c>
      <c r="AX206" s="13" t="s">
        <v>23</v>
      </c>
      <c r="AY206" s="207" t="s">
        <v>155</v>
      </c>
    </row>
    <row r="207" spans="1:65" s="2" customFormat="1" ht="24">
      <c r="A207" s="35"/>
      <c r="B207" s="36"/>
      <c r="C207" s="179" t="s">
        <v>355</v>
      </c>
      <c r="D207" s="179" t="s">
        <v>157</v>
      </c>
      <c r="E207" s="180" t="s">
        <v>842</v>
      </c>
      <c r="F207" s="181" t="s">
        <v>843</v>
      </c>
      <c r="G207" s="182" t="s">
        <v>160</v>
      </c>
      <c r="H207" s="183">
        <v>46</v>
      </c>
      <c r="I207" s="184"/>
      <c r="J207" s="185">
        <f>ROUND(I207*H207,2)</f>
        <v>0</v>
      </c>
      <c r="K207" s="181" t="s">
        <v>161</v>
      </c>
      <c r="L207" s="40"/>
      <c r="M207" s="186" t="s">
        <v>34</v>
      </c>
      <c r="N207" s="187" t="s">
        <v>48</v>
      </c>
      <c r="O207" s="65"/>
      <c r="P207" s="188">
        <f>O207*H207</f>
        <v>0</v>
      </c>
      <c r="Q207" s="188">
        <v>3.9081999999999999E-2</v>
      </c>
      <c r="R207" s="188">
        <f>Q207*H207</f>
        <v>1.7977719999999999</v>
      </c>
      <c r="S207" s="188">
        <v>0</v>
      </c>
      <c r="T207" s="18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0" t="s">
        <v>162</v>
      </c>
      <c r="AT207" s="190" t="s">
        <v>157</v>
      </c>
      <c r="AU207" s="190" t="s">
        <v>22</v>
      </c>
      <c r="AY207" s="17" t="s">
        <v>155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7" t="s">
        <v>23</v>
      </c>
      <c r="BK207" s="191">
        <f>ROUND(I207*H207,2)</f>
        <v>0</v>
      </c>
      <c r="BL207" s="17" t="s">
        <v>162</v>
      </c>
      <c r="BM207" s="190" t="s">
        <v>844</v>
      </c>
    </row>
    <row r="208" spans="1:65" s="2" customFormat="1" ht="19.5">
      <c r="A208" s="35"/>
      <c r="B208" s="36"/>
      <c r="C208" s="37"/>
      <c r="D208" s="192" t="s">
        <v>164</v>
      </c>
      <c r="E208" s="37"/>
      <c r="F208" s="193" t="s">
        <v>845</v>
      </c>
      <c r="G208" s="37"/>
      <c r="H208" s="37"/>
      <c r="I208" s="194"/>
      <c r="J208" s="37"/>
      <c r="K208" s="37"/>
      <c r="L208" s="40"/>
      <c r="M208" s="195"/>
      <c r="N208" s="196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164</v>
      </c>
      <c r="AU208" s="17" t="s">
        <v>22</v>
      </c>
    </row>
    <row r="209" spans="1:65" s="2" customFormat="1" ht="24">
      <c r="A209" s="35"/>
      <c r="B209" s="36"/>
      <c r="C209" s="179" t="s">
        <v>361</v>
      </c>
      <c r="D209" s="179" t="s">
        <v>157</v>
      </c>
      <c r="E209" s="180" t="s">
        <v>846</v>
      </c>
      <c r="F209" s="181" t="s">
        <v>847</v>
      </c>
      <c r="G209" s="182" t="s">
        <v>160</v>
      </c>
      <c r="H209" s="183">
        <v>30</v>
      </c>
      <c r="I209" s="184"/>
      <c r="J209" s="185">
        <f>ROUND(I209*H209,2)</f>
        <v>0</v>
      </c>
      <c r="K209" s="181" t="s">
        <v>161</v>
      </c>
      <c r="L209" s="40"/>
      <c r="M209" s="186" t="s">
        <v>34</v>
      </c>
      <c r="N209" s="187" t="s">
        <v>48</v>
      </c>
      <c r="O209" s="65"/>
      <c r="P209" s="188">
        <f>O209*H209</f>
        <v>0</v>
      </c>
      <c r="Q209" s="188">
        <v>3.8850000000000003E-2</v>
      </c>
      <c r="R209" s="188">
        <f>Q209*H209</f>
        <v>1.1655</v>
      </c>
      <c r="S209" s="188">
        <v>0</v>
      </c>
      <c r="T209" s="18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0" t="s">
        <v>162</v>
      </c>
      <c r="AT209" s="190" t="s">
        <v>157</v>
      </c>
      <c r="AU209" s="190" t="s">
        <v>22</v>
      </c>
      <c r="AY209" s="17" t="s">
        <v>155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7" t="s">
        <v>23</v>
      </c>
      <c r="BK209" s="191">
        <f>ROUND(I209*H209,2)</f>
        <v>0</v>
      </c>
      <c r="BL209" s="17" t="s">
        <v>162</v>
      </c>
      <c r="BM209" s="190" t="s">
        <v>848</v>
      </c>
    </row>
    <row r="210" spans="1:65" s="2" customFormat="1" ht="19.5">
      <c r="A210" s="35"/>
      <c r="B210" s="36"/>
      <c r="C210" s="37"/>
      <c r="D210" s="192" t="s">
        <v>164</v>
      </c>
      <c r="E210" s="37"/>
      <c r="F210" s="193" t="s">
        <v>849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164</v>
      </c>
      <c r="AU210" s="17" t="s">
        <v>22</v>
      </c>
    </row>
    <row r="211" spans="1:65" s="13" customFormat="1" ht="11.25">
      <c r="B211" s="197"/>
      <c r="C211" s="198"/>
      <c r="D211" s="192" t="s">
        <v>180</v>
      </c>
      <c r="E211" s="199" t="s">
        <v>34</v>
      </c>
      <c r="F211" s="200" t="s">
        <v>850</v>
      </c>
      <c r="G211" s="198"/>
      <c r="H211" s="201">
        <v>30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180</v>
      </c>
      <c r="AU211" s="207" t="s">
        <v>22</v>
      </c>
      <c r="AV211" s="13" t="s">
        <v>22</v>
      </c>
      <c r="AW211" s="13" t="s">
        <v>39</v>
      </c>
      <c r="AX211" s="13" t="s">
        <v>77</v>
      </c>
      <c r="AY211" s="207" t="s">
        <v>155</v>
      </c>
    </row>
    <row r="212" spans="1:65" s="14" customFormat="1" ht="11.25">
      <c r="B212" s="208"/>
      <c r="C212" s="209"/>
      <c r="D212" s="192" t="s">
        <v>180</v>
      </c>
      <c r="E212" s="210" t="s">
        <v>34</v>
      </c>
      <c r="F212" s="211" t="s">
        <v>205</v>
      </c>
      <c r="G212" s="209"/>
      <c r="H212" s="212">
        <v>30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180</v>
      </c>
      <c r="AU212" s="218" t="s">
        <v>22</v>
      </c>
      <c r="AV212" s="14" t="s">
        <v>162</v>
      </c>
      <c r="AW212" s="14" t="s">
        <v>39</v>
      </c>
      <c r="AX212" s="14" t="s">
        <v>23</v>
      </c>
      <c r="AY212" s="218" t="s">
        <v>155</v>
      </c>
    </row>
    <row r="213" spans="1:65" s="2" customFormat="1" ht="24">
      <c r="A213" s="35"/>
      <c r="B213" s="36"/>
      <c r="C213" s="179" t="s">
        <v>367</v>
      </c>
      <c r="D213" s="179" t="s">
        <v>157</v>
      </c>
      <c r="E213" s="180" t="s">
        <v>851</v>
      </c>
      <c r="F213" s="181" t="s">
        <v>852</v>
      </c>
      <c r="G213" s="182" t="s">
        <v>160</v>
      </c>
      <c r="H213" s="183">
        <v>6</v>
      </c>
      <c r="I213" s="184"/>
      <c r="J213" s="185">
        <f>ROUND(I213*H213,2)</f>
        <v>0</v>
      </c>
      <c r="K213" s="181" t="s">
        <v>161</v>
      </c>
      <c r="L213" s="40"/>
      <c r="M213" s="186" t="s">
        <v>34</v>
      </c>
      <c r="N213" s="187" t="s">
        <v>48</v>
      </c>
      <c r="O213" s="65"/>
      <c r="P213" s="188">
        <f>O213*H213</f>
        <v>0</v>
      </c>
      <c r="Q213" s="188">
        <v>0.1197</v>
      </c>
      <c r="R213" s="188">
        <f>Q213*H213</f>
        <v>0.71819999999999995</v>
      </c>
      <c r="S213" s="188">
        <v>0</v>
      </c>
      <c r="T213" s="18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0" t="s">
        <v>162</v>
      </c>
      <c r="AT213" s="190" t="s">
        <v>157</v>
      </c>
      <c r="AU213" s="190" t="s">
        <v>22</v>
      </c>
      <c r="AY213" s="17" t="s">
        <v>155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7" t="s">
        <v>23</v>
      </c>
      <c r="BK213" s="191">
        <f>ROUND(I213*H213,2)</f>
        <v>0</v>
      </c>
      <c r="BL213" s="17" t="s">
        <v>162</v>
      </c>
      <c r="BM213" s="190" t="s">
        <v>853</v>
      </c>
    </row>
    <row r="214" spans="1:65" s="2" customFormat="1" ht="19.5">
      <c r="A214" s="35"/>
      <c r="B214" s="36"/>
      <c r="C214" s="37"/>
      <c r="D214" s="192" t="s">
        <v>164</v>
      </c>
      <c r="E214" s="37"/>
      <c r="F214" s="193" t="s">
        <v>854</v>
      </c>
      <c r="G214" s="37"/>
      <c r="H214" s="37"/>
      <c r="I214" s="194"/>
      <c r="J214" s="37"/>
      <c r="K214" s="37"/>
      <c r="L214" s="40"/>
      <c r="M214" s="195"/>
      <c r="N214" s="196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164</v>
      </c>
      <c r="AU214" s="17" t="s">
        <v>22</v>
      </c>
    </row>
    <row r="215" spans="1:65" s="2" customFormat="1" ht="19.5">
      <c r="A215" s="35"/>
      <c r="B215" s="36"/>
      <c r="C215" s="37"/>
      <c r="D215" s="192" t="s">
        <v>236</v>
      </c>
      <c r="E215" s="37"/>
      <c r="F215" s="219" t="s">
        <v>855</v>
      </c>
      <c r="G215" s="37"/>
      <c r="H215" s="37"/>
      <c r="I215" s="194"/>
      <c r="J215" s="37"/>
      <c r="K215" s="37"/>
      <c r="L215" s="40"/>
      <c r="M215" s="195"/>
      <c r="N215" s="196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7" t="s">
        <v>236</v>
      </c>
      <c r="AU215" s="17" t="s">
        <v>22</v>
      </c>
    </row>
    <row r="216" spans="1:65" s="13" customFormat="1" ht="11.25">
      <c r="B216" s="197"/>
      <c r="C216" s="198"/>
      <c r="D216" s="192" t="s">
        <v>180</v>
      </c>
      <c r="E216" s="199" t="s">
        <v>34</v>
      </c>
      <c r="F216" s="200" t="s">
        <v>856</v>
      </c>
      <c r="G216" s="198"/>
      <c r="H216" s="201">
        <v>6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180</v>
      </c>
      <c r="AU216" s="207" t="s">
        <v>22</v>
      </c>
      <c r="AV216" s="13" t="s">
        <v>22</v>
      </c>
      <c r="AW216" s="13" t="s">
        <v>39</v>
      </c>
      <c r="AX216" s="13" t="s">
        <v>23</v>
      </c>
      <c r="AY216" s="207" t="s">
        <v>155</v>
      </c>
    </row>
    <row r="217" spans="1:65" s="2" customFormat="1" ht="24">
      <c r="A217" s="35"/>
      <c r="B217" s="36"/>
      <c r="C217" s="179" t="s">
        <v>371</v>
      </c>
      <c r="D217" s="179" t="s">
        <v>157</v>
      </c>
      <c r="E217" s="180" t="s">
        <v>857</v>
      </c>
      <c r="F217" s="181" t="s">
        <v>858</v>
      </c>
      <c r="G217" s="182" t="s">
        <v>178</v>
      </c>
      <c r="H217" s="183">
        <v>3.57</v>
      </c>
      <c r="I217" s="184"/>
      <c r="J217" s="185">
        <f>ROUND(I217*H217,2)</f>
        <v>0</v>
      </c>
      <c r="K217" s="181" t="s">
        <v>161</v>
      </c>
      <c r="L217" s="40"/>
      <c r="M217" s="186" t="s">
        <v>34</v>
      </c>
      <c r="N217" s="187" t="s">
        <v>48</v>
      </c>
      <c r="O217" s="65"/>
      <c r="P217" s="188">
        <f>O217*H217</f>
        <v>0</v>
      </c>
      <c r="Q217" s="188">
        <v>0.50375000000000003</v>
      </c>
      <c r="R217" s="188">
        <f>Q217*H217</f>
        <v>1.7983875</v>
      </c>
      <c r="S217" s="188">
        <v>2.5</v>
      </c>
      <c r="T217" s="189">
        <f>S217*H217</f>
        <v>8.9249999999999989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0" t="s">
        <v>162</v>
      </c>
      <c r="AT217" s="190" t="s">
        <v>157</v>
      </c>
      <c r="AU217" s="190" t="s">
        <v>22</v>
      </c>
      <c r="AY217" s="17" t="s">
        <v>155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7" t="s">
        <v>23</v>
      </c>
      <c r="BK217" s="191">
        <f>ROUND(I217*H217,2)</f>
        <v>0</v>
      </c>
      <c r="BL217" s="17" t="s">
        <v>162</v>
      </c>
      <c r="BM217" s="190" t="s">
        <v>859</v>
      </c>
    </row>
    <row r="218" spans="1:65" s="2" customFormat="1" ht="19.5">
      <c r="A218" s="35"/>
      <c r="B218" s="36"/>
      <c r="C218" s="37"/>
      <c r="D218" s="192" t="s">
        <v>164</v>
      </c>
      <c r="E218" s="37"/>
      <c r="F218" s="193" t="s">
        <v>860</v>
      </c>
      <c r="G218" s="37"/>
      <c r="H218" s="37"/>
      <c r="I218" s="194"/>
      <c r="J218" s="37"/>
      <c r="K218" s="37"/>
      <c r="L218" s="40"/>
      <c r="M218" s="195"/>
      <c r="N218" s="196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164</v>
      </c>
      <c r="AU218" s="17" t="s">
        <v>22</v>
      </c>
    </row>
    <row r="219" spans="1:65" s="13" customFormat="1" ht="11.25">
      <c r="B219" s="197"/>
      <c r="C219" s="198"/>
      <c r="D219" s="192" t="s">
        <v>180</v>
      </c>
      <c r="E219" s="199" t="s">
        <v>34</v>
      </c>
      <c r="F219" s="200" t="s">
        <v>861</v>
      </c>
      <c r="G219" s="198"/>
      <c r="H219" s="201">
        <v>3.57</v>
      </c>
      <c r="I219" s="202"/>
      <c r="J219" s="198"/>
      <c r="K219" s="198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180</v>
      </c>
      <c r="AU219" s="207" t="s">
        <v>22</v>
      </c>
      <c r="AV219" s="13" t="s">
        <v>22</v>
      </c>
      <c r="AW219" s="13" t="s">
        <v>39</v>
      </c>
      <c r="AX219" s="13" t="s">
        <v>23</v>
      </c>
      <c r="AY219" s="207" t="s">
        <v>155</v>
      </c>
    </row>
    <row r="220" spans="1:65" s="2" customFormat="1" ht="16.5" customHeight="1">
      <c r="A220" s="35"/>
      <c r="B220" s="36"/>
      <c r="C220" s="220" t="s">
        <v>375</v>
      </c>
      <c r="D220" s="220" t="s">
        <v>269</v>
      </c>
      <c r="E220" s="221" t="s">
        <v>862</v>
      </c>
      <c r="F220" s="222" t="s">
        <v>863</v>
      </c>
      <c r="G220" s="223" t="s">
        <v>272</v>
      </c>
      <c r="H220" s="224">
        <v>1.714</v>
      </c>
      <c r="I220" s="225"/>
      <c r="J220" s="226">
        <f>ROUND(I220*H220,2)</f>
        <v>0</v>
      </c>
      <c r="K220" s="222" t="s">
        <v>161</v>
      </c>
      <c r="L220" s="227"/>
      <c r="M220" s="228" t="s">
        <v>34</v>
      </c>
      <c r="N220" s="229" t="s">
        <v>48</v>
      </c>
      <c r="O220" s="65"/>
      <c r="P220" s="188">
        <f>O220*H220</f>
        <v>0</v>
      </c>
      <c r="Q220" s="188">
        <v>1</v>
      </c>
      <c r="R220" s="188">
        <f>Q220*H220</f>
        <v>1.714</v>
      </c>
      <c r="S220" s="188">
        <v>0</v>
      </c>
      <c r="T220" s="18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197</v>
      </c>
      <c r="AT220" s="190" t="s">
        <v>269</v>
      </c>
      <c r="AU220" s="190" t="s">
        <v>22</v>
      </c>
      <c r="AY220" s="17" t="s">
        <v>155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7" t="s">
        <v>23</v>
      </c>
      <c r="BK220" s="191">
        <f>ROUND(I220*H220,2)</f>
        <v>0</v>
      </c>
      <c r="BL220" s="17" t="s">
        <v>162</v>
      </c>
      <c r="BM220" s="190" t="s">
        <v>864</v>
      </c>
    </row>
    <row r="221" spans="1:65" s="2" customFormat="1" ht="11.25">
      <c r="A221" s="35"/>
      <c r="B221" s="36"/>
      <c r="C221" s="37"/>
      <c r="D221" s="192" t="s">
        <v>164</v>
      </c>
      <c r="E221" s="37"/>
      <c r="F221" s="193" t="s">
        <v>863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7" t="s">
        <v>164</v>
      </c>
      <c r="AU221" s="17" t="s">
        <v>22</v>
      </c>
    </row>
    <row r="222" spans="1:65" s="2" customFormat="1" ht="19.5">
      <c r="A222" s="35"/>
      <c r="B222" s="36"/>
      <c r="C222" s="37"/>
      <c r="D222" s="192" t="s">
        <v>236</v>
      </c>
      <c r="E222" s="37"/>
      <c r="F222" s="219" t="s">
        <v>865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7" t="s">
        <v>236</v>
      </c>
      <c r="AU222" s="17" t="s">
        <v>22</v>
      </c>
    </row>
    <row r="223" spans="1:65" s="13" customFormat="1" ht="11.25">
      <c r="B223" s="197"/>
      <c r="C223" s="198"/>
      <c r="D223" s="192" t="s">
        <v>180</v>
      </c>
      <c r="E223" s="199" t="s">
        <v>34</v>
      </c>
      <c r="F223" s="200" t="s">
        <v>866</v>
      </c>
      <c r="G223" s="198"/>
      <c r="H223" s="201">
        <v>1.714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180</v>
      </c>
      <c r="AU223" s="207" t="s">
        <v>22</v>
      </c>
      <c r="AV223" s="13" t="s">
        <v>22</v>
      </c>
      <c r="AW223" s="13" t="s">
        <v>39</v>
      </c>
      <c r="AX223" s="13" t="s">
        <v>23</v>
      </c>
      <c r="AY223" s="207" t="s">
        <v>155</v>
      </c>
    </row>
    <row r="224" spans="1:65" s="2" customFormat="1" ht="33" customHeight="1">
      <c r="A224" s="35"/>
      <c r="B224" s="36"/>
      <c r="C224" s="179" t="s">
        <v>382</v>
      </c>
      <c r="D224" s="179" t="s">
        <v>157</v>
      </c>
      <c r="E224" s="180" t="s">
        <v>368</v>
      </c>
      <c r="F224" s="181" t="s">
        <v>369</v>
      </c>
      <c r="G224" s="182" t="s">
        <v>160</v>
      </c>
      <c r="H224" s="183">
        <v>54.3</v>
      </c>
      <c r="I224" s="184"/>
      <c r="J224" s="185">
        <f>ROUND(I224*H224,2)</f>
        <v>0</v>
      </c>
      <c r="K224" s="181" t="s">
        <v>161</v>
      </c>
      <c r="L224" s="40"/>
      <c r="M224" s="186" t="s">
        <v>34</v>
      </c>
      <c r="N224" s="187" t="s">
        <v>48</v>
      </c>
      <c r="O224" s="65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0" t="s">
        <v>162</v>
      </c>
      <c r="AT224" s="190" t="s">
        <v>157</v>
      </c>
      <c r="AU224" s="190" t="s">
        <v>22</v>
      </c>
      <c r="AY224" s="17" t="s">
        <v>155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7" t="s">
        <v>23</v>
      </c>
      <c r="BK224" s="191">
        <f>ROUND(I224*H224,2)</f>
        <v>0</v>
      </c>
      <c r="BL224" s="17" t="s">
        <v>162</v>
      </c>
      <c r="BM224" s="190" t="s">
        <v>867</v>
      </c>
    </row>
    <row r="225" spans="1:65" s="2" customFormat="1" ht="29.25">
      <c r="A225" s="35"/>
      <c r="B225" s="36"/>
      <c r="C225" s="37"/>
      <c r="D225" s="192" t="s">
        <v>164</v>
      </c>
      <c r="E225" s="37"/>
      <c r="F225" s="193" t="s">
        <v>868</v>
      </c>
      <c r="G225" s="37"/>
      <c r="H225" s="37"/>
      <c r="I225" s="194"/>
      <c r="J225" s="37"/>
      <c r="K225" s="37"/>
      <c r="L225" s="40"/>
      <c r="M225" s="195"/>
      <c r="N225" s="196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7" t="s">
        <v>164</v>
      </c>
      <c r="AU225" s="17" t="s">
        <v>22</v>
      </c>
    </row>
    <row r="226" spans="1:65" s="2" customFormat="1" ht="33" customHeight="1">
      <c r="A226" s="35"/>
      <c r="B226" s="36"/>
      <c r="C226" s="179" t="s">
        <v>388</v>
      </c>
      <c r="D226" s="179" t="s">
        <v>157</v>
      </c>
      <c r="E226" s="180" t="s">
        <v>869</v>
      </c>
      <c r="F226" s="181" t="s">
        <v>870</v>
      </c>
      <c r="G226" s="182" t="s">
        <v>160</v>
      </c>
      <c r="H226" s="183">
        <v>1086</v>
      </c>
      <c r="I226" s="184"/>
      <c r="J226" s="185">
        <f>ROUND(I226*H226,2)</f>
        <v>0</v>
      </c>
      <c r="K226" s="181" t="s">
        <v>161</v>
      </c>
      <c r="L226" s="40"/>
      <c r="M226" s="186" t="s">
        <v>34</v>
      </c>
      <c r="N226" s="187" t="s">
        <v>48</v>
      </c>
      <c r="O226" s="65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0" t="s">
        <v>162</v>
      </c>
      <c r="AT226" s="190" t="s">
        <v>157</v>
      </c>
      <c r="AU226" s="190" t="s">
        <v>22</v>
      </c>
      <c r="AY226" s="17" t="s">
        <v>155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7" t="s">
        <v>23</v>
      </c>
      <c r="BK226" s="191">
        <f>ROUND(I226*H226,2)</f>
        <v>0</v>
      </c>
      <c r="BL226" s="17" t="s">
        <v>162</v>
      </c>
      <c r="BM226" s="190" t="s">
        <v>871</v>
      </c>
    </row>
    <row r="227" spans="1:65" s="2" customFormat="1" ht="29.25">
      <c r="A227" s="35"/>
      <c r="B227" s="36"/>
      <c r="C227" s="37"/>
      <c r="D227" s="192" t="s">
        <v>164</v>
      </c>
      <c r="E227" s="37"/>
      <c r="F227" s="193" t="s">
        <v>872</v>
      </c>
      <c r="G227" s="37"/>
      <c r="H227" s="37"/>
      <c r="I227" s="194"/>
      <c r="J227" s="37"/>
      <c r="K227" s="37"/>
      <c r="L227" s="40"/>
      <c r="M227" s="195"/>
      <c r="N227" s="196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7" t="s">
        <v>164</v>
      </c>
      <c r="AU227" s="17" t="s">
        <v>22</v>
      </c>
    </row>
    <row r="228" spans="1:65" s="13" customFormat="1" ht="11.25">
      <c r="B228" s="197"/>
      <c r="C228" s="198"/>
      <c r="D228" s="192" t="s">
        <v>180</v>
      </c>
      <c r="E228" s="199" t="s">
        <v>34</v>
      </c>
      <c r="F228" s="200" t="s">
        <v>873</v>
      </c>
      <c r="G228" s="198"/>
      <c r="H228" s="201">
        <v>1086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180</v>
      </c>
      <c r="AU228" s="207" t="s">
        <v>22</v>
      </c>
      <c r="AV228" s="13" t="s">
        <v>22</v>
      </c>
      <c r="AW228" s="13" t="s">
        <v>39</v>
      </c>
      <c r="AX228" s="13" t="s">
        <v>23</v>
      </c>
      <c r="AY228" s="207" t="s">
        <v>155</v>
      </c>
    </row>
    <row r="229" spans="1:65" s="2" customFormat="1" ht="33" customHeight="1">
      <c r="A229" s="35"/>
      <c r="B229" s="36"/>
      <c r="C229" s="179" t="s">
        <v>395</v>
      </c>
      <c r="D229" s="179" t="s">
        <v>157</v>
      </c>
      <c r="E229" s="180" t="s">
        <v>372</v>
      </c>
      <c r="F229" s="181" t="s">
        <v>373</v>
      </c>
      <c r="G229" s="182" t="s">
        <v>160</v>
      </c>
      <c r="H229" s="183">
        <v>54.3</v>
      </c>
      <c r="I229" s="184"/>
      <c r="J229" s="185">
        <f>ROUND(I229*H229,2)</f>
        <v>0</v>
      </c>
      <c r="K229" s="181" t="s">
        <v>161</v>
      </c>
      <c r="L229" s="40"/>
      <c r="M229" s="186" t="s">
        <v>34</v>
      </c>
      <c r="N229" s="187" t="s">
        <v>48</v>
      </c>
      <c r="O229" s="65"/>
      <c r="P229" s="188">
        <f>O229*H229</f>
        <v>0</v>
      </c>
      <c r="Q229" s="188">
        <v>0</v>
      </c>
      <c r="R229" s="188">
        <f>Q229*H229</f>
        <v>0</v>
      </c>
      <c r="S229" s="188">
        <v>0</v>
      </c>
      <c r="T229" s="18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0" t="s">
        <v>162</v>
      </c>
      <c r="AT229" s="190" t="s">
        <v>157</v>
      </c>
      <c r="AU229" s="190" t="s">
        <v>22</v>
      </c>
      <c r="AY229" s="17" t="s">
        <v>155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7" t="s">
        <v>23</v>
      </c>
      <c r="BK229" s="191">
        <f>ROUND(I229*H229,2)</f>
        <v>0</v>
      </c>
      <c r="BL229" s="17" t="s">
        <v>162</v>
      </c>
      <c r="BM229" s="190" t="s">
        <v>874</v>
      </c>
    </row>
    <row r="230" spans="1:65" s="2" customFormat="1" ht="29.25">
      <c r="A230" s="35"/>
      <c r="B230" s="36"/>
      <c r="C230" s="37"/>
      <c r="D230" s="192" t="s">
        <v>164</v>
      </c>
      <c r="E230" s="37"/>
      <c r="F230" s="193" t="s">
        <v>875</v>
      </c>
      <c r="G230" s="37"/>
      <c r="H230" s="37"/>
      <c r="I230" s="194"/>
      <c r="J230" s="37"/>
      <c r="K230" s="37"/>
      <c r="L230" s="40"/>
      <c r="M230" s="195"/>
      <c r="N230" s="196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164</v>
      </c>
      <c r="AU230" s="17" t="s">
        <v>22</v>
      </c>
    </row>
    <row r="231" spans="1:65" s="2" customFormat="1" ht="33" customHeight="1">
      <c r="A231" s="35"/>
      <c r="B231" s="36"/>
      <c r="C231" s="179" t="s">
        <v>30</v>
      </c>
      <c r="D231" s="179" t="s">
        <v>157</v>
      </c>
      <c r="E231" s="180" t="s">
        <v>876</v>
      </c>
      <c r="F231" s="181" t="s">
        <v>877</v>
      </c>
      <c r="G231" s="182" t="s">
        <v>160</v>
      </c>
      <c r="H231" s="183">
        <v>30</v>
      </c>
      <c r="I231" s="184"/>
      <c r="J231" s="185">
        <f>ROUND(I231*H231,2)</f>
        <v>0</v>
      </c>
      <c r="K231" s="181" t="s">
        <v>161</v>
      </c>
      <c r="L231" s="40"/>
      <c r="M231" s="186" t="s">
        <v>34</v>
      </c>
      <c r="N231" s="187" t="s">
        <v>48</v>
      </c>
      <c r="O231" s="65"/>
      <c r="P231" s="188">
        <f>O231*H231</f>
        <v>0</v>
      </c>
      <c r="Q231" s="188">
        <v>0</v>
      </c>
      <c r="R231" s="188">
        <f>Q231*H231</f>
        <v>0</v>
      </c>
      <c r="S231" s="188">
        <v>0</v>
      </c>
      <c r="T231" s="18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0" t="s">
        <v>162</v>
      </c>
      <c r="AT231" s="190" t="s">
        <v>157</v>
      </c>
      <c r="AU231" s="190" t="s">
        <v>22</v>
      </c>
      <c r="AY231" s="17" t="s">
        <v>155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7" t="s">
        <v>23</v>
      </c>
      <c r="BK231" s="191">
        <f>ROUND(I231*H231,2)</f>
        <v>0</v>
      </c>
      <c r="BL231" s="17" t="s">
        <v>162</v>
      </c>
      <c r="BM231" s="190" t="s">
        <v>878</v>
      </c>
    </row>
    <row r="232" spans="1:65" s="2" customFormat="1" ht="29.25">
      <c r="A232" s="35"/>
      <c r="B232" s="36"/>
      <c r="C232" s="37"/>
      <c r="D232" s="192" t="s">
        <v>164</v>
      </c>
      <c r="E232" s="37"/>
      <c r="F232" s="193" t="s">
        <v>879</v>
      </c>
      <c r="G232" s="37"/>
      <c r="H232" s="37"/>
      <c r="I232" s="194"/>
      <c r="J232" s="37"/>
      <c r="K232" s="37"/>
      <c r="L232" s="40"/>
      <c r="M232" s="195"/>
      <c r="N232" s="196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7" t="s">
        <v>164</v>
      </c>
      <c r="AU232" s="17" t="s">
        <v>22</v>
      </c>
    </row>
    <row r="233" spans="1:65" s="2" customFormat="1" ht="33" customHeight="1">
      <c r="A233" s="35"/>
      <c r="B233" s="36"/>
      <c r="C233" s="179" t="s">
        <v>405</v>
      </c>
      <c r="D233" s="179" t="s">
        <v>157</v>
      </c>
      <c r="E233" s="180" t="s">
        <v>880</v>
      </c>
      <c r="F233" s="181" t="s">
        <v>881</v>
      </c>
      <c r="G233" s="182" t="s">
        <v>160</v>
      </c>
      <c r="H233" s="183">
        <v>600</v>
      </c>
      <c r="I233" s="184"/>
      <c r="J233" s="185">
        <f>ROUND(I233*H233,2)</f>
        <v>0</v>
      </c>
      <c r="K233" s="181" t="s">
        <v>161</v>
      </c>
      <c r="L233" s="40"/>
      <c r="M233" s="186" t="s">
        <v>34</v>
      </c>
      <c r="N233" s="187" t="s">
        <v>48</v>
      </c>
      <c r="O233" s="65"/>
      <c r="P233" s="188">
        <f>O233*H233</f>
        <v>0</v>
      </c>
      <c r="Q233" s="188">
        <v>0</v>
      </c>
      <c r="R233" s="188">
        <f>Q233*H233</f>
        <v>0</v>
      </c>
      <c r="S233" s="188">
        <v>0</v>
      </c>
      <c r="T233" s="18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0" t="s">
        <v>162</v>
      </c>
      <c r="AT233" s="190" t="s">
        <v>157</v>
      </c>
      <c r="AU233" s="190" t="s">
        <v>22</v>
      </c>
      <c r="AY233" s="17" t="s">
        <v>155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7" t="s">
        <v>23</v>
      </c>
      <c r="BK233" s="191">
        <f>ROUND(I233*H233,2)</f>
        <v>0</v>
      </c>
      <c r="BL233" s="17" t="s">
        <v>162</v>
      </c>
      <c r="BM233" s="190" t="s">
        <v>882</v>
      </c>
    </row>
    <row r="234" spans="1:65" s="2" customFormat="1" ht="29.25">
      <c r="A234" s="35"/>
      <c r="B234" s="36"/>
      <c r="C234" s="37"/>
      <c r="D234" s="192" t="s">
        <v>164</v>
      </c>
      <c r="E234" s="37"/>
      <c r="F234" s="193" t="s">
        <v>883</v>
      </c>
      <c r="G234" s="37"/>
      <c r="H234" s="37"/>
      <c r="I234" s="194"/>
      <c r="J234" s="37"/>
      <c r="K234" s="37"/>
      <c r="L234" s="40"/>
      <c r="M234" s="195"/>
      <c r="N234" s="196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7" t="s">
        <v>164</v>
      </c>
      <c r="AU234" s="17" t="s">
        <v>22</v>
      </c>
    </row>
    <row r="235" spans="1:65" s="13" customFormat="1" ht="11.25">
      <c r="B235" s="197"/>
      <c r="C235" s="198"/>
      <c r="D235" s="192" t="s">
        <v>180</v>
      </c>
      <c r="E235" s="199" t="s">
        <v>34</v>
      </c>
      <c r="F235" s="200" t="s">
        <v>884</v>
      </c>
      <c r="G235" s="198"/>
      <c r="H235" s="201">
        <v>600</v>
      </c>
      <c r="I235" s="202"/>
      <c r="J235" s="198"/>
      <c r="K235" s="198"/>
      <c r="L235" s="203"/>
      <c r="M235" s="204"/>
      <c r="N235" s="205"/>
      <c r="O235" s="205"/>
      <c r="P235" s="205"/>
      <c r="Q235" s="205"/>
      <c r="R235" s="205"/>
      <c r="S235" s="205"/>
      <c r="T235" s="206"/>
      <c r="AT235" s="207" t="s">
        <v>180</v>
      </c>
      <c r="AU235" s="207" t="s">
        <v>22</v>
      </c>
      <c r="AV235" s="13" t="s">
        <v>22</v>
      </c>
      <c r="AW235" s="13" t="s">
        <v>39</v>
      </c>
      <c r="AX235" s="13" t="s">
        <v>77</v>
      </c>
      <c r="AY235" s="207" t="s">
        <v>155</v>
      </c>
    </row>
    <row r="236" spans="1:65" s="14" customFormat="1" ht="11.25">
      <c r="B236" s="208"/>
      <c r="C236" s="209"/>
      <c r="D236" s="192" t="s">
        <v>180</v>
      </c>
      <c r="E236" s="210" t="s">
        <v>34</v>
      </c>
      <c r="F236" s="211" t="s">
        <v>205</v>
      </c>
      <c r="G236" s="209"/>
      <c r="H236" s="212">
        <v>600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180</v>
      </c>
      <c r="AU236" s="218" t="s">
        <v>22</v>
      </c>
      <c r="AV236" s="14" t="s">
        <v>162</v>
      </c>
      <c r="AW236" s="14" t="s">
        <v>39</v>
      </c>
      <c r="AX236" s="14" t="s">
        <v>23</v>
      </c>
      <c r="AY236" s="218" t="s">
        <v>155</v>
      </c>
    </row>
    <row r="237" spans="1:65" s="2" customFormat="1" ht="33" customHeight="1">
      <c r="A237" s="35"/>
      <c r="B237" s="36"/>
      <c r="C237" s="179" t="s">
        <v>411</v>
      </c>
      <c r="D237" s="179" t="s">
        <v>157</v>
      </c>
      <c r="E237" s="180" t="s">
        <v>885</v>
      </c>
      <c r="F237" s="181" t="s">
        <v>886</v>
      </c>
      <c r="G237" s="182" t="s">
        <v>160</v>
      </c>
      <c r="H237" s="183">
        <v>30</v>
      </c>
      <c r="I237" s="184"/>
      <c r="J237" s="185">
        <f>ROUND(I237*H237,2)</f>
        <v>0</v>
      </c>
      <c r="K237" s="181" t="s">
        <v>161</v>
      </c>
      <c r="L237" s="40"/>
      <c r="M237" s="186" t="s">
        <v>34</v>
      </c>
      <c r="N237" s="187" t="s">
        <v>48</v>
      </c>
      <c r="O237" s="65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0" t="s">
        <v>162</v>
      </c>
      <c r="AT237" s="190" t="s">
        <v>157</v>
      </c>
      <c r="AU237" s="190" t="s">
        <v>22</v>
      </c>
      <c r="AY237" s="17" t="s">
        <v>155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7" t="s">
        <v>23</v>
      </c>
      <c r="BK237" s="191">
        <f>ROUND(I237*H237,2)</f>
        <v>0</v>
      </c>
      <c r="BL237" s="17" t="s">
        <v>162</v>
      </c>
      <c r="BM237" s="190" t="s">
        <v>887</v>
      </c>
    </row>
    <row r="238" spans="1:65" s="2" customFormat="1" ht="29.25">
      <c r="A238" s="35"/>
      <c r="B238" s="36"/>
      <c r="C238" s="37"/>
      <c r="D238" s="192" t="s">
        <v>164</v>
      </c>
      <c r="E238" s="37"/>
      <c r="F238" s="193" t="s">
        <v>888</v>
      </c>
      <c r="G238" s="37"/>
      <c r="H238" s="37"/>
      <c r="I238" s="194"/>
      <c r="J238" s="37"/>
      <c r="K238" s="37"/>
      <c r="L238" s="40"/>
      <c r="M238" s="195"/>
      <c r="N238" s="196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7" t="s">
        <v>164</v>
      </c>
      <c r="AU238" s="17" t="s">
        <v>22</v>
      </c>
    </row>
    <row r="239" spans="1:65" s="2" customFormat="1" ht="21.75" customHeight="1">
      <c r="A239" s="35"/>
      <c r="B239" s="36"/>
      <c r="C239" s="179" t="s">
        <v>417</v>
      </c>
      <c r="D239" s="179" t="s">
        <v>157</v>
      </c>
      <c r="E239" s="180" t="s">
        <v>889</v>
      </c>
      <c r="F239" s="181" t="s">
        <v>890</v>
      </c>
      <c r="G239" s="182" t="s">
        <v>160</v>
      </c>
      <c r="H239" s="183">
        <v>60</v>
      </c>
      <c r="I239" s="184"/>
      <c r="J239" s="185">
        <f>ROUND(I239*H239,2)</f>
        <v>0</v>
      </c>
      <c r="K239" s="181" t="s">
        <v>161</v>
      </c>
      <c r="L239" s="40"/>
      <c r="M239" s="186" t="s">
        <v>34</v>
      </c>
      <c r="N239" s="187" t="s">
        <v>48</v>
      </c>
      <c r="O239" s="65"/>
      <c r="P239" s="188">
        <f>O239*H239</f>
        <v>0</v>
      </c>
      <c r="Q239" s="188">
        <v>0</v>
      </c>
      <c r="R239" s="188">
        <f>Q239*H239</f>
        <v>0</v>
      </c>
      <c r="S239" s="188">
        <v>0</v>
      </c>
      <c r="T239" s="18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0" t="s">
        <v>162</v>
      </c>
      <c r="AT239" s="190" t="s">
        <v>157</v>
      </c>
      <c r="AU239" s="190" t="s">
        <v>22</v>
      </c>
      <c r="AY239" s="17" t="s">
        <v>155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7" t="s">
        <v>23</v>
      </c>
      <c r="BK239" s="191">
        <f>ROUND(I239*H239,2)</f>
        <v>0</v>
      </c>
      <c r="BL239" s="17" t="s">
        <v>162</v>
      </c>
      <c r="BM239" s="190" t="s">
        <v>891</v>
      </c>
    </row>
    <row r="240" spans="1:65" s="2" customFormat="1" ht="19.5">
      <c r="A240" s="35"/>
      <c r="B240" s="36"/>
      <c r="C240" s="37"/>
      <c r="D240" s="192" t="s">
        <v>164</v>
      </c>
      <c r="E240" s="37"/>
      <c r="F240" s="193" t="s">
        <v>892</v>
      </c>
      <c r="G240" s="37"/>
      <c r="H240" s="37"/>
      <c r="I240" s="194"/>
      <c r="J240" s="37"/>
      <c r="K240" s="37"/>
      <c r="L240" s="40"/>
      <c r="M240" s="195"/>
      <c r="N240" s="196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7" t="s">
        <v>164</v>
      </c>
      <c r="AU240" s="17" t="s">
        <v>22</v>
      </c>
    </row>
    <row r="241" spans="1:65" s="2" customFormat="1" ht="21.75" customHeight="1">
      <c r="A241" s="35"/>
      <c r="B241" s="36"/>
      <c r="C241" s="179" t="s">
        <v>424</v>
      </c>
      <c r="D241" s="179" t="s">
        <v>157</v>
      </c>
      <c r="E241" s="180" t="s">
        <v>893</v>
      </c>
      <c r="F241" s="181" t="s">
        <v>894</v>
      </c>
      <c r="G241" s="182" t="s">
        <v>160</v>
      </c>
      <c r="H241" s="183">
        <v>1200</v>
      </c>
      <c r="I241" s="184"/>
      <c r="J241" s="185">
        <f>ROUND(I241*H241,2)</f>
        <v>0</v>
      </c>
      <c r="K241" s="181" t="s">
        <v>161</v>
      </c>
      <c r="L241" s="40"/>
      <c r="M241" s="186" t="s">
        <v>34</v>
      </c>
      <c r="N241" s="187" t="s">
        <v>48</v>
      </c>
      <c r="O241" s="65"/>
      <c r="P241" s="188">
        <f>O241*H241</f>
        <v>0</v>
      </c>
      <c r="Q241" s="188">
        <v>0</v>
      </c>
      <c r="R241" s="188">
        <f>Q241*H241</f>
        <v>0</v>
      </c>
      <c r="S241" s="188">
        <v>0</v>
      </c>
      <c r="T241" s="18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0" t="s">
        <v>162</v>
      </c>
      <c r="AT241" s="190" t="s">
        <v>157</v>
      </c>
      <c r="AU241" s="190" t="s">
        <v>22</v>
      </c>
      <c r="AY241" s="17" t="s">
        <v>155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7" t="s">
        <v>23</v>
      </c>
      <c r="BK241" s="191">
        <f>ROUND(I241*H241,2)</f>
        <v>0</v>
      </c>
      <c r="BL241" s="17" t="s">
        <v>162</v>
      </c>
      <c r="BM241" s="190" t="s">
        <v>895</v>
      </c>
    </row>
    <row r="242" spans="1:65" s="2" customFormat="1" ht="19.5">
      <c r="A242" s="35"/>
      <c r="B242" s="36"/>
      <c r="C242" s="37"/>
      <c r="D242" s="192" t="s">
        <v>164</v>
      </c>
      <c r="E242" s="37"/>
      <c r="F242" s="193" t="s">
        <v>896</v>
      </c>
      <c r="G242" s="37"/>
      <c r="H242" s="37"/>
      <c r="I242" s="194"/>
      <c r="J242" s="37"/>
      <c r="K242" s="37"/>
      <c r="L242" s="40"/>
      <c r="M242" s="195"/>
      <c r="N242" s="196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7" t="s">
        <v>164</v>
      </c>
      <c r="AU242" s="17" t="s">
        <v>22</v>
      </c>
    </row>
    <row r="243" spans="1:65" s="2" customFormat="1" ht="21.75" customHeight="1">
      <c r="A243" s="35"/>
      <c r="B243" s="36"/>
      <c r="C243" s="179" t="s">
        <v>430</v>
      </c>
      <c r="D243" s="179" t="s">
        <v>157</v>
      </c>
      <c r="E243" s="180" t="s">
        <v>897</v>
      </c>
      <c r="F243" s="181" t="s">
        <v>898</v>
      </c>
      <c r="G243" s="182" t="s">
        <v>160</v>
      </c>
      <c r="H243" s="183">
        <v>60</v>
      </c>
      <c r="I243" s="184"/>
      <c r="J243" s="185">
        <f>ROUND(I243*H243,2)</f>
        <v>0</v>
      </c>
      <c r="K243" s="181" t="s">
        <v>161</v>
      </c>
      <c r="L243" s="40"/>
      <c r="M243" s="186" t="s">
        <v>34</v>
      </c>
      <c r="N243" s="187" t="s">
        <v>48</v>
      </c>
      <c r="O243" s="65"/>
      <c r="P243" s="188">
        <f>O243*H243</f>
        <v>0</v>
      </c>
      <c r="Q243" s="188">
        <v>0</v>
      </c>
      <c r="R243" s="188">
        <f>Q243*H243</f>
        <v>0</v>
      </c>
      <c r="S243" s="188">
        <v>0</v>
      </c>
      <c r="T243" s="18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0" t="s">
        <v>162</v>
      </c>
      <c r="AT243" s="190" t="s">
        <v>157</v>
      </c>
      <c r="AU243" s="190" t="s">
        <v>22</v>
      </c>
      <c r="AY243" s="17" t="s">
        <v>155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7" t="s">
        <v>23</v>
      </c>
      <c r="BK243" s="191">
        <f>ROUND(I243*H243,2)</f>
        <v>0</v>
      </c>
      <c r="BL243" s="17" t="s">
        <v>162</v>
      </c>
      <c r="BM243" s="190" t="s">
        <v>899</v>
      </c>
    </row>
    <row r="244" spans="1:65" s="2" customFormat="1" ht="19.5">
      <c r="A244" s="35"/>
      <c r="B244" s="36"/>
      <c r="C244" s="37"/>
      <c r="D244" s="192" t="s">
        <v>164</v>
      </c>
      <c r="E244" s="37"/>
      <c r="F244" s="193" t="s">
        <v>900</v>
      </c>
      <c r="G244" s="37"/>
      <c r="H244" s="37"/>
      <c r="I244" s="194"/>
      <c r="J244" s="37"/>
      <c r="K244" s="37"/>
      <c r="L244" s="40"/>
      <c r="M244" s="195"/>
      <c r="N244" s="196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7" t="s">
        <v>164</v>
      </c>
      <c r="AU244" s="17" t="s">
        <v>22</v>
      </c>
    </row>
    <row r="245" spans="1:65" s="12" customFormat="1" ht="20.85" customHeight="1">
      <c r="B245" s="163"/>
      <c r="C245" s="164"/>
      <c r="D245" s="165" t="s">
        <v>76</v>
      </c>
      <c r="E245" s="177" t="s">
        <v>162</v>
      </c>
      <c r="F245" s="177" t="s">
        <v>326</v>
      </c>
      <c r="G245" s="164"/>
      <c r="H245" s="164"/>
      <c r="I245" s="167"/>
      <c r="J245" s="178">
        <f>BK245</f>
        <v>0</v>
      </c>
      <c r="K245" s="164"/>
      <c r="L245" s="169"/>
      <c r="M245" s="170"/>
      <c r="N245" s="171"/>
      <c r="O245" s="171"/>
      <c r="P245" s="172">
        <f>SUM(P246:P287)</f>
        <v>0</v>
      </c>
      <c r="Q245" s="171"/>
      <c r="R245" s="172">
        <f>SUM(R246:R287)</f>
        <v>2.6651214040000002</v>
      </c>
      <c r="S245" s="171"/>
      <c r="T245" s="173">
        <f>SUM(T246:T287)</f>
        <v>1.38</v>
      </c>
      <c r="AR245" s="174" t="s">
        <v>23</v>
      </c>
      <c r="AT245" s="175" t="s">
        <v>76</v>
      </c>
      <c r="AU245" s="175" t="s">
        <v>22</v>
      </c>
      <c r="AY245" s="174" t="s">
        <v>155</v>
      </c>
      <c r="BK245" s="176">
        <f>SUM(BK246:BK287)</f>
        <v>0</v>
      </c>
    </row>
    <row r="246" spans="1:65" s="2" customFormat="1" ht="16.5" customHeight="1">
      <c r="A246" s="35"/>
      <c r="B246" s="36"/>
      <c r="C246" s="179" t="s">
        <v>436</v>
      </c>
      <c r="D246" s="179" t="s">
        <v>157</v>
      </c>
      <c r="E246" s="180" t="s">
        <v>901</v>
      </c>
      <c r="F246" s="181" t="s">
        <v>902</v>
      </c>
      <c r="G246" s="182" t="s">
        <v>243</v>
      </c>
      <c r="H246" s="183">
        <v>10</v>
      </c>
      <c r="I246" s="184"/>
      <c r="J246" s="185">
        <f>ROUND(I246*H246,2)</f>
        <v>0</v>
      </c>
      <c r="K246" s="181" t="s">
        <v>161</v>
      </c>
      <c r="L246" s="40"/>
      <c r="M246" s="186" t="s">
        <v>34</v>
      </c>
      <c r="N246" s="187" t="s">
        <v>48</v>
      </c>
      <c r="O246" s="65"/>
      <c r="P246" s="188">
        <f>O246*H246</f>
        <v>0</v>
      </c>
      <c r="Q246" s="188">
        <v>8.3599999999999999E-5</v>
      </c>
      <c r="R246" s="188">
        <f>Q246*H246</f>
        <v>8.3599999999999994E-4</v>
      </c>
      <c r="S246" s="188">
        <v>1.7999999999999999E-2</v>
      </c>
      <c r="T246" s="189">
        <f>S246*H246</f>
        <v>0.18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0" t="s">
        <v>162</v>
      </c>
      <c r="AT246" s="190" t="s">
        <v>157</v>
      </c>
      <c r="AU246" s="190" t="s">
        <v>170</v>
      </c>
      <c r="AY246" s="17" t="s">
        <v>155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7" t="s">
        <v>23</v>
      </c>
      <c r="BK246" s="191">
        <f>ROUND(I246*H246,2)</f>
        <v>0</v>
      </c>
      <c r="BL246" s="17" t="s">
        <v>162</v>
      </c>
      <c r="BM246" s="190" t="s">
        <v>903</v>
      </c>
    </row>
    <row r="247" spans="1:65" s="2" customFormat="1" ht="19.5">
      <c r="A247" s="35"/>
      <c r="B247" s="36"/>
      <c r="C247" s="37"/>
      <c r="D247" s="192" t="s">
        <v>164</v>
      </c>
      <c r="E247" s="37"/>
      <c r="F247" s="193" t="s">
        <v>904</v>
      </c>
      <c r="G247" s="37"/>
      <c r="H247" s="37"/>
      <c r="I247" s="194"/>
      <c r="J247" s="37"/>
      <c r="K247" s="37"/>
      <c r="L247" s="40"/>
      <c r="M247" s="195"/>
      <c r="N247" s="196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7" t="s">
        <v>164</v>
      </c>
      <c r="AU247" s="17" t="s">
        <v>170</v>
      </c>
    </row>
    <row r="248" spans="1:65" s="2" customFormat="1" ht="19.5">
      <c r="A248" s="35"/>
      <c r="B248" s="36"/>
      <c r="C248" s="37"/>
      <c r="D248" s="192" t="s">
        <v>236</v>
      </c>
      <c r="E248" s="37"/>
      <c r="F248" s="219" t="s">
        <v>905</v>
      </c>
      <c r="G248" s="37"/>
      <c r="H248" s="37"/>
      <c r="I248" s="194"/>
      <c r="J248" s="37"/>
      <c r="K248" s="37"/>
      <c r="L248" s="40"/>
      <c r="M248" s="195"/>
      <c r="N248" s="196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7" t="s">
        <v>236</v>
      </c>
      <c r="AU248" s="17" t="s">
        <v>170</v>
      </c>
    </row>
    <row r="249" spans="1:65" s="2" customFormat="1" ht="21.75" customHeight="1">
      <c r="A249" s="35"/>
      <c r="B249" s="36"/>
      <c r="C249" s="179" t="s">
        <v>443</v>
      </c>
      <c r="D249" s="179" t="s">
        <v>157</v>
      </c>
      <c r="E249" s="180" t="s">
        <v>906</v>
      </c>
      <c r="F249" s="181" t="s">
        <v>907</v>
      </c>
      <c r="G249" s="182" t="s">
        <v>160</v>
      </c>
      <c r="H249" s="183">
        <v>20</v>
      </c>
      <c r="I249" s="184"/>
      <c r="J249" s="185">
        <f>ROUND(I249*H249,2)</f>
        <v>0</v>
      </c>
      <c r="K249" s="181" t="s">
        <v>161</v>
      </c>
      <c r="L249" s="40"/>
      <c r="M249" s="186" t="s">
        <v>34</v>
      </c>
      <c r="N249" s="187" t="s">
        <v>48</v>
      </c>
      <c r="O249" s="65"/>
      <c r="P249" s="188">
        <f>O249*H249</f>
        <v>0</v>
      </c>
      <c r="Q249" s="188">
        <v>3.6850000000000001E-4</v>
      </c>
      <c r="R249" s="188">
        <f>Q249*H249</f>
        <v>7.3699999999999998E-3</v>
      </c>
      <c r="S249" s="188">
        <v>0.06</v>
      </c>
      <c r="T249" s="189">
        <f>S249*H249</f>
        <v>1.2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0" t="s">
        <v>162</v>
      </c>
      <c r="AT249" s="190" t="s">
        <v>157</v>
      </c>
      <c r="AU249" s="190" t="s">
        <v>170</v>
      </c>
      <c r="AY249" s="17" t="s">
        <v>155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7" t="s">
        <v>23</v>
      </c>
      <c r="BK249" s="191">
        <f>ROUND(I249*H249,2)</f>
        <v>0</v>
      </c>
      <c r="BL249" s="17" t="s">
        <v>162</v>
      </c>
      <c r="BM249" s="190" t="s">
        <v>908</v>
      </c>
    </row>
    <row r="250" spans="1:65" s="2" customFormat="1" ht="11.25">
      <c r="A250" s="35"/>
      <c r="B250" s="36"/>
      <c r="C250" s="37"/>
      <c r="D250" s="192" t="s">
        <v>164</v>
      </c>
      <c r="E250" s="37"/>
      <c r="F250" s="193" t="s">
        <v>909</v>
      </c>
      <c r="G250" s="37"/>
      <c r="H250" s="37"/>
      <c r="I250" s="194"/>
      <c r="J250" s="37"/>
      <c r="K250" s="37"/>
      <c r="L250" s="40"/>
      <c r="M250" s="195"/>
      <c r="N250" s="196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7" t="s">
        <v>164</v>
      </c>
      <c r="AU250" s="17" t="s">
        <v>170</v>
      </c>
    </row>
    <row r="251" spans="1:65" s="2" customFormat="1" ht="16.5" customHeight="1">
      <c r="A251" s="35"/>
      <c r="B251" s="36"/>
      <c r="C251" s="179" t="s">
        <v>450</v>
      </c>
      <c r="D251" s="179" t="s">
        <v>157</v>
      </c>
      <c r="E251" s="180" t="s">
        <v>389</v>
      </c>
      <c r="F251" s="181" t="s">
        <v>390</v>
      </c>
      <c r="G251" s="182" t="s">
        <v>243</v>
      </c>
      <c r="H251" s="183">
        <v>25.72</v>
      </c>
      <c r="I251" s="184"/>
      <c r="J251" s="185">
        <f>ROUND(I251*H251,2)</f>
        <v>0</v>
      </c>
      <c r="K251" s="181" t="s">
        <v>161</v>
      </c>
      <c r="L251" s="40"/>
      <c r="M251" s="186" t="s">
        <v>34</v>
      </c>
      <c r="N251" s="187" t="s">
        <v>48</v>
      </c>
      <c r="O251" s="65"/>
      <c r="P251" s="188">
        <f>O251*H251</f>
        <v>0</v>
      </c>
      <c r="Q251" s="188">
        <v>1.17E-3</v>
      </c>
      <c r="R251" s="188">
        <f>Q251*H251</f>
        <v>3.0092399999999998E-2</v>
      </c>
      <c r="S251" s="188">
        <v>0</v>
      </c>
      <c r="T251" s="18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0" t="s">
        <v>162</v>
      </c>
      <c r="AT251" s="190" t="s">
        <v>157</v>
      </c>
      <c r="AU251" s="190" t="s">
        <v>170</v>
      </c>
      <c r="AY251" s="17" t="s">
        <v>155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7" t="s">
        <v>23</v>
      </c>
      <c r="BK251" s="191">
        <f>ROUND(I251*H251,2)</f>
        <v>0</v>
      </c>
      <c r="BL251" s="17" t="s">
        <v>162</v>
      </c>
      <c r="BM251" s="190" t="s">
        <v>910</v>
      </c>
    </row>
    <row r="252" spans="1:65" s="2" customFormat="1" ht="11.25">
      <c r="A252" s="35"/>
      <c r="B252" s="36"/>
      <c r="C252" s="37"/>
      <c r="D252" s="192" t="s">
        <v>164</v>
      </c>
      <c r="E252" s="37"/>
      <c r="F252" s="193" t="s">
        <v>392</v>
      </c>
      <c r="G252" s="37"/>
      <c r="H252" s="37"/>
      <c r="I252" s="194"/>
      <c r="J252" s="37"/>
      <c r="K252" s="37"/>
      <c r="L252" s="40"/>
      <c r="M252" s="195"/>
      <c r="N252" s="196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7" t="s">
        <v>164</v>
      </c>
      <c r="AU252" s="17" t="s">
        <v>170</v>
      </c>
    </row>
    <row r="253" spans="1:65" s="13" customFormat="1" ht="11.25">
      <c r="B253" s="197"/>
      <c r="C253" s="198"/>
      <c r="D253" s="192" t="s">
        <v>180</v>
      </c>
      <c r="E253" s="199" t="s">
        <v>34</v>
      </c>
      <c r="F253" s="200" t="s">
        <v>911</v>
      </c>
      <c r="G253" s="198"/>
      <c r="H253" s="201">
        <v>25.72</v>
      </c>
      <c r="I253" s="202"/>
      <c r="J253" s="198"/>
      <c r="K253" s="198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180</v>
      </c>
      <c r="AU253" s="207" t="s">
        <v>170</v>
      </c>
      <c r="AV253" s="13" t="s">
        <v>22</v>
      </c>
      <c r="AW253" s="13" t="s">
        <v>39</v>
      </c>
      <c r="AX253" s="13" t="s">
        <v>23</v>
      </c>
      <c r="AY253" s="207" t="s">
        <v>155</v>
      </c>
    </row>
    <row r="254" spans="1:65" s="2" customFormat="1" ht="16.5" customHeight="1">
      <c r="A254" s="35"/>
      <c r="B254" s="36"/>
      <c r="C254" s="179" t="s">
        <v>463</v>
      </c>
      <c r="D254" s="179" t="s">
        <v>157</v>
      </c>
      <c r="E254" s="180" t="s">
        <v>396</v>
      </c>
      <c r="F254" s="181" t="s">
        <v>397</v>
      </c>
      <c r="G254" s="182" t="s">
        <v>243</v>
      </c>
      <c r="H254" s="183">
        <v>25.72</v>
      </c>
      <c r="I254" s="184"/>
      <c r="J254" s="185">
        <f>ROUND(I254*H254,2)</f>
        <v>0</v>
      </c>
      <c r="K254" s="181" t="s">
        <v>161</v>
      </c>
      <c r="L254" s="40"/>
      <c r="M254" s="186" t="s">
        <v>34</v>
      </c>
      <c r="N254" s="187" t="s">
        <v>48</v>
      </c>
      <c r="O254" s="65"/>
      <c r="P254" s="188">
        <f>O254*H254</f>
        <v>0</v>
      </c>
      <c r="Q254" s="188">
        <v>5.8049999999999996E-4</v>
      </c>
      <c r="R254" s="188">
        <f>Q254*H254</f>
        <v>1.4930459999999998E-2</v>
      </c>
      <c r="S254" s="188">
        <v>0</v>
      </c>
      <c r="T254" s="18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0" t="s">
        <v>162</v>
      </c>
      <c r="AT254" s="190" t="s">
        <v>157</v>
      </c>
      <c r="AU254" s="190" t="s">
        <v>170</v>
      </c>
      <c r="AY254" s="17" t="s">
        <v>155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7" t="s">
        <v>23</v>
      </c>
      <c r="BK254" s="191">
        <f>ROUND(I254*H254,2)</f>
        <v>0</v>
      </c>
      <c r="BL254" s="17" t="s">
        <v>162</v>
      </c>
      <c r="BM254" s="190" t="s">
        <v>912</v>
      </c>
    </row>
    <row r="255" spans="1:65" s="2" customFormat="1" ht="11.25">
      <c r="A255" s="35"/>
      <c r="B255" s="36"/>
      <c r="C255" s="37"/>
      <c r="D255" s="192" t="s">
        <v>164</v>
      </c>
      <c r="E255" s="37"/>
      <c r="F255" s="193" t="s">
        <v>399</v>
      </c>
      <c r="G255" s="37"/>
      <c r="H255" s="37"/>
      <c r="I255" s="194"/>
      <c r="J255" s="37"/>
      <c r="K255" s="37"/>
      <c r="L255" s="40"/>
      <c r="M255" s="195"/>
      <c r="N255" s="196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7" t="s">
        <v>164</v>
      </c>
      <c r="AU255" s="17" t="s">
        <v>170</v>
      </c>
    </row>
    <row r="256" spans="1:65" s="2" customFormat="1" ht="24">
      <c r="A256" s="35"/>
      <c r="B256" s="36"/>
      <c r="C256" s="220" t="s">
        <v>469</v>
      </c>
      <c r="D256" s="220" t="s">
        <v>269</v>
      </c>
      <c r="E256" s="221" t="s">
        <v>913</v>
      </c>
      <c r="F256" s="222" t="s">
        <v>401</v>
      </c>
      <c r="G256" s="223" t="s">
        <v>272</v>
      </c>
      <c r="H256" s="224">
        <v>0.29699999999999999</v>
      </c>
      <c r="I256" s="225"/>
      <c r="J256" s="226">
        <f>ROUND(I256*H256,2)</f>
        <v>0</v>
      </c>
      <c r="K256" s="222" t="s">
        <v>161</v>
      </c>
      <c r="L256" s="227"/>
      <c r="M256" s="228" t="s">
        <v>34</v>
      </c>
      <c r="N256" s="229" t="s">
        <v>48</v>
      </c>
      <c r="O256" s="65"/>
      <c r="P256" s="188">
        <f>O256*H256</f>
        <v>0</v>
      </c>
      <c r="Q256" s="188">
        <v>1</v>
      </c>
      <c r="R256" s="188">
        <f>Q256*H256</f>
        <v>0.29699999999999999</v>
      </c>
      <c r="S256" s="188">
        <v>0</v>
      </c>
      <c r="T256" s="18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0" t="s">
        <v>197</v>
      </c>
      <c r="AT256" s="190" t="s">
        <v>269</v>
      </c>
      <c r="AU256" s="190" t="s">
        <v>170</v>
      </c>
      <c r="AY256" s="17" t="s">
        <v>155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7" t="s">
        <v>23</v>
      </c>
      <c r="BK256" s="191">
        <f>ROUND(I256*H256,2)</f>
        <v>0</v>
      </c>
      <c r="BL256" s="17" t="s">
        <v>162</v>
      </c>
      <c r="BM256" s="190" t="s">
        <v>914</v>
      </c>
    </row>
    <row r="257" spans="1:65" s="2" customFormat="1" ht="11.25">
      <c r="A257" s="35"/>
      <c r="B257" s="36"/>
      <c r="C257" s="37"/>
      <c r="D257" s="192" t="s">
        <v>164</v>
      </c>
      <c r="E257" s="37"/>
      <c r="F257" s="193" t="s">
        <v>401</v>
      </c>
      <c r="G257" s="37"/>
      <c r="H257" s="37"/>
      <c r="I257" s="194"/>
      <c r="J257" s="37"/>
      <c r="K257" s="37"/>
      <c r="L257" s="40"/>
      <c r="M257" s="195"/>
      <c r="N257" s="196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7" t="s">
        <v>164</v>
      </c>
      <c r="AU257" s="17" t="s">
        <v>170</v>
      </c>
    </row>
    <row r="258" spans="1:65" s="2" customFormat="1" ht="19.5">
      <c r="A258" s="35"/>
      <c r="B258" s="36"/>
      <c r="C258" s="37"/>
      <c r="D258" s="192" t="s">
        <v>236</v>
      </c>
      <c r="E258" s="37"/>
      <c r="F258" s="219" t="s">
        <v>403</v>
      </c>
      <c r="G258" s="37"/>
      <c r="H258" s="37"/>
      <c r="I258" s="194"/>
      <c r="J258" s="37"/>
      <c r="K258" s="37"/>
      <c r="L258" s="40"/>
      <c r="M258" s="195"/>
      <c r="N258" s="196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7" t="s">
        <v>236</v>
      </c>
      <c r="AU258" s="17" t="s">
        <v>170</v>
      </c>
    </row>
    <row r="259" spans="1:65" s="13" customFormat="1" ht="11.25">
      <c r="B259" s="197"/>
      <c r="C259" s="198"/>
      <c r="D259" s="192" t="s">
        <v>180</v>
      </c>
      <c r="E259" s="199" t="s">
        <v>34</v>
      </c>
      <c r="F259" s="200" t="s">
        <v>915</v>
      </c>
      <c r="G259" s="198"/>
      <c r="H259" s="201">
        <v>0.29699999999999999</v>
      </c>
      <c r="I259" s="202"/>
      <c r="J259" s="198"/>
      <c r="K259" s="198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180</v>
      </c>
      <c r="AU259" s="207" t="s">
        <v>170</v>
      </c>
      <c r="AV259" s="13" t="s">
        <v>22</v>
      </c>
      <c r="AW259" s="13" t="s">
        <v>39</v>
      </c>
      <c r="AX259" s="13" t="s">
        <v>23</v>
      </c>
      <c r="AY259" s="207" t="s">
        <v>155</v>
      </c>
    </row>
    <row r="260" spans="1:65" s="2" customFormat="1" ht="24">
      <c r="A260" s="35"/>
      <c r="B260" s="36"/>
      <c r="C260" s="220" t="s">
        <v>476</v>
      </c>
      <c r="D260" s="220" t="s">
        <v>269</v>
      </c>
      <c r="E260" s="221" t="s">
        <v>916</v>
      </c>
      <c r="F260" s="222" t="s">
        <v>407</v>
      </c>
      <c r="G260" s="223" t="s">
        <v>272</v>
      </c>
      <c r="H260" s="224">
        <v>0.56999999999999995</v>
      </c>
      <c r="I260" s="225"/>
      <c r="J260" s="226">
        <f>ROUND(I260*H260,2)</f>
        <v>0</v>
      </c>
      <c r="K260" s="222" t="s">
        <v>161</v>
      </c>
      <c r="L260" s="227"/>
      <c r="M260" s="228" t="s">
        <v>34</v>
      </c>
      <c r="N260" s="229" t="s">
        <v>48</v>
      </c>
      <c r="O260" s="65"/>
      <c r="P260" s="188">
        <f>O260*H260</f>
        <v>0</v>
      </c>
      <c r="Q260" s="188">
        <v>1</v>
      </c>
      <c r="R260" s="188">
        <f>Q260*H260</f>
        <v>0.56999999999999995</v>
      </c>
      <c r="S260" s="188">
        <v>0</v>
      </c>
      <c r="T260" s="18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0" t="s">
        <v>197</v>
      </c>
      <c r="AT260" s="190" t="s">
        <v>269</v>
      </c>
      <c r="AU260" s="190" t="s">
        <v>170</v>
      </c>
      <c r="AY260" s="17" t="s">
        <v>155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7" t="s">
        <v>23</v>
      </c>
      <c r="BK260" s="191">
        <f>ROUND(I260*H260,2)</f>
        <v>0</v>
      </c>
      <c r="BL260" s="17" t="s">
        <v>162</v>
      </c>
      <c r="BM260" s="190" t="s">
        <v>917</v>
      </c>
    </row>
    <row r="261" spans="1:65" s="2" customFormat="1" ht="11.25">
      <c r="A261" s="35"/>
      <c r="B261" s="36"/>
      <c r="C261" s="37"/>
      <c r="D261" s="192" t="s">
        <v>164</v>
      </c>
      <c r="E261" s="37"/>
      <c r="F261" s="193" t="s">
        <v>407</v>
      </c>
      <c r="G261" s="37"/>
      <c r="H261" s="37"/>
      <c r="I261" s="194"/>
      <c r="J261" s="37"/>
      <c r="K261" s="37"/>
      <c r="L261" s="40"/>
      <c r="M261" s="195"/>
      <c r="N261" s="196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7" t="s">
        <v>164</v>
      </c>
      <c r="AU261" s="17" t="s">
        <v>170</v>
      </c>
    </row>
    <row r="262" spans="1:65" s="2" customFormat="1" ht="19.5">
      <c r="A262" s="35"/>
      <c r="B262" s="36"/>
      <c r="C262" s="37"/>
      <c r="D262" s="192" t="s">
        <v>236</v>
      </c>
      <c r="E262" s="37"/>
      <c r="F262" s="219" t="s">
        <v>409</v>
      </c>
      <c r="G262" s="37"/>
      <c r="H262" s="37"/>
      <c r="I262" s="194"/>
      <c r="J262" s="37"/>
      <c r="K262" s="37"/>
      <c r="L262" s="40"/>
      <c r="M262" s="195"/>
      <c r="N262" s="19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7" t="s">
        <v>236</v>
      </c>
      <c r="AU262" s="17" t="s">
        <v>170</v>
      </c>
    </row>
    <row r="263" spans="1:65" s="13" customFormat="1" ht="11.25">
      <c r="B263" s="197"/>
      <c r="C263" s="198"/>
      <c r="D263" s="192" t="s">
        <v>180</v>
      </c>
      <c r="E263" s="199" t="s">
        <v>34</v>
      </c>
      <c r="F263" s="200" t="s">
        <v>918</v>
      </c>
      <c r="G263" s="198"/>
      <c r="H263" s="201">
        <v>0.56999999999999995</v>
      </c>
      <c r="I263" s="202"/>
      <c r="J263" s="198"/>
      <c r="K263" s="198"/>
      <c r="L263" s="203"/>
      <c r="M263" s="204"/>
      <c r="N263" s="205"/>
      <c r="O263" s="205"/>
      <c r="P263" s="205"/>
      <c r="Q263" s="205"/>
      <c r="R263" s="205"/>
      <c r="S263" s="205"/>
      <c r="T263" s="206"/>
      <c r="AT263" s="207" t="s">
        <v>180</v>
      </c>
      <c r="AU263" s="207" t="s">
        <v>170</v>
      </c>
      <c r="AV263" s="13" t="s">
        <v>22</v>
      </c>
      <c r="AW263" s="13" t="s">
        <v>39</v>
      </c>
      <c r="AX263" s="13" t="s">
        <v>23</v>
      </c>
      <c r="AY263" s="207" t="s">
        <v>155</v>
      </c>
    </row>
    <row r="264" spans="1:65" s="2" customFormat="1" ht="21.75" customHeight="1">
      <c r="A264" s="35"/>
      <c r="B264" s="36"/>
      <c r="C264" s="220" t="s">
        <v>482</v>
      </c>
      <c r="D264" s="220" t="s">
        <v>269</v>
      </c>
      <c r="E264" s="221" t="s">
        <v>412</v>
      </c>
      <c r="F264" s="222" t="s">
        <v>413</v>
      </c>
      <c r="G264" s="223" t="s">
        <v>272</v>
      </c>
      <c r="H264" s="224">
        <v>0.38400000000000001</v>
      </c>
      <c r="I264" s="225"/>
      <c r="J264" s="226">
        <f>ROUND(I264*H264,2)</f>
        <v>0</v>
      </c>
      <c r="K264" s="222" t="s">
        <v>161</v>
      </c>
      <c r="L264" s="227"/>
      <c r="M264" s="228" t="s">
        <v>34</v>
      </c>
      <c r="N264" s="229" t="s">
        <v>48</v>
      </c>
      <c r="O264" s="65"/>
      <c r="P264" s="188">
        <f>O264*H264</f>
        <v>0</v>
      </c>
      <c r="Q264" s="188">
        <v>1</v>
      </c>
      <c r="R264" s="188">
        <f>Q264*H264</f>
        <v>0.38400000000000001</v>
      </c>
      <c r="S264" s="188">
        <v>0</v>
      </c>
      <c r="T264" s="18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0" t="s">
        <v>197</v>
      </c>
      <c r="AT264" s="190" t="s">
        <v>269</v>
      </c>
      <c r="AU264" s="190" t="s">
        <v>170</v>
      </c>
      <c r="AY264" s="17" t="s">
        <v>155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7" t="s">
        <v>23</v>
      </c>
      <c r="BK264" s="191">
        <f>ROUND(I264*H264,2)</f>
        <v>0</v>
      </c>
      <c r="BL264" s="17" t="s">
        <v>162</v>
      </c>
      <c r="BM264" s="190" t="s">
        <v>919</v>
      </c>
    </row>
    <row r="265" spans="1:65" s="2" customFormat="1" ht="11.25">
      <c r="A265" s="35"/>
      <c r="B265" s="36"/>
      <c r="C265" s="37"/>
      <c r="D265" s="192" t="s">
        <v>164</v>
      </c>
      <c r="E265" s="37"/>
      <c r="F265" s="193" t="s">
        <v>413</v>
      </c>
      <c r="G265" s="37"/>
      <c r="H265" s="37"/>
      <c r="I265" s="194"/>
      <c r="J265" s="37"/>
      <c r="K265" s="37"/>
      <c r="L265" s="40"/>
      <c r="M265" s="195"/>
      <c r="N265" s="196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7" t="s">
        <v>164</v>
      </c>
      <c r="AU265" s="17" t="s">
        <v>170</v>
      </c>
    </row>
    <row r="266" spans="1:65" s="2" customFormat="1" ht="19.5">
      <c r="A266" s="35"/>
      <c r="B266" s="36"/>
      <c r="C266" s="37"/>
      <c r="D266" s="192" t="s">
        <v>236</v>
      </c>
      <c r="E266" s="37"/>
      <c r="F266" s="219" t="s">
        <v>415</v>
      </c>
      <c r="G266" s="37"/>
      <c r="H266" s="37"/>
      <c r="I266" s="194"/>
      <c r="J266" s="37"/>
      <c r="K266" s="37"/>
      <c r="L266" s="40"/>
      <c r="M266" s="195"/>
      <c r="N266" s="196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7" t="s">
        <v>236</v>
      </c>
      <c r="AU266" s="17" t="s">
        <v>170</v>
      </c>
    </row>
    <row r="267" spans="1:65" s="13" customFormat="1" ht="11.25">
      <c r="B267" s="197"/>
      <c r="C267" s="198"/>
      <c r="D267" s="192" t="s">
        <v>180</v>
      </c>
      <c r="E267" s="199" t="s">
        <v>34</v>
      </c>
      <c r="F267" s="200" t="s">
        <v>920</v>
      </c>
      <c r="G267" s="198"/>
      <c r="H267" s="201">
        <v>0.38400000000000001</v>
      </c>
      <c r="I267" s="202"/>
      <c r="J267" s="198"/>
      <c r="K267" s="198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180</v>
      </c>
      <c r="AU267" s="207" t="s">
        <v>170</v>
      </c>
      <c r="AV267" s="13" t="s">
        <v>22</v>
      </c>
      <c r="AW267" s="13" t="s">
        <v>39</v>
      </c>
      <c r="AX267" s="13" t="s">
        <v>23</v>
      </c>
      <c r="AY267" s="207" t="s">
        <v>155</v>
      </c>
    </row>
    <row r="268" spans="1:65" s="2" customFormat="1" ht="24">
      <c r="A268" s="35"/>
      <c r="B268" s="36"/>
      <c r="C268" s="179" t="s">
        <v>488</v>
      </c>
      <c r="D268" s="179" t="s">
        <v>157</v>
      </c>
      <c r="E268" s="180" t="s">
        <v>921</v>
      </c>
      <c r="F268" s="181" t="s">
        <v>922</v>
      </c>
      <c r="G268" s="182" t="s">
        <v>278</v>
      </c>
      <c r="H268" s="183">
        <v>1284</v>
      </c>
      <c r="I268" s="184"/>
      <c r="J268" s="185">
        <f>ROUND(I268*H268,2)</f>
        <v>0</v>
      </c>
      <c r="K268" s="181" t="s">
        <v>161</v>
      </c>
      <c r="L268" s="40"/>
      <c r="M268" s="186" t="s">
        <v>34</v>
      </c>
      <c r="N268" s="187" t="s">
        <v>48</v>
      </c>
      <c r="O268" s="65"/>
      <c r="P268" s="188">
        <f>O268*H268</f>
        <v>0</v>
      </c>
      <c r="Q268" s="188">
        <v>0</v>
      </c>
      <c r="R268" s="188">
        <f>Q268*H268</f>
        <v>0</v>
      </c>
      <c r="S268" s="188">
        <v>0</v>
      </c>
      <c r="T268" s="18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0" t="s">
        <v>162</v>
      </c>
      <c r="AT268" s="190" t="s">
        <v>157</v>
      </c>
      <c r="AU268" s="190" t="s">
        <v>170</v>
      </c>
      <c r="AY268" s="17" t="s">
        <v>155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7" t="s">
        <v>23</v>
      </c>
      <c r="BK268" s="191">
        <f>ROUND(I268*H268,2)</f>
        <v>0</v>
      </c>
      <c r="BL268" s="17" t="s">
        <v>162</v>
      </c>
      <c r="BM268" s="190" t="s">
        <v>923</v>
      </c>
    </row>
    <row r="269" spans="1:65" s="2" customFormat="1" ht="48.75">
      <c r="A269" s="35"/>
      <c r="B269" s="36"/>
      <c r="C269" s="37"/>
      <c r="D269" s="192" t="s">
        <v>164</v>
      </c>
      <c r="E269" s="37"/>
      <c r="F269" s="193" t="s">
        <v>924</v>
      </c>
      <c r="G269" s="37"/>
      <c r="H269" s="37"/>
      <c r="I269" s="194"/>
      <c r="J269" s="37"/>
      <c r="K269" s="37"/>
      <c r="L269" s="40"/>
      <c r="M269" s="195"/>
      <c r="N269" s="196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7" t="s">
        <v>164</v>
      </c>
      <c r="AU269" s="17" t="s">
        <v>170</v>
      </c>
    </row>
    <row r="270" spans="1:65" s="2" customFormat="1" ht="29.25">
      <c r="A270" s="35"/>
      <c r="B270" s="36"/>
      <c r="C270" s="37"/>
      <c r="D270" s="192" t="s">
        <v>236</v>
      </c>
      <c r="E270" s="37"/>
      <c r="F270" s="219" t="s">
        <v>925</v>
      </c>
      <c r="G270" s="37"/>
      <c r="H270" s="37"/>
      <c r="I270" s="194"/>
      <c r="J270" s="37"/>
      <c r="K270" s="37"/>
      <c r="L270" s="40"/>
      <c r="M270" s="195"/>
      <c r="N270" s="196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7" t="s">
        <v>236</v>
      </c>
      <c r="AU270" s="17" t="s">
        <v>170</v>
      </c>
    </row>
    <row r="271" spans="1:65" s="2" customFormat="1" ht="24">
      <c r="A271" s="35"/>
      <c r="B271" s="36"/>
      <c r="C271" s="179" t="s">
        <v>496</v>
      </c>
      <c r="D271" s="179" t="s">
        <v>157</v>
      </c>
      <c r="E271" s="180" t="s">
        <v>926</v>
      </c>
      <c r="F271" s="181" t="s">
        <v>927</v>
      </c>
      <c r="G271" s="182" t="s">
        <v>278</v>
      </c>
      <c r="H271" s="183">
        <v>1284</v>
      </c>
      <c r="I271" s="184"/>
      <c r="J271" s="185">
        <f>ROUND(I271*H271,2)</f>
        <v>0</v>
      </c>
      <c r="K271" s="181" t="s">
        <v>161</v>
      </c>
      <c r="L271" s="40"/>
      <c r="M271" s="186" t="s">
        <v>34</v>
      </c>
      <c r="N271" s="187" t="s">
        <v>48</v>
      </c>
      <c r="O271" s="65"/>
      <c r="P271" s="188">
        <f>O271*H271</f>
        <v>0</v>
      </c>
      <c r="Q271" s="188">
        <v>0</v>
      </c>
      <c r="R271" s="188">
        <f>Q271*H271</f>
        <v>0</v>
      </c>
      <c r="S271" s="188">
        <v>0</v>
      </c>
      <c r="T271" s="18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0" t="s">
        <v>162</v>
      </c>
      <c r="AT271" s="190" t="s">
        <v>157</v>
      </c>
      <c r="AU271" s="190" t="s">
        <v>170</v>
      </c>
      <c r="AY271" s="17" t="s">
        <v>155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7" t="s">
        <v>23</v>
      </c>
      <c r="BK271" s="191">
        <f>ROUND(I271*H271,2)</f>
        <v>0</v>
      </c>
      <c r="BL271" s="17" t="s">
        <v>162</v>
      </c>
      <c r="BM271" s="190" t="s">
        <v>928</v>
      </c>
    </row>
    <row r="272" spans="1:65" s="2" customFormat="1" ht="48.75">
      <c r="A272" s="35"/>
      <c r="B272" s="36"/>
      <c r="C272" s="37"/>
      <c r="D272" s="192" t="s">
        <v>164</v>
      </c>
      <c r="E272" s="37"/>
      <c r="F272" s="193" t="s">
        <v>929</v>
      </c>
      <c r="G272" s="37"/>
      <c r="H272" s="37"/>
      <c r="I272" s="194"/>
      <c r="J272" s="37"/>
      <c r="K272" s="37"/>
      <c r="L272" s="40"/>
      <c r="M272" s="195"/>
      <c r="N272" s="196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7" t="s">
        <v>164</v>
      </c>
      <c r="AU272" s="17" t="s">
        <v>170</v>
      </c>
    </row>
    <row r="273" spans="1:65" s="2" customFormat="1" ht="19.5">
      <c r="A273" s="35"/>
      <c r="B273" s="36"/>
      <c r="C273" s="37"/>
      <c r="D273" s="192" t="s">
        <v>236</v>
      </c>
      <c r="E273" s="37"/>
      <c r="F273" s="219" t="s">
        <v>930</v>
      </c>
      <c r="G273" s="37"/>
      <c r="H273" s="37"/>
      <c r="I273" s="194"/>
      <c r="J273" s="37"/>
      <c r="K273" s="37"/>
      <c r="L273" s="40"/>
      <c r="M273" s="195"/>
      <c r="N273" s="196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236</v>
      </c>
      <c r="AU273" s="17" t="s">
        <v>170</v>
      </c>
    </row>
    <row r="274" spans="1:65" s="2" customFormat="1" ht="16.5" customHeight="1">
      <c r="A274" s="35"/>
      <c r="B274" s="36"/>
      <c r="C274" s="220" t="s">
        <v>502</v>
      </c>
      <c r="D274" s="220" t="s">
        <v>269</v>
      </c>
      <c r="E274" s="221" t="s">
        <v>931</v>
      </c>
      <c r="F274" s="222" t="s">
        <v>932</v>
      </c>
      <c r="G274" s="223" t="s">
        <v>272</v>
      </c>
      <c r="H274" s="224">
        <v>1.284</v>
      </c>
      <c r="I274" s="225"/>
      <c r="J274" s="226">
        <f>ROUND(I274*H274,2)</f>
        <v>0</v>
      </c>
      <c r="K274" s="222" t="s">
        <v>161</v>
      </c>
      <c r="L274" s="227"/>
      <c r="M274" s="228" t="s">
        <v>34</v>
      </c>
      <c r="N274" s="229" t="s">
        <v>48</v>
      </c>
      <c r="O274" s="65"/>
      <c r="P274" s="188">
        <f>O274*H274</f>
        <v>0</v>
      </c>
      <c r="Q274" s="188">
        <v>1</v>
      </c>
      <c r="R274" s="188">
        <f>Q274*H274</f>
        <v>1.284</v>
      </c>
      <c r="S274" s="188">
        <v>0</v>
      </c>
      <c r="T274" s="18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0" t="s">
        <v>197</v>
      </c>
      <c r="AT274" s="190" t="s">
        <v>269</v>
      </c>
      <c r="AU274" s="190" t="s">
        <v>170</v>
      </c>
      <c r="AY274" s="17" t="s">
        <v>155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7" t="s">
        <v>23</v>
      </c>
      <c r="BK274" s="191">
        <f>ROUND(I274*H274,2)</f>
        <v>0</v>
      </c>
      <c r="BL274" s="17" t="s">
        <v>162</v>
      </c>
      <c r="BM274" s="190" t="s">
        <v>933</v>
      </c>
    </row>
    <row r="275" spans="1:65" s="2" customFormat="1" ht="11.25">
      <c r="A275" s="35"/>
      <c r="B275" s="36"/>
      <c r="C275" s="37"/>
      <c r="D275" s="192" t="s">
        <v>164</v>
      </c>
      <c r="E275" s="37"/>
      <c r="F275" s="193" t="s">
        <v>932</v>
      </c>
      <c r="G275" s="37"/>
      <c r="H275" s="37"/>
      <c r="I275" s="194"/>
      <c r="J275" s="37"/>
      <c r="K275" s="37"/>
      <c r="L275" s="40"/>
      <c r="M275" s="195"/>
      <c r="N275" s="196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7" t="s">
        <v>164</v>
      </c>
      <c r="AU275" s="17" t="s">
        <v>170</v>
      </c>
    </row>
    <row r="276" spans="1:65" s="2" customFormat="1" ht="19.5">
      <c r="A276" s="35"/>
      <c r="B276" s="36"/>
      <c r="C276" s="37"/>
      <c r="D276" s="192" t="s">
        <v>236</v>
      </c>
      <c r="E276" s="37"/>
      <c r="F276" s="219" t="s">
        <v>934</v>
      </c>
      <c r="G276" s="37"/>
      <c r="H276" s="37"/>
      <c r="I276" s="194"/>
      <c r="J276" s="37"/>
      <c r="K276" s="37"/>
      <c r="L276" s="40"/>
      <c r="M276" s="195"/>
      <c r="N276" s="196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7" t="s">
        <v>236</v>
      </c>
      <c r="AU276" s="17" t="s">
        <v>170</v>
      </c>
    </row>
    <row r="277" spans="1:65" s="13" customFormat="1" ht="11.25">
      <c r="B277" s="197"/>
      <c r="C277" s="198"/>
      <c r="D277" s="192" t="s">
        <v>180</v>
      </c>
      <c r="E277" s="199" t="s">
        <v>34</v>
      </c>
      <c r="F277" s="200" t="s">
        <v>935</v>
      </c>
      <c r="G277" s="198"/>
      <c r="H277" s="201">
        <v>1.284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180</v>
      </c>
      <c r="AU277" s="207" t="s">
        <v>170</v>
      </c>
      <c r="AV277" s="13" t="s">
        <v>22</v>
      </c>
      <c r="AW277" s="13" t="s">
        <v>39</v>
      </c>
      <c r="AX277" s="13" t="s">
        <v>77</v>
      </c>
      <c r="AY277" s="207" t="s">
        <v>155</v>
      </c>
    </row>
    <row r="278" spans="1:65" s="14" customFormat="1" ht="11.25">
      <c r="B278" s="208"/>
      <c r="C278" s="209"/>
      <c r="D278" s="192" t="s">
        <v>180</v>
      </c>
      <c r="E278" s="210" t="s">
        <v>34</v>
      </c>
      <c r="F278" s="211" t="s">
        <v>205</v>
      </c>
      <c r="G278" s="209"/>
      <c r="H278" s="212">
        <v>1.284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180</v>
      </c>
      <c r="AU278" s="218" t="s">
        <v>170</v>
      </c>
      <c r="AV278" s="14" t="s">
        <v>162</v>
      </c>
      <c r="AW278" s="14" t="s">
        <v>39</v>
      </c>
      <c r="AX278" s="14" t="s">
        <v>23</v>
      </c>
      <c r="AY278" s="218" t="s">
        <v>155</v>
      </c>
    </row>
    <row r="279" spans="1:65" s="2" customFormat="1" ht="24">
      <c r="A279" s="35"/>
      <c r="B279" s="36"/>
      <c r="C279" s="179" t="s">
        <v>508</v>
      </c>
      <c r="D279" s="179" t="s">
        <v>157</v>
      </c>
      <c r="E279" s="180" t="s">
        <v>418</v>
      </c>
      <c r="F279" s="181" t="s">
        <v>419</v>
      </c>
      <c r="G279" s="182" t="s">
        <v>160</v>
      </c>
      <c r="H279" s="183">
        <v>1.08</v>
      </c>
      <c r="I279" s="184"/>
      <c r="J279" s="185">
        <f>ROUND(I279*H279,2)</f>
        <v>0</v>
      </c>
      <c r="K279" s="181" t="s">
        <v>161</v>
      </c>
      <c r="L279" s="40"/>
      <c r="M279" s="186" t="s">
        <v>34</v>
      </c>
      <c r="N279" s="187" t="s">
        <v>48</v>
      </c>
      <c r="O279" s="65"/>
      <c r="P279" s="188">
        <f>O279*H279</f>
        <v>0</v>
      </c>
      <c r="Q279" s="188">
        <v>1.45328E-2</v>
      </c>
      <c r="R279" s="188">
        <f>Q279*H279</f>
        <v>1.5695424000000003E-2</v>
      </c>
      <c r="S279" s="188">
        <v>0</v>
      </c>
      <c r="T279" s="18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0" t="s">
        <v>162</v>
      </c>
      <c r="AT279" s="190" t="s">
        <v>157</v>
      </c>
      <c r="AU279" s="190" t="s">
        <v>170</v>
      </c>
      <c r="AY279" s="17" t="s">
        <v>155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7" t="s">
        <v>23</v>
      </c>
      <c r="BK279" s="191">
        <f>ROUND(I279*H279,2)</f>
        <v>0</v>
      </c>
      <c r="BL279" s="17" t="s">
        <v>162</v>
      </c>
      <c r="BM279" s="190" t="s">
        <v>936</v>
      </c>
    </row>
    <row r="280" spans="1:65" s="2" customFormat="1" ht="19.5">
      <c r="A280" s="35"/>
      <c r="B280" s="36"/>
      <c r="C280" s="37"/>
      <c r="D280" s="192" t="s">
        <v>164</v>
      </c>
      <c r="E280" s="37"/>
      <c r="F280" s="193" t="s">
        <v>421</v>
      </c>
      <c r="G280" s="37"/>
      <c r="H280" s="37"/>
      <c r="I280" s="194"/>
      <c r="J280" s="37"/>
      <c r="K280" s="37"/>
      <c r="L280" s="40"/>
      <c r="M280" s="195"/>
      <c r="N280" s="196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7" t="s">
        <v>164</v>
      </c>
      <c r="AU280" s="17" t="s">
        <v>170</v>
      </c>
    </row>
    <row r="281" spans="1:65" s="2" customFormat="1" ht="19.5">
      <c r="A281" s="35"/>
      <c r="B281" s="36"/>
      <c r="C281" s="37"/>
      <c r="D281" s="192" t="s">
        <v>236</v>
      </c>
      <c r="E281" s="37"/>
      <c r="F281" s="219" t="s">
        <v>937</v>
      </c>
      <c r="G281" s="37"/>
      <c r="H281" s="37"/>
      <c r="I281" s="194"/>
      <c r="J281" s="37"/>
      <c r="K281" s="37"/>
      <c r="L281" s="40"/>
      <c r="M281" s="195"/>
      <c r="N281" s="196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7" t="s">
        <v>236</v>
      </c>
      <c r="AU281" s="17" t="s">
        <v>170</v>
      </c>
    </row>
    <row r="282" spans="1:65" s="13" customFormat="1" ht="11.25">
      <c r="B282" s="197"/>
      <c r="C282" s="198"/>
      <c r="D282" s="192" t="s">
        <v>180</v>
      </c>
      <c r="E282" s="199" t="s">
        <v>34</v>
      </c>
      <c r="F282" s="200" t="s">
        <v>938</v>
      </c>
      <c r="G282" s="198"/>
      <c r="H282" s="201">
        <v>1.08</v>
      </c>
      <c r="I282" s="202"/>
      <c r="J282" s="198"/>
      <c r="K282" s="198"/>
      <c r="L282" s="203"/>
      <c r="M282" s="204"/>
      <c r="N282" s="205"/>
      <c r="O282" s="205"/>
      <c r="P282" s="205"/>
      <c r="Q282" s="205"/>
      <c r="R282" s="205"/>
      <c r="S282" s="205"/>
      <c r="T282" s="206"/>
      <c r="AT282" s="207" t="s">
        <v>180</v>
      </c>
      <c r="AU282" s="207" t="s">
        <v>170</v>
      </c>
      <c r="AV282" s="13" t="s">
        <v>22</v>
      </c>
      <c r="AW282" s="13" t="s">
        <v>39</v>
      </c>
      <c r="AX282" s="13" t="s">
        <v>23</v>
      </c>
      <c r="AY282" s="207" t="s">
        <v>155</v>
      </c>
    </row>
    <row r="283" spans="1:65" s="2" customFormat="1" ht="24">
      <c r="A283" s="35"/>
      <c r="B283" s="36"/>
      <c r="C283" s="179" t="s">
        <v>515</v>
      </c>
      <c r="D283" s="179" t="s">
        <v>157</v>
      </c>
      <c r="E283" s="180" t="s">
        <v>425</v>
      </c>
      <c r="F283" s="181" t="s">
        <v>426</v>
      </c>
      <c r="G283" s="182" t="s">
        <v>160</v>
      </c>
      <c r="H283" s="183">
        <v>3.24</v>
      </c>
      <c r="I283" s="184"/>
      <c r="J283" s="185">
        <f>ROUND(I283*H283,2)</f>
        <v>0</v>
      </c>
      <c r="K283" s="181" t="s">
        <v>161</v>
      </c>
      <c r="L283" s="40"/>
      <c r="M283" s="186" t="s">
        <v>34</v>
      </c>
      <c r="N283" s="187" t="s">
        <v>48</v>
      </c>
      <c r="O283" s="65"/>
      <c r="P283" s="188">
        <f>O283*H283</f>
        <v>0</v>
      </c>
      <c r="Q283" s="188">
        <v>1.5138E-2</v>
      </c>
      <c r="R283" s="188">
        <f>Q283*H283</f>
        <v>4.9047120000000007E-2</v>
      </c>
      <c r="S283" s="188">
        <v>0</v>
      </c>
      <c r="T283" s="18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0" t="s">
        <v>162</v>
      </c>
      <c r="AT283" s="190" t="s">
        <v>157</v>
      </c>
      <c r="AU283" s="190" t="s">
        <v>170</v>
      </c>
      <c r="AY283" s="17" t="s">
        <v>155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7" t="s">
        <v>23</v>
      </c>
      <c r="BK283" s="191">
        <f>ROUND(I283*H283,2)</f>
        <v>0</v>
      </c>
      <c r="BL283" s="17" t="s">
        <v>162</v>
      </c>
      <c r="BM283" s="190" t="s">
        <v>939</v>
      </c>
    </row>
    <row r="284" spans="1:65" s="2" customFormat="1" ht="19.5">
      <c r="A284" s="35"/>
      <c r="B284" s="36"/>
      <c r="C284" s="37"/>
      <c r="D284" s="192" t="s">
        <v>164</v>
      </c>
      <c r="E284" s="37"/>
      <c r="F284" s="193" t="s">
        <v>428</v>
      </c>
      <c r="G284" s="37"/>
      <c r="H284" s="37"/>
      <c r="I284" s="194"/>
      <c r="J284" s="37"/>
      <c r="K284" s="37"/>
      <c r="L284" s="40"/>
      <c r="M284" s="195"/>
      <c r="N284" s="196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7" t="s">
        <v>164</v>
      </c>
      <c r="AU284" s="17" t="s">
        <v>170</v>
      </c>
    </row>
    <row r="285" spans="1:65" s="13" customFormat="1" ht="11.25">
      <c r="B285" s="197"/>
      <c r="C285" s="198"/>
      <c r="D285" s="192" t="s">
        <v>180</v>
      </c>
      <c r="E285" s="199" t="s">
        <v>34</v>
      </c>
      <c r="F285" s="200" t="s">
        <v>940</v>
      </c>
      <c r="G285" s="198"/>
      <c r="H285" s="201">
        <v>3.24</v>
      </c>
      <c r="I285" s="202"/>
      <c r="J285" s="198"/>
      <c r="K285" s="198"/>
      <c r="L285" s="203"/>
      <c r="M285" s="204"/>
      <c r="N285" s="205"/>
      <c r="O285" s="205"/>
      <c r="P285" s="205"/>
      <c r="Q285" s="205"/>
      <c r="R285" s="205"/>
      <c r="S285" s="205"/>
      <c r="T285" s="206"/>
      <c r="AT285" s="207" t="s">
        <v>180</v>
      </c>
      <c r="AU285" s="207" t="s">
        <v>170</v>
      </c>
      <c r="AV285" s="13" t="s">
        <v>22</v>
      </c>
      <c r="AW285" s="13" t="s">
        <v>39</v>
      </c>
      <c r="AX285" s="13" t="s">
        <v>23</v>
      </c>
      <c r="AY285" s="207" t="s">
        <v>155</v>
      </c>
    </row>
    <row r="286" spans="1:65" s="2" customFormat="1" ht="33" customHeight="1">
      <c r="A286" s="35"/>
      <c r="B286" s="36"/>
      <c r="C286" s="179" t="s">
        <v>525</v>
      </c>
      <c r="D286" s="179" t="s">
        <v>157</v>
      </c>
      <c r="E286" s="180" t="s">
        <v>451</v>
      </c>
      <c r="F286" s="181" t="s">
        <v>452</v>
      </c>
      <c r="G286" s="182" t="s">
        <v>160</v>
      </c>
      <c r="H286" s="183">
        <v>81</v>
      </c>
      <c r="I286" s="184"/>
      <c r="J286" s="185">
        <f>ROUND(I286*H286,2)</f>
        <v>0</v>
      </c>
      <c r="K286" s="181" t="s">
        <v>161</v>
      </c>
      <c r="L286" s="40"/>
      <c r="M286" s="186" t="s">
        <v>34</v>
      </c>
      <c r="N286" s="187" t="s">
        <v>48</v>
      </c>
      <c r="O286" s="65"/>
      <c r="P286" s="188">
        <f>O286*H286</f>
        <v>0</v>
      </c>
      <c r="Q286" s="188">
        <v>1.4999999999999999E-4</v>
      </c>
      <c r="R286" s="188">
        <f>Q286*H286</f>
        <v>1.2149999999999999E-2</v>
      </c>
      <c r="S286" s="188">
        <v>0</v>
      </c>
      <c r="T286" s="18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0" t="s">
        <v>247</v>
      </c>
      <c r="AT286" s="190" t="s">
        <v>157</v>
      </c>
      <c r="AU286" s="190" t="s">
        <v>170</v>
      </c>
      <c r="AY286" s="17" t="s">
        <v>155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7" t="s">
        <v>23</v>
      </c>
      <c r="BK286" s="191">
        <f>ROUND(I286*H286,2)</f>
        <v>0</v>
      </c>
      <c r="BL286" s="17" t="s">
        <v>247</v>
      </c>
      <c r="BM286" s="190" t="s">
        <v>941</v>
      </c>
    </row>
    <row r="287" spans="1:65" s="2" customFormat="1" ht="29.25">
      <c r="A287" s="35"/>
      <c r="B287" s="36"/>
      <c r="C287" s="37"/>
      <c r="D287" s="192" t="s">
        <v>164</v>
      </c>
      <c r="E287" s="37"/>
      <c r="F287" s="193" t="s">
        <v>454</v>
      </c>
      <c r="G287" s="37"/>
      <c r="H287" s="37"/>
      <c r="I287" s="194"/>
      <c r="J287" s="37"/>
      <c r="K287" s="37"/>
      <c r="L287" s="40"/>
      <c r="M287" s="195"/>
      <c r="N287" s="196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7" t="s">
        <v>164</v>
      </c>
      <c r="AU287" s="17" t="s">
        <v>170</v>
      </c>
    </row>
    <row r="288" spans="1:65" s="12" customFormat="1" ht="22.9" customHeight="1">
      <c r="B288" s="163"/>
      <c r="C288" s="164"/>
      <c r="D288" s="165" t="s">
        <v>76</v>
      </c>
      <c r="E288" s="177" t="s">
        <v>494</v>
      </c>
      <c r="F288" s="177" t="s">
        <v>495</v>
      </c>
      <c r="G288" s="164"/>
      <c r="H288" s="164"/>
      <c r="I288" s="167"/>
      <c r="J288" s="178">
        <f>BK288</f>
        <v>0</v>
      </c>
      <c r="K288" s="164"/>
      <c r="L288" s="169"/>
      <c r="M288" s="170"/>
      <c r="N288" s="171"/>
      <c r="O288" s="171"/>
      <c r="P288" s="172">
        <f>SUM(P289:P305)</f>
        <v>0</v>
      </c>
      <c r="Q288" s="171"/>
      <c r="R288" s="172">
        <f>SUM(R289:R305)</f>
        <v>0</v>
      </c>
      <c r="S288" s="171"/>
      <c r="T288" s="173">
        <f>SUM(T289:T305)</f>
        <v>0</v>
      </c>
      <c r="AR288" s="174" t="s">
        <v>23</v>
      </c>
      <c r="AT288" s="175" t="s">
        <v>76</v>
      </c>
      <c r="AU288" s="175" t="s">
        <v>23</v>
      </c>
      <c r="AY288" s="174" t="s">
        <v>155</v>
      </c>
      <c r="BK288" s="176">
        <f>SUM(BK289:BK305)</f>
        <v>0</v>
      </c>
    </row>
    <row r="289" spans="1:65" s="2" customFormat="1" ht="24">
      <c r="A289" s="35"/>
      <c r="B289" s="36"/>
      <c r="C289" s="179" t="s">
        <v>530</v>
      </c>
      <c r="D289" s="179" t="s">
        <v>157</v>
      </c>
      <c r="E289" s="180" t="s">
        <v>942</v>
      </c>
      <c r="F289" s="181" t="s">
        <v>943</v>
      </c>
      <c r="G289" s="182" t="s">
        <v>272</v>
      </c>
      <c r="H289" s="183">
        <v>27.167999999999999</v>
      </c>
      <c r="I289" s="184"/>
      <c r="J289" s="185">
        <f>ROUND(I289*H289,2)</f>
        <v>0</v>
      </c>
      <c r="K289" s="181" t="s">
        <v>161</v>
      </c>
      <c r="L289" s="40"/>
      <c r="M289" s="186" t="s">
        <v>34</v>
      </c>
      <c r="N289" s="187" t="s">
        <v>48</v>
      </c>
      <c r="O289" s="65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0" t="s">
        <v>162</v>
      </c>
      <c r="AT289" s="190" t="s">
        <v>157</v>
      </c>
      <c r="AU289" s="190" t="s">
        <v>22</v>
      </c>
      <c r="AY289" s="17" t="s">
        <v>155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7" t="s">
        <v>23</v>
      </c>
      <c r="BK289" s="191">
        <f>ROUND(I289*H289,2)</f>
        <v>0</v>
      </c>
      <c r="BL289" s="17" t="s">
        <v>162</v>
      </c>
      <c r="BM289" s="190" t="s">
        <v>944</v>
      </c>
    </row>
    <row r="290" spans="1:65" s="2" customFormat="1" ht="19.5">
      <c r="A290" s="35"/>
      <c r="B290" s="36"/>
      <c r="C290" s="37"/>
      <c r="D290" s="192" t="s">
        <v>164</v>
      </c>
      <c r="E290" s="37"/>
      <c r="F290" s="193" t="s">
        <v>945</v>
      </c>
      <c r="G290" s="37"/>
      <c r="H290" s="37"/>
      <c r="I290" s="194"/>
      <c r="J290" s="37"/>
      <c r="K290" s="37"/>
      <c r="L290" s="40"/>
      <c r="M290" s="195"/>
      <c r="N290" s="196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7" t="s">
        <v>164</v>
      </c>
      <c r="AU290" s="17" t="s">
        <v>22</v>
      </c>
    </row>
    <row r="291" spans="1:65" s="13" customFormat="1" ht="11.25">
      <c r="B291" s="197"/>
      <c r="C291" s="198"/>
      <c r="D291" s="192" t="s">
        <v>180</v>
      </c>
      <c r="E291" s="199" t="s">
        <v>34</v>
      </c>
      <c r="F291" s="200" t="s">
        <v>946</v>
      </c>
      <c r="G291" s="198"/>
      <c r="H291" s="201">
        <v>27.167999999999999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180</v>
      </c>
      <c r="AU291" s="207" t="s">
        <v>22</v>
      </c>
      <c r="AV291" s="13" t="s">
        <v>22</v>
      </c>
      <c r="AW291" s="13" t="s">
        <v>39</v>
      </c>
      <c r="AX291" s="13" t="s">
        <v>23</v>
      </c>
      <c r="AY291" s="207" t="s">
        <v>155</v>
      </c>
    </row>
    <row r="292" spans="1:65" s="2" customFormat="1" ht="24">
      <c r="A292" s="35"/>
      <c r="B292" s="36"/>
      <c r="C292" s="179" t="s">
        <v>536</v>
      </c>
      <c r="D292" s="179" t="s">
        <v>157</v>
      </c>
      <c r="E292" s="180" t="s">
        <v>947</v>
      </c>
      <c r="F292" s="181" t="s">
        <v>948</v>
      </c>
      <c r="G292" s="182" t="s">
        <v>272</v>
      </c>
      <c r="H292" s="183">
        <v>27.167999999999999</v>
      </c>
      <c r="I292" s="184"/>
      <c r="J292" s="185">
        <f>ROUND(I292*H292,2)</f>
        <v>0</v>
      </c>
      <c r="K292" s="181" t="s">
        <v>161</v>
      </c>
      <c r="L292" s="40"/>
      <c r="M292" s="186" t="s">
        <v>34</v>
      </c>
      <c r="N292" s="187" t="s">
        <v>48</v>
      </c>
      <c r="O292" s="65"/>
      <c r="P292" s="188">
        <f>O292*H292</f>
        <v>0</v>
      </c>
      <c r="Q292" s="188">
        <v>0</v>
      </c>
      <c r="R292" s="188">
        <f>Q292*H292</f>
        <v>0</v>
      </c>
      <c r="S292" s="188">
        <v>0</v>
      </c>
      <c r="T292" s="18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0" t="s">
        <v>162</v>
      </c>
      <c r="AT292" s="190" t="s">
        <v>157</v>
      </c>
      <c r="AU292" s="190" t="s">
        <v>22</v>
      </c>
      <c r="AY292" s="17" t="s">
        <v>155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7" t="s">
        <v>23</v>
      </c>
      <c r="BK292" s="191">
        <f>ROUND(I292*H292,2)</f>
        <v>0</v>
      </c>
      <c r="BL292" s="17" t="s">
        <v>162</v>
      </c>
      <c r="BM292" s="190" t="s">
        <v>949</v>
      </c>
    </row>
    <row r="293" spans="1:65" s="2" customFormat="1" ht="29.25">
      <c r="A293" s="35"/>
      <c r="B293" s="36"/>
      <c r="C293" s="37"/>
      <c r="D293" s="192" t="s">
        <v>164</v>
      </c>
      <c r="E293" s="37"/>
      <c r="F293" s="193" t="s">
        <v>950</v>
      </c>
      <c r="G293" s="37"/>
      <c r="H293" s="37"/>
      <c r="I293" s="194"/>
      <c r="J293" s="37"/>
      <c r="K293" s="37"/>
      <c r="L293" s="40"/>
      <c r="M293" s="195"/>
      <c r="N293" s="196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7" t="s">
        <v>164</v>
      </c>
      <c r="AU293" s="17" t="s">
        <v>22</v>
      </c>
    </row>
    <row r="294" spans="1:65" s="13" customFormat="1" ht="11.25">
      <c r="B294" s="197"/>
      <c r="C294" s="198"/>
      <c r="D294" s="192" t="s">
        <v>180</v>
      </c>
      <c r="E294" s="199" t="s">
        <v>34</v>
      </c>
      <c r="F294" s="200" t="s">
        <v>951</v>
      </c>
      <c r="G294" s="198"/>
      <c r="H294" s="201">
        <v>27.167999999999999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180</v>
      </c>
      <c r="AU294" s="207" t="s">
        <v>22</v>
      </c>
      <c r="AV294" s="13" t="s">
        <v>22</v>
      </c>
      <c r="AW294" s="13" t="s">
        <v>39</v>
      </c>
      <c r="AX294" s="13" t="s">
        <v>23</v>
      </c>
      <c r="AY294" s="207" t="s">
        <v>155</v>
      </c>
    </row>
    <row r="295" spans="1:65" s="2" customFormat="1" ht="24">
      <c r="A295" s="35"/>
      <c r="B295" s="36"/>
      <c r="C295" s="179" t="s">
        <v>541</v>
      </c>
      <c r="D295" s="179" t="s">
        <v>157</v>
      </c>
      <c r="E295" s="180" t="s">
        <v>952</v>
      </c>
      <c r="F295" s="181" t="s">
        <v>953</v>
      </c>
      <c r="G295" s="182" t="s">
        <v>272</v>
      </c>
      <c r="H295" s="183">
        <v>543.36</v>
      </c>
      <c r="I295" s="184"/>
      <c r="J295" s="185">
        <f>ROUND(I295*H295,2)</f>
        <v>0</v>
      </c>
      <c r="K295" s="181" t="s">
        <v>161</v>
      </c>
      <c r="L295" s="40"/>
      <c r="M295" s="186" t="s">
        <v>34</v>
      </c>
      <c r="N295" s="187" t="s">
        <v>48</v>
      </c>
      <c r="O295" s="65"/>
      <c r="P295" s="188">
        <f>O295*H295</f>
        <v>0</v>
      </c>
      <c r="Q295" s="188">
        <v>0</v>
      </c>
      <c r="R295" s="188">
        <f>Q295*H295</f>
        <v>0</v>
      </c>
      <c r="S295" s="188">
        <v>0</v>
      </c>
      <c r="T295" s="18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0" t="s">
        <v>162</v>
      </c>
      <c r="AT295" s="190" t="s">
        <v>157</v>
      </c>
      <c r="AU295" s="190" t="s">
        <v>22</v>
      </c>
      <c r="AY295" s="17" t="s">
        <v>155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7" t="s">
        <v>23</v>
      </c>
      <c r="BK295" s="191">
        <f>ROUND(I295*H295,2)</f>
        <v>0</v>
      </c>
      <c r="BL295" s="17" t="s">
        <v>162</v>
      </c>
      <c r="BM295" s="190" t="s">
        <v>954</v>
      </c>
    </row>
    <row r="296" spans="1:65" s="2" customFormat="1" ht="39">
      <c r="A296" s="35"/>
      <c r="B296" s="36"/>
      <c r="C296" s="37"/>
      <c r="D296" s="192" t="s">
        <v>164</v>
      </c>
      <c r="E296" s="37"/>
      <c r="F296" s="193" t="s">
        <v>955</v>
      </c>
      <c r="G296" s="37"/>
      <c r="H296" s="37"/>
      <c r="I296" s="194"/>
      <c r="J296" s="37"/>
      <c r="K296" s="37"/>
      <c r="L296" s="40"/>
      <c r="M296" s="195"/>
      <c r="N296" s="196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7" t="s">
        <v>164</v>
      </c>
      <c r="AU296" s="17" t="s">
        <v>22</v>
      </c>
    </row>
    <row r="297" spans="1:65" s="13" customFormat="1" ht="11.25">
      <c r="B297" s="197"/>
      <c r="C297" s="198"/>
      <c r="D297" s="192" t="s">
        <v>180</v>
      </c>
      <c r="E297" s="199" t="s">
        <v>34</v>
      </c>
      <c r="F297" s="200" t="s">
        <v>956</v>
      </c>
      <c r="G297" s="198"/>
      <c r="H297" s="201">
        <v>543.36</v>
      </c>
      <c r="I297" s="202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180</v>
      </c>
      <c r="AU297" s="207" t="s">
        <v>22</v>
      </c>
      <c r="AV297" s="13" t="s">
        <v>22</v>
      </c>
      <c r="AW297" s="13" t="s">
        <v>39</v>
      </c>
      <c r="AX297" s="13" t="s">
        <v>23</v>
      </c>
      <c r="AY297" s="207" t="s">
        <v>155</v>
      </c>
    </row>
    <row r="298" spans="1:65" s="2" customFormat="1" ht="36">
      <c r="A298" s="35"/>
      <c r="B298" s="36"/>
      <c r="C298" s="179" t="s">
        <v>545</v>
      </c>
      <c r="D298" s="179" t="s">
        <v>157</v>
      </c>
      <c r="E298" s="180" t="s">
        <v>957</v>
      </c>
      <c r="F298" s="181" t="s">
        <v>958</v>
      </c>
      <c r="G298" s="182" t="s">
        <v>272</v>
      </c>
      <c r="H298" s="183">
        <v>27.167999999999999</v>
      </c>
      <c r="I298" s="184"/>
      <c r="J298" s="185">
        <f>ROUND(I298*H298,2)</f>
        <v>0</v>
      </c>
      <c r="K298" s="181" t="s">
        <v>161</v>
      </c>
      <c r="L298" s="40"/>
      <c r="M298" s="186" t="s">
        <v>34</v>
      </c>
      <c r="N298" s="187" t="s">
        <v>48</v>
      </c>
      <c r="O298" s="65"/>
      <c r="P298" s="188">
        <f>O298*H298</f>
        <v>0</v>
      </c>
      <c r="Q298" s="188">
        <v>0</v>
      </c>
      <c r="R298" s="188">
        <f>Q298*H298</f>
        <v>0</v>
      </c>
      <c r="S298" s="188">
        <v>0</v>
      </c>
      <c r="T298" s="18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0" t="s">
        <v>162</v>
      </c>
      <c r="AT298" s="190" t="s">
        <v>157</v>
      </c>
      <c r="AU298" s="190" t="s">
        <v>22</v>
      </c>
      <c r="AY298" s="17" t="s">
        <v>155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7" t="s">
        <v>23</v>
      </c>
      <c r="BK298" s="191">
        <f>ROUND(I298*H298,2)</f>
        <v>0</v>
      </c>
      <c r="BL298" s="17" t="s">
        <v>162</v>
      </c>
      <c r="BM298" s="190" t="s">
        <v>959</v>
      </c>
    </row>
    <row r="299" spans="1:65" s="2" customFormat="1" ht="29.25">
      <c r="A299" s="35"/>
      <c r="B299" s="36"/>
      <c r="C299" s="37"/>
      <c r="D299" s="192" t="s">
        <v>164</v>
      </c>
      <c r="E299" s="37"/>
      <c r="F299" s="193" t="s">
        <v>960</v>
      </c>
      <c r="G299" s="37"/>
      <c r="H299" s="37"/>
      <c r="I299" s="194"/>
      <c r="J299" s="37"/>
      <c r="K299" s="37"/>
      <c r="L299" s="40"/>
      <c r="M299" s="195"/>
      <c r="N299" s="196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7" t="s">
        <v>164</v>
      </c>
      <c r="AU299" s="17" t="s">
        <v>22</v>
      </c>
    </row>
    <row r="300" spans="1:65" s="2" customFormat="1" ht="19.5">
      <c r="A300" s="35"/>
      <c r="B300" s="36"/>
      <c r="C300" s="37"/>
      <c r="D300" s="192" t="s">
        <v>236</v>
      </c>
      <c r="E300" s="37"/>
      <c r="F300" s="219" t="s">
        <v>961</v>
      </c>
      <c r="G300" s="37"/>
      <c r="H300" s="37"/>
      <c r="I300" s="194"/>
      <c r="J300" s="37"/>
      <c r="K300" s="37"/>
      <c r="L300" s="40"/>
      <c r="M300" s="195"/>
      <c r="N300" s="196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7" t="s">
        <v>236</v>
      </c>
      <c r="AU300" s="17" t="s">
        <v>22</v>
      </c>
    </row>
    <row r="301" spans="1:65" s="2" customFormat="1" ht="21.75" customHeight="1">
      <c r="A301" s="35"/>
      <c r="B301" s="36"/>
      <c r="C301" s="179" t="s">
        <v>550</v>
      </c>
      <c r="D301" s="179" t="s">
        <v>157</v>
      </c>
      <c r="E301" s="180" t="s">
        <v>962</v>
      </c>
      <c r="F301" s="181" t="s">
        <v>963</v>
      </c>
      <c r="G301" s="182" t="s">
        <v>173</v>
      </c>
      <c r="H301" s="183">
        <v>8</v>
      </c>
      <c r="I301" s="184"/>
      <c r="J301" s="185">
        <f>ROUND(I301*H301,2)</f>
        <v>0</v>
      </c>
      <c r="K301" s="181" t="s">
        <v>161</v>
      </c>
      <c r="L301" s="40"/>
      <c r="M301" s="186" t="s">
        <v>34</v>
      </c>
      <c r="N301" s="187" t="s">
        <v>48</v>
      </c>
      <c r="O301" s="65"/>
      <c r="P301" s="188">
        <f>O301*H301</f>
        <v>0</v>
      </c>
      <c r="Q301" s="188">
        <v>0</v>
      </c>
      <c r="R301" s="188">
        <f>Q301*H301</f>
        <v>0</v>
      </c>
      <c r="S301" s="188">
        <v>0</v>
      </c>
      <c r="T301" s="18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0" t="s">
        <v>162</v>
      </c>
      <c r="AT301" s="190" t="s">
        <v>157</v>
      </c>
      <c r="AU301" s="190" t="s">
        <v>22</v>
      </c>
      <c r="AY301" s="17" t="s">
        <v>155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7" t="s">
        <v>23</v>
      </c>
      <c r="BK301" s="191">
        <f>ROUND(I301*H301,2)</f>
        <v>0</v>
      </c>
      <c r="BL301" s="17" t="s">
        <v>162</v>
      </c>
      <c r="BM301" s="190" t="s">
        <v>964</v>
      </c>
    </row>
    <row r="302" spans="1:65" s="2" customFormat="1" ht="11.25">
      <c r="A302" s="35"/>
      <c r="B302" s="36"/>
      <c r="C302" s="37"/>
      <c r="D302" s="192" t="s">
        <v>164</v>
      </c>
      <c r="E302" s="37"/>
      <c r="F302" s="193" t="s">
        <v>965</v>
      </c>
      <c r="G302" s="37"/>
      <c r="H302" s="37"/>
      <c r="I302" s="194"/>
      <c r="J302" s="37"/>
      <c r="K302" s="37"/>
      <c r="L302" s="40"/>
      <c r="M302" s="195"/>
      <c r="N302" s="196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7" t="s">
        <v>164</v>
      </c>
      <c r="AU302" s="17" t="s">
        <v>22</v>
      </c>
    </row>
    <row r="303" spans="1:65" s="2" customFormat="1" ht="33" customHeight="1">
      <c r="A303" s="35"/>
      <c r="B303" s="36"/>
      <c r="C303" s="179" t="s">
        <v>555</v>
      </c>
      <c r="D303" s="179" t="s">
        <v>157</v>
      </c>
      <c r="E303" s="180" t="s">
        <v>966</v>
      </c>
      <c r="F303" s="181" t="s">
        <v>967</v>
      </c>
      <c r="G303" s="182" t="s">
        <v>272</v>
      </c>
      <c r="H303" s="183">
        <v>0.71899999999999997</v>
      </c>
      <c r="I303" s="184"/>
      <c r="J303" s="185">
        <f>ROUND(I303*H303,2)</f>
        <v>0</v>
      </c>
      <c r="K303" s="181" t="s">
        <v>161</v>
      </c>
      <c r="L303" s="40"/>
      <c r="M303" s="186" t="s">
        <v>34</v>
      </c>
      <c r="N303" s="187" t="s">
        <v>48</v>
      </c>
      <c r="O303" s="65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0" t="s">
        <v>162</v>
      </c>
      <c r="AT303" s="190" t="s">
        <v>157</v>
      </c>
      <c r="AU303" s="190" t="s">
        <v>22</v>
      </c>
      <c r="AY303" s="17" t="s">
        <v>155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7" t="s">
        <v>23</v>
      </c>
      <c r="BK303" s="191">
        <f>ROUND(I303*H303,2)</f>
        <v>0</v>
      </c>
      <c r="BL303" s="17" t="s">
        <v>162</v>
      </c>
      <c r="BM303" s="190" t="s">
        <v>968</v>
      </c>
    </row>
    <row r="304" spans="1:65" s="2" customFormat="1" ht="19.5">
      <c r="A304" s="35"/>
      <c r="B304" s="36"/>
      <c r="C304" s="37"/>
      <c r="D304" s="192" t="s">
        <v>164</v>
      </c>
      <c r="E304" s="37"/>
      <c r="F304" s="193" t="s">
        <v>969</v>
      </c>
      <c r="G304" s="37"/>
      <c r="H304" s="37"/>
      <c r="I304" s="194"/>
      <c r="J304" s="37"/>
      <c r="K304" s="37"/>
      <c r="L304" s="40"/>
      <c r="M304" s="195"/>
      <c r="N304" s="196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7" t="s">
        <v>164</v>
      </c>
      <c r="AU304" s="17" t="s">
        <v>22</v>
      </c>
    </row>
    <row r="305" spans="1:65" s="13" customFormat="1" ht="11.25">
      <c r="B305" s="197"/>
      <c r="C305" s="198"/>
      <c r="D305" s="192" t="s">
        <v>180</v>
      </c>
      <c r="E305" s="199" t="s">
        <v>34</v>
      </c>
      <c r="F305" s="200" t="s">
        <v>970</v>
      </c>
      <c r="G305" s="198"/>
      <c r="H305" s="201">
        <v>0.71899999999999997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180</v>
      </c>
      <c r="AU305" s="207" t="s">
        <v>22</v>
      </c>
      <c r="AV305" s="13" t="s">
        <v>22</v>
      </c>
      <c r="AW305" s="13" t="s">
        <v>39</v>
      </c>
      <c r="AX305" s="13" t="s">
        <v>23</v>
      </c>
      <c r="AY305" s="207" t="s">
        <v>155</v>
      </c>
    </row>
    <row r="306" spans="1:65" s="12" customFormat="1" ht="22.9" customHeight="1">
      <c r="B306" s="163"/>
      <c r="C306" s="164"/>
      <c r="D306" s="165" t="s">
        <v>76</v>
      </c>
      <c r="E306" s="177" t="s">
        <v>513</v>
      </c>
      <c r="F306" s="177" t="s">
        <v>514</v>
      </c>
      <c r="G306" s="164"/>
      <c r="H306" s="164"/>
      <c r="I306" s="167"/>
      <c r="J306" s="178">
        <f>BK306</f>
        <v>0</v>
      </c>
      <c r="K306" s="164"/>
      <c r="L306" s="169"/>
      <c r="M306" s="170"/>
      <c r="N306" s="171"/>
      <c r="O306" s="171"/>
      <c r="P306" s="172">
        <f>SUM(P307:P308)</f>
        <v>0</v>
      </c>
      <c r="Q306" s="171"/>
      <c r="R306" s="172">
        <f>SUM(R307:R308)</f>
        <v>0</v>
      </c>
      <c r="S306" s="171"/>
      <c r="T306" s="173">
        <f>SUM(T307:T308)</f>
        <v>0</v>
      </c>
      <c r="AR306" s="174" t="s">
        <v>23</v>
      </c>
      <c r="AT306" s="175" t="s">
        <v>76</v>
      </c>
      <c r="AU306" s="175" t="s">
        <v>23</v>
      </c>
      <c r="AY306" s="174" t="s">
        <v>155</v>
      </c>
      <c r="BK306" s="176">
        <f>SUM(BK307:BK308)</f>
        <v>0</v>
      </c>
    </row>
    <row r="307" spans="1:65" s="2" customFormat="1" ht="24">
      <c r="A307" s="35"/>
      <c r="B307" s="36"/>
      <c r="C307" s="179" t="s">
        <v>560</v>
      </c>
      <c r="D307" s="179" t="s">
        <v>157</v>
      </c>
      <c r="E307" s="180" t="s">
        <v>516</v>
      </c>
      <c r="F307" s="181" t="s">
        <v>517</v>
      </c>
      <c r="G307" s="182" t="s">
        <v>272</v>
      </c>
      <c r="H307" s="183">
        <v>140.15799999999999</v>
      </c>
      <c r="I307" s="184"/>
      <c r="J307" s="185">
        <f>ROUND(I307*H307,2)</f>
        <v>0</v>
      </c>
      <c r="K307" s="181" t="s">
        <v>161</v>
      </c>
      <c r="L307" s="40"/>
      <c r="M307" s="186" t="s">
        <v>34</v>
      </c>
      <c r="N307" s="187" t="s">
        <v>48</v>
      </c>
      <c r="O307" s="65"/>
      <c r="P307" s="188">
        <f>O307*H307</f>
        <v>0</v>
      </c>
      <c r="Q307" s="188">
        <v>0</v>
      </c>
      <c r="R307" s="188">
        <f>Q307*H307</f>
        <v>0</v>
      </c>
      <c r="S307" s="188">
        <v>0</v>
      </c>
      <c r="T307" s="18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0" t="s">
        <v>162</v>
      </c>
      <c r="AT307" s="190" t="s">
        <v>157</v>
      </c>
      <c r="AU307" s="190" t="s">
        <v>22</v>
      </c>
      <c r="AY307" s="17" t="s">
        <v>155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7" t="s">
        <v>23</v>
      </c>
      <c r="BK307" s="191">
        <f>ROUND(I307*H307,2)</f>
        <v>0</v>
      </c>
      <c r="BL307" s="17" t="s">
        <v>162</v>
      </c>
      <c r="BM307" s="190" t="s">
        <v>971</v>
      </c>
    </row>
    <row r="308" spans="1:65" s="2" customFormat="1" ht="29.25">
      <c r="A308" s="35"/>
      <c r="B308" s="36"/>
      <c r="C308" s="37"/>
      <c r="D308" s="192" t="s">
        <v>164</v>
      </c>
      <c r="E308" s="37"/>
      <c r="F308" s="193" t="s">
        <v>519</v>
      </c>
      <c r="G308" s="37"/>
      <c r="H308" s="37"/>
      <c r="I308" s="194"/>
      <c r="J308" s="37"/>
      <c r="K308" s="37"/>
      <c r="L308" s="40"/>
      <c r="M308" s="195"/>
      <c r="N308" s="196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7" t="s">
        <v>164</v>
      </c>
      <c r="AU308" s="17" t="s">
        <v>22</v>
      </c>
    </row>
    <row r="309" spans="1:65" s="12" customFormat="1" ht="25.9" customHeight="1">
      <c r="B309" s="163"/>
      <c r="C309" s="164"/>
      <c r="D309" s="165" t="s">
        <v>76</v>
      </c>
      <c r="E309" s="166" t="s">
        <v>521</v>
      </c>
      <c r="F309" s="166" t="s">
        <v>522</v>
      </c>
      <c r="G309" s="164"/>
      <c r="H309" s="164"/>
      <c r="I309" s="167"/>
      <c r="J309" s="168">
        <f>BK309</f>
        <v>0</v>
      </c>
      <c r="K309" s="164"/>
      <c r="L309" s="169"/>
      <c r="M309" s="170"/>
      <c r="N309" s="171"/>
      <c r="O309" s="171"/>
      <c r="P309" s="172">
        <f>P310+P338</f>
        <v>0</v>
      </c>
      <c r="Q309" s="171"/>
      <c r="R309" s="172">
        <f>R310+R338</f>
        <v>22.737882800000001</v>
      </c>
      <c r="S309" s="171"/>
      <c r="T309" s="173">
        <f>T310+T338</f>
        <v>0</v>
      </c>
      <c r="AR309" s="174" t="s">
        <v>22</v>
      </c>
      <c r="AT309" s="175" t="s">
        <v>76</v>
      </c>
      <c r="AU309" s="175" t="s">
        <v>77</v>
      </c>
      <c r="AY309" s="174" t="s">
        <v>155</v>
      </c>
      <c r="BK309" s="176">
        <f>BK310+BK338</f>
        <v>0</v>
      </c>
    </row>
    <row r="310" spans="1:65" s="12" customFormat="1" ht="22.9" customHeight="1">
      <c r="B310" s="163"/>
      <c r="C310" s="164"/>
      <c r="D310" s="165" t="s">
        <v>76</v>
      </c>
      <c r="E310" s="177" t="s">
        <v>523</v>
      </c>
      <c r="F310" s="177" t="s">
        <v>524</v>
      </c>
      <c r="G310" s="164"/>
      <c r="H310" s="164"/>
      <c r="I310" s="167"/>
      <c r="J310" s="178">
        <f>BK310</f>
        <v>0</v>
      </c>
      <c r="K310" s="164"/>
      <c r="L310" s="169"/>
      <c r="M310" s="170"/>
      <c r="N310" s="171"/>
      <c r="O310" s="171"/>
      <c r="P310" s="172">
        <f>SUM(P311:P337)</f>
        <v>0</v>
      </c>
      <c r="Q310" s="171"/>
      <c r="R310" s="172">
        <f>SUM(R311:R337)</f>
        <v>22.272162000000002</v>
      </c>
      <c r="S310" s="171"/>
      <c r="T310" s="173">
        <f>SUM(T311:T337)</f>
        <v>0</v>
      </c>
      <c r="AR310" s="174" t="s">
        <v>22</v>
      </c>
      <c r="AT310" s="175" t="s">
        <v>76</v>
      </c>
      <c r="AU310" s="175" t="s">
        <v>23</v>
      </c>
      <c r="AY310" s="174" t="s">
        <v>155</v>
      </c>
      <c r="BK310" s="176">
        <f>SUM(BK311:BK337)</f>
        <v>0</v>
      </c>
    </row>
    <row r="311" spans="1:65" s="2" customFormat="1" ht="33" customHeight="1">
      <c r="A311" s="35"/>
      <c r="B311" s="36"/>
      <c r="C311" s="179" t="s">
        <v>567</v>
      </c>
      <c r="D311" s="179" t="s">
        <v>157</v>
      </c>
      <c r="E311" s="180" t="s">
        <v>526</v>
      </c>
      <c r="F311" s="181" t="s">
        <v>527</v>
      </c>
      <c r="G311" s="182" t="s">
        <v>243</v>
      </c>
      <c r="H311" s="183">
        <v>12</v>
      </c>
      <c r="I311" s="184"/>
      <c r="J311" s="185">
        <f>ROUND(I311*H311,2)</f>
        <v>0</v>
      </c>
      <c r="K311" s="181" t="s">
        <v>161</v>
      </c>
      <c r="L311" s="40"/>
      <c r="M311" s="186" t="s">
        <v>34</v>
      </c>
      <c r="N311" s="187" t="s">
        <v>48</v>
      </c>
      <c r="O311" s="65"/>
      <c r="P311" s="188">
        <f>O311*H311</f>
        <v>0</v>
      </c>
      <c r="Q311" s="188">
        <v>1.5247660000000001</v>
      </c>
      <c r="R311" s="188">
        <f>Q311*H311</f>
        <v>18.297192000000003</v>
      </c>
      <c r="S311" s="188">
        <v>0</v>
      </c>
      <c r="T311" s="18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0" t="s">
        <v>162</v>
      </c>
      <c r="AT311" s="190" t="s">
        <v>157</v>
      </c>
      <c r="AU311" s="190" t="s">
        <v>22</v>
      </c>
      <c r="AY311" s="17" t="s">
        <v>155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7" t="s">
        <v>23</v>
      </c>
      <c r="BK311" s="191">
        <f>ROUND(I311*H311,2)</f>
        <v>0</v>
      </c>
      <c r="BL311" s="17" t="s">
        <v>162</v>
      </c>
      <c r="BM311" s="190" t="s">
        <v>972</v>
      </c>
    </row>
    <row r="312" spans="1:65" s="2" customFormat="1" ht="11.25">
      <c r="A312" s="35"/>
      <c r="B312" s="36"/>
      <c r="C312" s="37"/>
      <c r="D312" s="192" t="s">
        <v>164</v>
      </c>
      <c r="E312" s="37"/>
      <c r="F312" s="193" t="s">
        <v>529</v>
      </c>
      <c r="G312" s="37"/>
      <c r="H312" s="37"/>
      <c r="I312" s="194"/>
      <c r="J312" s="37"/>
      <c r="K312" s="37"/>
      <c r="L312" s="40"/>
      <c r="M312" s="195"/>
      <c r="N312" s="196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7" t="s">
        <v>164</v>
      </c>
      <c r="AU312" s="17" t="s">
        <v>22</v>
      </c>
    </row>
    <row r="313" spans="1:65" s="2" customFormat="1" ht="24">
      <c r="A313" s="35"/>
      <c r="B313" s="36"/>
      <c r="C313" s="179" t="s">
        <v>573</v>
      </c>
      <c r="D313" s="179" t="s">
        <v>157</v>
      </c>
      <c r="E313" s="180" t="s">
        <v>531</v>
      </c>
      <c r="F313" s="181" t="s">
        <v>532</v>
      </c>
      <c r="G313" s="182" t="s">
        <v>160</v>
      </c>
      <c r="H313" s="183">
        <v>40</v>
      </c>
      <c r="I313" s="184"/>
      <c r="J313" s="185">
        <f>ROUND(I313*H313,2)</f>
        <v>0</v>
      </c>
      <c r="K313" s="181" t="s">
        <v>161</v>
      </c>
      <c r="L313" s="40"/>
      <c r="M313" s="186" t="s">
        <v>34</v>
      </c>
      <c r="N313" s="187" t="s">
        <v>48</v>
      </c>
      <c r="O313" s="65"/>
      <c r="P313" s="188">
        <f>O313*H313</f>
        <v>0</v>
      </c>
      <c r="Q313" s="188">
        <v>1.3750000000000001E-4</v>
      </c>
      <c r="R313" s="188">
        <f>Q313*H313</f>
        <v>5.5000000000000005E-3</v>
      </c>
      <c r="S313" s="188">
        <v>0</v>
      </c>
      <c r="T313" s="18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0" t="s">
        <v>162</v>
      </c>
      <c r="AT313" s="190" t="s">
        <v>157</v>
      </c>
      <c r="AU313" s="190" t="s">
        <v>22</v>
      </c>
      <c r="AY313" s="17" t="s">
        <v>155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7" t="s">
        <v>23</v>
      </c>
      <c r="BK313" s="191">
        <f>ROUND(I313*H313,2)</f>
        <v>0</v>
      </c>
      <c r="BL313" s="17" t="s">
        <v>162</v>
      </c>
      <c r="BM313" s="190" t="s">
        <v>973</v>
      </c>
    </row>
    <row r="314" spans="1:65" s="2" customFormat="1" ht="29.25">
      <c r="A314" s="35"/>
      <c r="B314" s="36"/>
      <c r="C314" s="37"/>
      <c r="D314" s="192" t="s">
        <v>164</v>
      </c>
      <c r="E314" s="37"/>
      <c r="F314" s="193" t="s">
        <v>534</v>
      </c>
      <c r="G314" s="37"/>
      <c r="H314" s="37"/>
      <c r="I314" s="194"/>
      <c r="J314" s="37"/>
      <c r="K314" s="37"/>
      <c r="L314" s="40"/>
      <c r="M314" s="195"/>
      <c r="N314" s="196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7" t="s">
        <v>164</v>
      </c>
      <c r="AU314" s="17" t="s">
        <v>22</v>
      </c>
    </row>
    <row r="315" spans="1:65" s="13" customFormat="1" ht="11.25">
      <c r="B315" s="197"/>
      <c r="C315" s="198"/>
      <c r="D315" s="192" t="s">
        <v>180</v>
      </c>
      <c r="E315" s="199" t="s">
        <v>34</v>
      </c>
      <c r="F315" s="200" t="s">
        <v>974</v>
      </c>
      <c r="G315" s="198"/>
      <c r="H315" s="201">
        <v>40</v>
      </c>
      <c r="I315" s="202"/>
      <c r="J315" s="198"/>
      <c r="K315" s="198"/>
      <c r="L315" s="203"/>
      <c r="M315" s="204"/>
      <c r="N315" s="205"/>
      <c r="O315" s="205"/>
      <c r="P315" s="205"/>
      <c r="Q315" s="205"/>
      <c r="R315" s="205"/>
      <c r="S315" s="205"/>
      <c r="T315" s="206"/>
      <c r="AT315" s="207" t="s">
        <v>180</v>
      </c>
      <c r="AU315" s="207" t="s">
        <v>22</v>
      </c>
      <c r="AV315" s="13" t="s">
        <v>22</v>
      </c>
      <c r="AW315" s="13" t="s">
        <v>39</v>
      </c>
      <c r="AX315" s="13" t="s">
        <v>23</v>
      </c>
      <c r="AY315" s="207" t="s">
        <v>155</v>
      </c>
    </row>
    <row r="316" spans="1:65" s="2" customFormat="1" ht="24">
      <c r="A316" s="35"/>
      <c r="B316" s="36"/>
      <c r="C316" s="220" t="s">
        <v>577</v>
      </c>
      <c r="D316" s="220" t="s">
        <v>269</v>
      </c>
      <c r="E316" s="221" t="s">
        <v>537</v>
      </c>
      <c r="F316" s="222" t="s">
        <v>538</v>
      </c>
      <c r="G316" s="223" t="s">
        <v>160</v>
      </c>
      <c r="H316" s="224">
        <v>46</v>
      </c>
      <c r="I316" s="225"/>
      <c r="J316" s="226">
        <f>ROUND(I316*H316,2)</f>
        <v>0</v>
      </c>
      <c r="K316" s="222" t="s">
        <v>161</v>
      </c>
      <c r="L316" s="227"/>
      <c r="M316" s="228" t="s">
        <v>34</v>
      </c>
      <c r="N316" s="229" t="s">
        <v>48</v>
      </c>
      <c r="O316" s="65"/>
      <c r="P316" s="188">
        <f>O316*H316</f>
        <v>0</v>
      </c>
      <c r="Q316" s="188">
        <v>8.0000000000000004E-4</v>
      </c>
      <c r="R316" s="188">
        <f>Q316*H316</f>
        <v>3.6799999999999999E-2</v>
      </c>
      <c r="S316" s="188">
        <v>0</v>
      </c>
      <c r="T316" s="18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0" t="s">
        <v>197</v>
      </c>
      <c r="AT316" s="190" t="s">
        <v>269</v>
      </c>
      <c r="AU316" s="190" t="s">
        <v>22</v>
      </c>
      <c r="AY316" s="17" t="s">
        <v>155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7" t="s">
        <v>23</v>
      </c>
      <c r="BK316" s="191">
        <f>ROUND(I316*H316,2)</f>
        <v>0</v>
      </c>
      <c r="BL316" s="17" t="s">
        <v>162</v>
      </c>
      <c r="BM316" s="190" t="s">
        <v>975</v>
      </c>
    </row>
    <row r="317" spans="1:65" s="2" customFormat="1" ht="19.5">
      <c r="A317" s="35"/>
      <c r="B317" s="36"/>
      <c r="C317" s="37"/>
      <c r="D317" s="192" t="s">
        <v>164</v>
      </c>
      <c r="E317" s="37"/>
      <c r="F317" s="193" t="s">
        <v>538</v>
      </c>
      <c r="G317" s="37"/>
      <c r="H317" s="37"/>
      <c r="I317" s="194"/>
      <c r="J317" s="37"/>
      <c r="K317" s="37"/>
      <c r="L317" s="40"/>
      <c r="M317" s="195"/>
      <c r="N317" s="196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7" t="s">
        <v>164</v>
      </c>
      <c r="AU317" s="17" t="s">
        <v>22</v>
      </c>
    </row>
    <row r="318" spans="1:65" s="2" customFormat="1" ht="24">
      <c r="A318" s="35"/>
      <c r="B318" s="36"/>
      <c r="C318" s="220" t="s">
        <v>588</v>
      </c>
      <c r="D318" s="220" t="s">
        <v>269</v>
      </c>
      <c r="E318" s="221" t="s">
        <v>542</v>
      </c>
      <c r="F318" s="222" t="s">
        <v>543</v>
      </c>
      <c r="G318" s="223" t="s">
        <v>160</v>
      </c>
      <c r="H318" s="224">
        <v>46</v>
      </c>
      <c r="I318" s="225"/>
      <c r="J318" s="226">
        <f>ROUND(I318*H318,2)</f>
        <v>0</v>
      </c>
      <c r="K318" s="222" t="s">
        <v>161</v>
      </c>
      <c r="L318" s="227"/>
      <c r="M318" s="228" t="s">
        <v>34</v>
      </c>
      <c r="N318" s="229" t="s">
        <v>48</v>
      </c>
      <c r="O318" s="65"/>
      <c r="P318" s="188">
        <f>O318*H318</f>
        <v>0</v>
      </c>
      <c r="Q318" s="188">
        <v>1.1999999999999999E-3</v>
      </c>
      <c r="R318" s="188">
        <f>Q318*H318</f>
        <v>5.5199999999999992E-2</v>
      </c>
      <c r="S318" s="188">
        <v>0</v>
      </c>
      <c r="T318" s="18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0" t="s">
        <v>197</v>
      </c>
      <c r="AT318" s="190" t="s">
        <v>269</v>
      </c>
      <c r="AU318" s="190" t="s">
        <v>22</v>
      </c>
      <c r="AY318" s="17" t="s">
        <v>155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7" t="s">
        <v>23</v>
      </c>
      <c r="BK318" s="191">
        <f>ROUND(I318*H318,2)</f>
        <v>0</v>
      </c>
      <c r="BL318" s="17" t="s">
        <v>162</v>
      </c>
      <c r="BM318" s="190" t="s">
        <v>976</v>
      </c>
    </row>
    <row r="319" spans="1:65" s="2" customFormat="1" ht="19.5">
      <c r="A319" s="35"/>
      <c r="B319" s="36"/>
      <c r="C319" s="37"/>
      <c r="D319" s="192" t="s">
        <v>164</v>
      </c>
      <c r="E319" s="37"/>
      <c r="F319" s="193" t="s">
        <v>543</v>
      </c>
      <c r="G319" s="37"/>
      <c r="H319" s="37"/>
      <c r="I319" s="194"/>
      <c r="J319" s="37"/>
      <c r="K319" s="37"/>
      <c r="L319" s="40"/>
      <c r="M319" s="195"/>
      <c r="N319" s="196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7" t="s">
        <v>164</v>
      </c>
      <c r="AU319" s="17" t="s">
        <v>22</v>
      </c>
    </row>
    <row r="320" spans="1:65" s="2" customFormat="1" ht="16.5" customHeight="1">
      <c r="A320" s="35"/>
      <c r="B320" s="36"/>
      <c r="C320" s="179" t="s">
        <v>592</v>
      </c>
      <c r="D320" s="179" t="s">
        <v>157</v>
      </c>
      <c r="E320" s="180" t="s">
        <v>546</v>
      </c>
      <c r="F320" s="181" t="s">
        <v>547</v>
      </c>
      <c r="G320" s="182" t="s">
        <v>178</v>
      </c>
      <c r="H320" s="183">
        <v>2</v>
      </c>
      <c r="I320" s="184"/>
      <c r="J320" s="185">
        <f>ROUND(I320*H320,2)</f>
        <v>0</v>
      </c>
      <c r="K320" s="181" t="s">
        <v>161</v>
      </c>
      <c r="L320" s="40"/>
      <c r="M320" s="186" t="s">
        <v>34</v>
      </c>
      <c r="N320" s="187" t="s">
        <v>48</v>
      </c>
      <c r="O320" s="65"/>
      <c r="P320" s="188">
        <f>O320*H320</f>
        <v>0</v>
      </c>
      <c r="Q320" s="188">
        <v>1.8907700000000001</v>
      </c>
      <c r="R320" s="188">
        <f>Q320*H320</f>
        <v>3.7815400000000001</v>
      </c>
      <c r="S320" s="188">
        <v>0</v>
      </c>
      <c r="T320" s="18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0" t="s">
        <v>162</v>
      </c>
      <c r="AT320" s="190" t="s">
        <v>157</v>
      </c>
      <c r="AU320" s="190" t="s">
        <v>22</v>
      </c>
      <c r="AY320" s="17" t="s">
        <v>155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7" t="s">
        <v>23</v>
      </c>
      <c r="BK320" s="191">
        <f>ROUND(I320*H320,2)</f>
        <v>0</v>
      </c>
      <c r="BL320" s="17" t="s">
        <v>162</v>
      </c>
      <c r="BM320" s="190" t="s">
        <v>977</v>
      </c>
    </row>
    <row r="321" spans="1:65" s="2" customFormat="1" ht="19.5">
      <c r="A321" s="35"/>
      <c r="B321" s="36"/>
      <c r="C321" s="37"/>
      <c r="D321" s="192" t="s">
        <v>164</v>
      </c>
      <c r="E321" s="37"/>
      <c r="F321" s="193" t="s">
        <v>549</v>
      </c>
      <c r="G321" s="37"/>
      <c r="H321" s="37"/>
      <c r="I321" s="194"/>
      <c r="J321" s="37"/>
      <c r="K321" s="37"/>
      <c r="L321" s="40"/>
      <c r="M321" s="195"/>
      <c r="N321" s="196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7" t="s">
        <v>164</v>
      </c>
      <c r="AU321" s="17" t="s">
        <v>22</v>
      </c>
    </row>
    <row r="322" spans="1:65" s="2" customFormat="1" ht="24">
      <c r="A322" s="35"/>
      <c r="B322" s="36"/>
      <c r="C322" s="179" t="s">
        <v>596</v>
      </c>
      <c r="D322" s="179" t="s">
        <v>157</v>
      </c>
      <c r="E322" s="180" t="s">
        <v>551</v>
      </c>
      <c r="F322" s="181" t="s">
        <v>552</v>
      </c>
      <c r="G322" s="182" t="s">
        <v>160</v>
      </c>
      <c r="H322" s="183">
        <v>20</v>
      </c>
      <c r="I322" s="184"/>
      <c r="J322" s="185">
        <f>ROUND(I322*H322,2)</f>
        <v>0</v>
      </c>
      <c r="K322" s="181" t="s">
        <v>161</v>
      </c>
      <c r="L322" s="40"/>
      <c r="M322" s="186" t="s">
        <v>34</v>
      </c>
      <c r="N322" s="187" t="s">
        <v>48</v>
      </c>
      <c r="O322" s="65"/>
      <c r="P322" s="188">
        <f>O322*H322</f>
        <v>0</v>
      </c>
      <c r="Q322" s="188">
        <v>0</v>
      </c>
      <c r="R322" s="188">
        <f>Q322*H322</f>
        <v>0</v>
      </c>
      <c r="S322" s="188">
        <v>0</v>
      </c>
      <c r="T322" s="18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0" t="s">
        <v>162</v>
      </c>
      <c r="AT322" s="190" t="s">
        <v>157</v>
      </c>
      <c r="AU322" s="190" t="s">
        <v>22</v>
      </c>
      <c r="AY322" s="17" t="s">
        <v>155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7" t="s">
        <v>23</v>
      </c>
      <c r="BK322" s="191">
        <f>ROUND(I322*H322,2)</f>
        <v>0</v>
      </c>
      <c r="BL322" s="17" t="s">
        <v>162</v>
      </c>
      <c r="BM322" s="190" t="s">
        <v>978</v>
      </c>
    </row>
    <row r="323" spans="1:65" s="2" customFormat="1" ht="19.5">
      <c r="A323" s="35"/>
      <c r="B323" s="36"/>
      <c r="C323" s="37"/>
      <c r="D323" s="192" t="s">
        <v>164</v>
      </c>
      <c r="E323" s="37"/>
      <c r="F323" s="193" t="s">
        <v>554</v>
      </c>
      <c r="G323" s="37"/>
      <c r="H323" s="37"/>
      <c r="I323" s="194"/>
      <c r="J323" s="37"/>
      <c r="K323" s="37"/>
      <c r="L323" s="40"/>
      <c r="M323" s="195"/>
      <c r="N323" s="196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7" t="s">
        <v>164</v>
      </c>
      <c r="AU323" s="17" t="s">
        <v>22</v>
      </c>
    </row>
    <row r="324" spans="1:65" s="2" customFormat="1" ht="16.5" customHeight="1">
      <c r="A324" s="35"/>
      <c r="B324" s="36"/>
      <c r="C324" s="220" t="s">
        <v>600</v>
      </c>
      <c r="D324" s="220" t="s">
        <v>269</v>
      </c>
      <c r="E324" s="221" t="s">
        <v>556</v>
      </c>
      <c r="F324" s="222" t="s">
        <v>557</v>
      </c>
      <c r="G324" s="223" t="s">
        <v>272</v>
      </c>
      <c r="H324" s="224">
        <v>0.08</v>
      </c>
      <c r="I324" s="225"/>
      <c r="J324" s="226">
        <f>ROUND(I324*H324,2)</f>
        <v>0</v>
      </c>
      <c r="K324" s="222" t="s">
        <v>161</v>
      </c>
      <c r="L324" s="227"/>
      <c r="M324" s="228" t="s">
        <v>34</v>
      </c>
      <c r="N324" s="229" t="s">
        <v>48</v>
      </c>
      <c r="O324" s="65"/>
      <c r="P324" s="188">
        <f>O324*H324</f>
        <v>0</v>
      </c>
      <c r="Q324" s="188">
        <v>1</v>
      </c>
      <c r="R324" s="188">
        <f>Q324*H324</f>
        <v>0.08</v>
      </c>
      <c r="S324" s="188">
        <v>0</v>
      </c>
      <c r="T324" s="18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0" t="s">
        <v>197</v>
      </c>
      <c r="AT324" s="190" t="s">
        <v>269</v>
      </c>
      <c r="AU324" s="190" t="s">
        <v>22</v>
      </c>
      <c r="AY324" s="17" t="s">
        <v>155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7" t="s">
        <v>23</v>
      </c>
      <c r="BK324" s="191">
        <f>ROUND(I324*H324,2)</f>
        <v>0</v>
      </c>
      <c r="BL324" s="17" t="s">
        <v>162</v>
      </c>
      <c r="BM324" s="190" t="s">
        <v>979</v>
      </c>
    </row>
    <row r="325" spans="1:65" s="2" customFormat="1" ht="11.25">
      <c r="A325" s="35"/>
      <c r="B325" s="36"/>
      <c r="C325" s="37"/>
      <c r="D325" s="192" t="s">
        <v>164</v>
      </c>
      <c r="E325" s="37"/>
      <c r="F325" s="193" t="s">
        <v>557</v>
      </c>
      <c r="G325" s="37"/>
      <c r="H325" s="37"/>
      <c r="I325" s="194"/>
      <c r="J325" s="37"/>
      <c r="K325" s="37"/>
      <c r="L325" s="40"/>
      <c r="M325" s="195"/>
      <c r="N325" s="196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7" t="s">
        <v>164</v>
      </c>
      <c r="AU325" s="17" t="s">
        <v>22</v>
      </c>
    </row>
    <row r="326" spans="1:65" s="13" customFormat="1" ht="11.25">
      <c r="B326" s="197"/>
      <c r="C326" s="198"/>
      <c r="D326" s="192" t="s">
        <v>180</v>
      </c>
      <c r="E326" s="199" t="s">
        <v>34</v>
      </c>
      <c r="F326" s="200" t="s">
        <v>980</v>
      </c>
      <c r="G326" s="198"/>
      <c r="H326" s="201">
        <v>0.08</v>
      </c>
      <c r="I326" s="202"/>
      <c r="J326" s="198"/>
      <c r="K326" s="198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180</v>
      </c>
      <c r="AU326" s="207" t="s">
        <v>22</v>
      </c>
      <c r="AV326" s="13" t="s">
        <v>22</v>
      </c>
      <c r="AW326" s="13" t="s">
        <v>39</v>
      </c>
      <c r="AX326" s="13" t="s">
        <v>23</v>
      </c>
      <c r="AY326" s="207" t="s">
        <v>155</v>
      </c>
    </row>
    <row r="327" spans="1:65" s="2" customFormat="1" ht="24">
      <c r="A327" s="35"/>
      <c r="B327" s="36"/>
      <c r="C327" s="179" t="s">
        <v>981</v>
      </c>
      <c r="D327" s="179" t="s">
        <v>157</v>
      </c>
      <c r="E327" s="180" t="s">
        <v>561</v>
      </c>
      <c r="F327" s="181" t="s">
        <v>562</v>
      </c>
      <c r="G327" s="182" t="s">
        <v>160</v>
      </c>
      <c r="H327" s="183">
        <v>40</v>
      </c>
      <c r="I327" s="184"/>
      <c r="J327" s="185">
        <f>ROUND(I327*H327,2)</f>
        <v>0</v>
      </c>
      <c r="K327" s="181" t="s">
        <v>161</v>
      </c>
      <c r="L327" s="40"/>
      <c r="M327" s="186" t="s">
        <v>34</v>
      </c>
      <c r="N327" s="187" t="s">
        <v>48</v>
      </c>
      <c r="O327" s="65"/>
      <c r="P327" s="188">
        <f>O327*H327</f>
        <v>0</v>
      </c>
      <c r="Q327" s="188">
        <v>3.9825E-4</v>
      </c>
      <c r="R327" s="188">
        <f>Q327*H327</f>
        <v>1.593E-2</v>
      </c>
      <c r="S327" s="188">
        <v>0</v>
      </c>
      <c r="T327" s="18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0" t="s">
        <v>162</v>
      </c>
      <c r="AT327" s="190" t="s">
        <v>157</v>
      </c>
      <c r="AU327" s="190" t="s">
        <v>22</v>
      </c>
      <c r="AY327" s="17" t="s">
        <v>155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7" t="s">
        <v>23</v>
      </c>
      <c r="BK327" s="191">
        <f>ROUND(I327*H327,2)</f>
        <v>0</v>
      </c>
      <c r="BL327" s="17" t="s">
        <v>162</v>
      </c>
      <c r="BM327" s="190" t="s">
        <v>982</v>
      </c>
    </row>
    <row r="328" spans="1:65" s="2" customFormat="1" ht="19.5">
      <c r="A328" s="35"/>
      <c r="B328" s="36"/>
      <c r="C328" s="37"/>
      <c r="D328" s="192" t="s">
        <v>164</v>
      </c>
      <c r="E328" s="37"/>
      <c r="F328" s="193" t="s">
        <v>564</v>
      </c>
      <c r="G328" s="37"/>
      <c r="H328" s="37"/>
      <c r="I328" s="194"/>
      <c r="J328" s="37"/>
      <c r="K328" s="37"/>
      <c r="L328" s="40"/>
      <c r="M328" s="195"/>
      <c r="N328" s="196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7" t="s">
        <v>164</v>
      </c>
      <c r="AU328" s="17" t="s">
        <v>22</v>
      </c>
    </row>
    <row r="329" spans="1:65" s="2" customFormat="1" ht="16.5" customHeight="1">
      <c r="A329" s="35"/>
      <c r="B329" s="36"/>
      <c r="C329" s="220" t="s">
        <v>983</v>
      </c>
      <c r="D329" s="220" t="s">
        <v>269</v>
      </c>
      <c r="E329" s="221" t="s">
        <v>568</v>
      </c>
      <c r="F329" s="222" t="s">
        <v>572</v>
      </c>
      <c r="G329" s="223" t="s">
        <v>160</v>
      </c>
      <c r="H329" s="224">
        <v>46</v>
      </c>
      <c r="I329" s="225"/>
      <c r="J329" s="226">
        <f>ROUND(I329*H329,2)</f>
        <v>0</v>
      </c>
      <c r="K329" s="222" t="s">
        <v>766</v>
      </c>
      <c r="L329" s="227"/>
      <c r="M329" s="228" t="s">
        <v>34</v>
      </c>
      <c r="N329" s="229" t="s">
        <v>48</v>
      </c>
      <c r="O329" s="65"/>
      <c r="P329" s="188">
        <f>O329*H329</f>
        <v>0</v>
      </c>
      <c r="Q329" s="188">
        <v>0</v>
      </c>
      <c r="R329" s="188">
        <f>Q329*H329</f>
        <v>0</v>
      </c>
      <c r="S329" s="188">
        <v>0</v>
      </c>
      <c r="T329" s="189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90" t="s">
        <v>344</v>
      </c>
      <c r="AT329" s="190" t="s">
        <v>269</v>
      </c>
      <c r="AU329" s="190" t="s">
        <v>22</v>
      </c>
      <c r="AY329" s="17" t="s">
        <v>155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7" t="s">
        <v>23</v>
      </c>
      <c r="BK329" s="191">
        <f>ROUND(I329*H329,2)</f>
        <v>0</v>
      </c>
      <c r="BL329" s="17" t="s">
        <v>247</v>
      </c>
      <c r="BM329" s="190" t="s">
        <v>984</v>
      </c>
    </row>
    <row r="330" spans="1:65" s="2" customFormat="1" ht="11.25">
      <c r="A330" s="35"/>
      <c r="B330" s="36"/>
      <c r="C330" s="37"/>
      <c r="D330" s="192" t="s">
        <v>164</v>
      </c>
      <c r="E330" s="37"/>
      <c r="F330" s="193" t="s">
        <v>572</v>
      </c>
      <c r="G330" s="37"/>
      <c r="H330" s="37"/>
      <c r="I330" s="194"/>
      <c r="J330" s="37"/>
      <c r="K330" s="37"/>
      <c r="L330" s="40"/>
      <c r="M330" s="195"/>
      <c r="N330" s="196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7" t="s">
        <v>164</v>
      </c>
      <c r="AU330" s="17" t="s">
        <v>22</v>
      </c>
    </row>
    <row r="331" spans="1:65" s="2" customFormat="1" ht="16.5" customHeight="1">
      <c r="A331" s="35"/>
      <c r="B331" s="36"/>
      <c r="C331" s="220" t="s">
        <v>985</v>
      </c>
      <c r="D331" s="220" t="s">
        <v>269</v>
      </c>
      <c r="E331" s="221" t="s">
        <v>574</v>
      </c>
      <c r="F331" s="222" t="s">
        <v>575</v>
      </c>
      <c r="G331" s="223" t="s">
        <v>243</v>
      </c>
      <c r="H331" s="224">
        <v>12</v>
      </c>
      <c r="I331" s="225"/>
      <c r="J331" s="226">
        <f>ROUND(I331*H331,2)</f>
        <v>0</v>
      </c>
      <c r="K331" s="222" t="s">
        <v>766</v>
      </c>
      <c r="L331" s="227"/>
      <c r="M331" s="228" t="s">
        <v>34</v>
      </c>
      <c r="N331" s="229" t="s">
        <v>48</v>
      </c>
      <c r="O331" s="65"/>
      <c r="P331" s="188">
        <f>O331*H331</f>
        <v>0</v>
      </c>
      <c r="Q331" s="188">
        <v>0</v>
      </c>
      <c r="R331" s="188">
        <f>Q331*H331</f>
        <v>0</v>
      </c>
      <c r="S331" s="188">
        <v>0</v>
      </c>
      <c r="T331" s="18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0" t="s">
        <v>344</v>
      </c>
      <c r="AT331" s="190" t="s">
        <v>269</v>
      </c>
      <c r="AU331" s="190" t="s">
        <v>22</v>
      </c>
      <c r="AY331" s="17" t="s">
        <v>155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7" t="s">
        <v>23</v>
      </c>
      <c r="BK331" s="191">
        <f>ROUND(I331*H331,2)</f>
        <v>0</v>
      </c>
      <c r="BL331" s="17" t="s">
        <v>247</v>
      </c>
      <c r="BM331" s="190" t="s">
        <v>986</v>
      </c>
    </row>
    <row r="332" spans="1:65" s="2" customFormat="1" ht="11.25">
      <c r="A332" s="35"/>
      <c r="B332" s="36"/>
      <c r="C332" s="37"/>
      <c r="D332" s="192" t="s">
        <v>164</v>
      </c>
      <c r="E332" s="37"/>
      <c r="F332" s="193" t="s">
        <v>575</v>
      </c>
      <c r="G332" s="37"/>
      <c r="H332" s="37"/>
      <c r="I332" s="194"/>
      <c r="J332" s="37"/>
      <c r="K332" s="37"/>
      <c r="L332" s="40"/>
      <c r="M332" s="195"/>
      <c r="N332" s="196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7" t="s">
        <v>164</v>
      </c>
      <c r="AU332" s="17" t="s">
        <v>22</v>
      </c>
    </row>
    <row r="333" spans="1:65" s="13" customFormat="1" ht="11.25">
      <c r="B333" s="197"/>
      <c r="C333" s="198"/>
      <c r="D333" s="192" t="s">
        <v>180</v>
      </c>
      <c r="E333" s="199" t="s">
        <v>34</v>
      </c>
      <c r="F333" s="200" t="s">
        <v>987</v>
      </c>
      <c r="G333" s="198"/>
      <c r="H333" s="201">
        <v>12</v>
      </c>
      <c r="I333" s="202"/>
      <c r="J333" s="198"/>
      <c r="K333" s="198"/>
      <c r="L333" s="203"/>
      <c r="M333" s="204"/>
      <c r="N333" s="205"/>
      <c r="O333" s="205"/>
      <c r="P333" s="205"/>
      <c r="Q333" s="205"/>
      <c r="R333" s="205"/>
      <c r="S333" s="205"/>
      <c r="T333" s="206"/>
      <c r="AT333" s="207" t="s">
        <v>180</v>
      </c>
      <c r="AU333" s="207" t="s">
        <v>22</v>
      </c>
      <c r="AV333" s="13" t="s">
        <v>22</v>
      </c>
      <c r="AW333" s="13" t="s">
        <v>39</v>
      </c>
      <c r="AX333" s="13" t="s">
        <v>23</v>
      </c>
      <c r="AY333" s="207" t="s">
        <v>155</v>
      </c>
    </row>
    <row r="334" spans="1:65" s="2" customFormat="1" ht="24">
      <c r="A334" s="35"/>
      <c r="B334" s="36"/>
      <c r="C334" s="220" t="s">
        <v>988</v>
      </c>
      <c r="D334" s="220" t="s">
        <v>269</v>
      </c>
      <c r="E334" s="221" t="s">
        <v>578</v>
      </c>
      <c r="F334" s="222" t="s">
        <v>579</v>
      </c>
      <c r="G334" s="223" t="s">
        <v>173</v>
      </c>
      <c r="H334" s="224">
        <v>60</v>
      </c>
      <c r="I334" s="225"/>
      <c r="J334" s="226">
        <f>ROUND(I334*H334,2)</f>
        <v>0</v>
      </c>
      <c r="K334" s="222" t="s">
        <v>766</v>
      </c>
      <c r="L334" s="227"/>
      <c r="M334" s="228" t="s">
        <v>34</v>
      </c>
      <c r="N334" s="229" t="s">
        <v>48</v>
      </c>
      <c r="O334" s="65"/>
      <c r="P334" s="188">
        <f>O334*H334</f>
        <v>0</v>
      </c>
      <c r="Q334" s="188">
        <v>0</v>
      </c>
      <c r="R334" s="188">
        <f>Q334*H334</f>
        <v>0</v>
      </c>
      <c r="S334" s="188">
        <v>0</v>
      </c>
      <c r="T334" s="18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0" t="s">
        <v>344</v>
      </c>
      <c r="AT334" s="190" t="s">
        <v>269</v>
      </c>
      <c r="AU334" s="190" t="s">
        <v>22</v>
      </c>
      <c r="AY334" s="17" t="s">
        <v>155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7" t="s">
        <v>23</v>
      </c>
      <c r="BK334" s="191">
        <f>ROUND(I334*H334,2)</f>
        <v>0</v>
      </c>
      <c r="BL334" s="17" t="s">
        <v>247</v>
      </c>
      <c r="BM334" s="190" t="s">
        <v>989</v>
      </c>
    </row>
    <row r="335" spans="1:65" s="2" customFormat="1" ht="11.25">
      <c r="A335" s="35"/>
      <c r="B335" s="36"/>
      <c r="C335" s="37"/>
      <c r="D335" s="192" t="s">
        <v>164</v>
      </c>
      <c r="E335" s="37"/>
      <c r="F335" s="193" t="s">
        <v>579</v>
      </c>
      <c r="G335" s="37"/>
      <c r="H335" s="37"/>
      <c r="I335" s="194"/>
      <c r="J335" s="37"/>
      <c r="K335" s="37"/>
      <c r="L335" s="40"/>
      <c r="M335" s="195"/>
      <c r="N335" s="196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7" t="s">
        <v>164</v>
      </c>
      <c r="AU335" s="17" t="s">
        <v>22</v>
      </c>
    </row>
    <row r="336" spans="1:65" s="2" customFormat="1" ht="19.5">
      <c r="A336" s="35"/>
      <c r="B336" s="36"/>
      <c r="C336" s="37"/>
      <c r="D336" s="192" t="s">
        <v>236</v>
      </c>
      <c r="E336" s="37"/>
      <c r="F336" s="219" t="s">
        <v>581</v>
      </c>
      <c r="G336" s="37"/>
      <c r="H336" s="37"/>
      <c r="I336" s="194"/>
      <c r="J336" s="37"/>
      <c r="K336" s="37"/>
      <c r="L336" s="40"/>
      <c r="M336" s="195"/>
      <c r="N336" s="196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7" t="s">
        <v>236</v>
      </c>
      <c r="AU336" s="17" t="s">
        <v>22</v>
      </c>
    </row>
    <row r="337" spans="1:65" s="13" customFormat="1" ht="11.25">
      <c r="B337" s="197"/>
      <c r="C337" s="198"/>
      <c r="D337" s="192" t="s">
        <v>180</v>
      </c>
      <c r="E337" s="199" t="s">
        <v>34</v>
      </c>
      <c r="F337" s="200" t="s">
        <v>990</v>
      </c>
      <c r="G337" s="198"/>
      <c r="H337" s="201">
        <v>60</v>
      </c>
      <c r="I337" s="202"/>
      <c r="J337" s="198"/>
      <c r="K337" s="198"/>
      <c r="L337" s="203"/>
      <c r="M337" s="204"/>
      <c r="N337" s="205"/>
      <c r="O337" s="205"/>
      <c r="P337" s="205"/>
      <c r="Q337" s="205"/>
      <c r="R337" s="205"/>
      <c r="S337" s="205"/>
      <c r="T337" s="206"/>
      <c r="AT337" s="207" t="s">
        <v>180</v>
      </c>
      <c r="AU337" s="207" t="s">
        <v>22</v>
      </c>
      <c r="AV337" s="13" t="s">
        <v>22</v>
      </c>
      <c r="AW337" s="13" t="s">
        <v>39</v>
      </c>
      <c r="AX337" s="13" t="s">
        <v>23</v>
      </c>
      <c r="AY337" s="207" t="s">
        <v>155</v>
      </c>
    </row>
    <row r="338" spans="1:65" s="12" customFormat="1" ht="22.9" customHeight="1">
      <c r="B338" s="163"/>
      <c r="C338" s="164"/>
      <c r="D338" s="165" t="s">
        <v>76</v>
      </c>
      <c r="E338" s="177" t="s">
        <v>991</v>
      </c>
      <c r="F338" s="177" t="s">
        <v>992</v>
      </c>
      <c r="G338" s="164"/>
      <c r="H338" s="164"/>
      <c r="I338" s="167"/>
      <c r="J338" s="178">
        <f>BK338</f>
        <v>0</v>
      </c>
      <c r="K338" s="164"/>
      <c r="L338" s="169"/>
      <c r="M338" s="170"/>
      <c r="N338" s="171"/>
      <c r="O338" s="171"/>
      <c r="P338" s="172">
        <f>SUM(P339:P353)</f>
        <v>0</v>
      </c>
      <c r="Q338" s="171"/>
      <c r="R338" s="172">
        <f>SUM(R339:R353)</f>
        <v>0.46572079999999999</v>
      </c>
      <c r="S338" s="171"/>
      <c r="T338" s="173">
        <f>SUM(T339:T353)</f>
        <v>0</v>
      </c>
      <c r="AR338" s="174" t="s">
        <v>22</v>
      </c>
      <c r="AT338" s="175" t="s">
        <v>76</v>
      </c>
      <c r="AU338" s="175" t="s">
        <v>23</v>
      </c>
      <c r="AY338" s="174" t="s">
        <v>155</v>
      </c>
      <c r="BK338" s="176">
        <f>SUM(BK339:BK353)</f>
        <v>0</v>
      </c>
    </row>
    <row r="339" spans="1:65" s="2" customFormat="1" ht="33" customHeight="1">
      <c r="A339" s="35"/>
      <c r="B339" s="36"/>
      <c r="C339" s="179" t="s">
        <v>993</v>
      </c>
      <c r="D339" s="179" t="s">
        <v>157</v>
      </c>
      <c r="E339" s="180" t="s">
        <v>994</v>
      </c>
      <c r="F339" s="181" t="s">
        <v>995</v>
      </c>
      <c r="G339" s="182" t="s">
        <v>160</v>
      </c>
      <c r="H339" s="183">
        <v>26</v>
      </c>
      <c r="I339" s="184"/>
      <c r="J339" s="185">
        <f>ROUND(I339*H339,2)</f>
        <v>0</v>
      </c>
      <c r="K339" s="181" t="s">
        <v>161</v>
      </c>
      <c r="L339" s="40"/>
      <c r="M339" s="186" t="s">
        <v>34</v>
      </c>
      <c r="N339" s="187" t="s">
        <v>48</v>
      </c>
      <c r="O339" s="65"/>
      <c r="P339" s="188">
        <f>O339*H339</f>
        <v>0</v>
      </c>
      <c r="Q339" s="188">
        <v>4.9319999999999995E-4</v>
      </c>
      <c r="R339" s="188">
        <f>Q339*H339</f>
        <v>1.2823199999999998E-2</v>
      </c>
      <c r="S339" s="188">
        <v>0</v>
      </c>
      <c r="T339" s="18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0" t="s">
        <v>247</v>
      </c>
      <c r="AT339" s="190" t="s">
        <v>157</v>
      </c>
      <c r="AU339" s="190" t="s">
        <v>22</v>
      </c>
      <c r="AY339" s="17" t="s">
        <v>155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7" t="s">
        <v>23</v>
      </c>
      <c r="BK339" s="191">
        <f>ROUND(I339*H339,2)</f>
        <v>0</v>
      </c>
      <c r="BL339" s="17" t="s">
        <v>247</v>
      </c>
      <c r="BM339" s="190" t="s">
        <v>996</v>
      </c>
    </row>
    <row r="340" spans="1:65" s="2" customFormat="1" ht="19.5">
      <c r="A340" s="35"/>
      <c r="B340" s="36"/>
      <c r="C340" s="37"/>
      <c r="D340" s="192" t="s">
        <v>164</v>
      </c>
      <c r="E340" s="37"/>
      <c r="F340" s="193" t="s">
        <v>997</v>
      </c>
      <c r="G340" s="37"/>
      <c r="H340" s="37"/>
      <c r="I340" s="194"/>
      <c r="J340" s="37"/>
      <c r="K340" s="37"/>
      <c r="L340" s="40"/>
      <c r="M340" s="195"/>
      <c r="N340" s="196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7" t="s">
        <v>164</v>
      </c>
      <c r="AU340" s="17" t="s">
        <v>22</v>
      </c>
    </row>
    <row r="341" spans="1:65" s="2" customFormat="1" ht="21.75" customHeight="1">
      <c r="A341" s="35"/>
      <c r="B341" s="36"/>
      <c r="C341" s="220" t="s">
        <v>998</v>
      </c>
      <c r="D341" s="220" t="s">
        <v>269</v>
      </c>
      <c r="E341" s="221" t="s">
        <v>999</v>
      </c>
      <c r="F341" s="222" t="s">
        <v>1000</v>
      </c>
      <c r="G341" s="223" t="s">
        <v>160</v>
      </c>
      <c r="H341" s="224">
        <v>29.9</v>
      </c>
      <c r="I341" s="225"/>
      <c r="J341" s="226">
        <f>ROUND(I341*H341,2)</f>
        <v>0</v>
      </c>
      <c r="K341" s="222" t="s">
        <v>161</v>
      </c>
      <c r="L341" s="227"/>
      <c r="M341" s="228" t="s">
        <v>34</v>
      </c>
      <c r="N341" s="229" t="s">
        <v>48</v>
      </c>
      <c r="O341" s="65"/>
      <c r="P341" s="188">
        <f>O341*H341</f>
        <v>0</v>
      </c>
      <c r="Q341" s="188">
        <v>1.5100000000000001E-2</v>
      </c>
      <c r="R341" s="188">
        <f>Q341*H341</f>
        <v>0.45149</v>
      </c>
      <c r="S341" s="188">
        <v>0</v>
      </c>
      <c r="T341" s="189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0" t="s">
        <v>344</v>
      </c>
      <c r="AT341" s="190" t="s">
        <v>269</v>
      </c>
      <c r="AU341" s="190" t="s">
        <v>22</v>
      </c>
      <c r="AY341" s="17" t="s">
        <v>155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7" t="s">
        <v>23</v>
      </c>
      <c r="BK341" s="191">
        <f>ROUND(I341*H341,2)</f>
        <v>0</v>
      </c>
      <c r="BL341" s="17" t="s">
        <v>247</v>
      </c>
      <c r="BM341" s="190" t="s">
        <v>1001</v>
      </c>
    </row>
    <row r="342" spans="1:65" s="2" customFormat="1" ht="11.25">
      <c r="A342" s="35"/>
      <c r="B342" s="36"/>
      <c r="C342" s="37"/>
      <c r="D342" s="192" t="s">
        <v>164</v>
      </c>
      <c r="E342" s="37"/>
      <c r="F342" s="193" t="s">
        <v>1000</v>
      </c>
      <c r="G342" s="37"/>
      <c r="H342" s="37"/>
      <c r="I342" s="194"/>
      <c r="J342" s="37"/>
      <c r="K342" s="37"/>
      <c r="L342" s="40"/>
      <c r="M342" s="195"/>
      <c r="N342" s="196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7" t="s">
        <v>164</v>
      </c>
      <c r="AU342" s="17" t="s">
        <v>22</v>
      </c>
    </row>
    <row r="343" spans="1:65" s="2" customFormat="1" ht="19.5">
      <c r="A343" s="35"/>
      <c r="B343" s="36"/>
      <c r="C343" s="37"/>
      <c r="D343" s="192" t="s">
        <v>236</v>
      </c>
      <c r="E343" s="37"/>
      <c r="F343" s="219" t="s">
        <v>1002</v>
      </c>
      <c r="G343" s="37"/>
      <c r="H343" s="37"/>
      <c r="I343" s="194"/>
      <c r="J343" s="37"/>
      <c r="K343" s="37"/>
      <c r="L343" s="40"/>
      <c r="M343" s="195"/>
      <c r="N343" s="196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7" t="s">
        <v>236</v>
      </c>
      <c r="AU343" s="17" t="s">
        <v>22</v>
      </c>
    </row>
    <row r="344" spans="1:65" s="13" customFormat="1" ht="11.25">
      <c r="B344" s="197"/>
      <c r="C344" s="198"/>
      <c r="D344" s="192" t="s">
        <v>180</v>
      </c>
      <c r="E344" s="198"/>
      <c r="F344" s="200" t="s">
        <v>1003</v>
      </c>
      <c r="G344" s="198"/>
      <c r="H344" s="201">
        <v>29.9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180</v>
      </c>
      <c r="AU344" s="207" t="s">
        <v>22</v>
      </c>
      <c r="AV344" s="13" t="s">
        <v>22</v>
      </c>
      <c r="AW344" s="13" t="s">
        <v>4</v>
      </c>
      <c r="AX344" s="13" t="s">
        <v>23</v>
      </c>
      <c r="AY344" s="207" t="s">
        <v>155</v>
      </c>
    </row>
    <row r="345" spans="1:65" s="2" customFormat="1" ht="24">
      <c r="A345" s="35"/>
      <c r="B345" s="36"/>
      <c r="C345" s="179" t="s">
        <v>1004</v>
      </c>
      <c r="D345" s="179" t="s">
        <v>157</v>
      </c>
      <c r="E345" s="180" t="s">
        <v>1005</v>
      </c>
      <c r="F345" s="181" t="s">
        <v>1006</v>
      </c>
      <c r="G345" s="182" t="s">
        <v>243</v>
      </c>
      <c r="H345" s="183">
        <v>50</v>
      </c>
      <c r="I345" s="184"/>
      <c r="J345" s="185">
        <f>ROUND(I345*H345,2)</f>
        <v>0</v>
      </c>
      <c r="K345" s="181" t="s">
        <v>161</v>
      </c>
      <c r="L345" s="40"/>
      <c r="M345" s="186" t="s">
        <v>34</v>
      </c>
      <c r="N345" s="187" t="s">
        <v>48</v>
      </c>
      <c r="O345" s="65"/>
      <c r="P345" s="188">
        <f>O345*H345</f>
        <v>0</v>
      </c>
      <c r="Q345" s="188">
        <v>0</v>
      </c>
      <c r="R345" s="188">
        <f>Q345*H345</f>
        <v>0</v>
      </c>
      <c r="S345" s="188">
        <v>0</v>
      </c>
      <c r="T345" s="18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0" t="s">
        <v>247</v>
      </c>
      <c r="AT345" s="190" t="s">
        <v>157</v>
      </c>
      <c r="AU345" s="190" t="s">
        <v>22</v>
      </c>
      <c r="AY345" s="17" t="s">
        <v>155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7" t="s">
        <v>23</v>
      </c>
      <c r="BK345" s="191">
        <f>ROUND(I345*H345,2)</f>
        <v>0</v>
      </c>
      <c r="BL345" s="17" t="s">
        <v>247</v>
      </c>
      <c r="BM345" s="190" t="s">
        <v>1007</v>
      </c>
    </row>
    <row r="346" spans="1:65" s="2" customFormat="1" ht="19.5">
      <c r="A346" s="35"/>
      <c r="B346" s="36"/>
      <c r="C346" s="37"/>
      <c r="D346" s="192" t="s">
        <v>164</v>
      </c>
      <c r="E346" s="37"/>
      <c r="F346" s="193" t="s">
        <v>1008</v>
      </c>
      <c r="G346" s="37"/>
      <c r="H346" s="37"/>
      <c r="I346" s="194"/>
      <c r="J346" s="37"/>
      <c r="K346" s="37"/>
      <c r="L346" s="40"/>
      <c r="M346" s="195"/>
      <c r="N346" s="196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7" t="s">
        <v>164</v>
      </c>
      <c r="AU346" s="17" t="s">
        <v>22</v>
      </c>
    </row>
    <row r="347" spans="1:65" s="13" customFormat="1" ht="11.25">
      <c r="B347" s="197"/>
      <c r="C347" s="198"/>
      <c r="D347" s="192" t="s">
        <v>180</v>
      </c>
      <c r="E347" s="199" t="s">
        <v>34</v>
      </c>
      <c r="F347" s="200" t="s">
        <v>1009</v>
      </c>
      <c r="G347" s="198"/>
      <c r="H347" s="201">
        <v>50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180</v>
      </c>
      <c r="AU347" s="207" t="s">
        <v>22</v>
      </c>
      <c r="AV347" s="13" t="s">
        <v>22</v>
      </c>
      <c r="AW347" s="13" t="s">
        <v>39</v>
      </c>
      <c r="AX347" s="13" t="s">
        <v>23</v>
      </c>
      <c r="AY347" s="207" t="s">
        <v>155</v>
      </c>
    </row>
    <row r="348" spans="1:65" s="2" customFormat="1" ht="21.75" customHeight="1">
      <c r="A348" s="35"/>
      <c r="B348" s="36"/>
      <c r="C348" s="179" t="s">
        <v>1010</v>
      </c>
      <c r="D348" s="179" t="s">
        <v>157</v>
      </c>
      <c r="E348" s="180" t="s">
        <v>1011</v>
      </c>
      <c r="F348" s="181" t="s">
        <v>1012</v>
      </c>
      <c r="G348" s="182" t="s">
        <v>160</v>
      </c>
      <c r="H348" s="183">
        <v>1.02</v>
      </c>
      <c r="I348" s="184"/>
      <c r="J348" s="185">
        <f>ROUND(I348*H348,2)</f>
        <v>0</v>
      </c>
      <c r="K348" s="181" t="s">
        <v>161</v>
      </c>
      <c r="L348" s="40"/>
      <c r="M348" s="186" t="s">
        <v>34</v>
      </c>
      <c r="N348" s="187" t="s">
        <v>48</v>
      </c>
      <c r="O348" s="65"/>
      <c r="P348" s="188">
        <f>O348*H348</f>
        <v>0</v>
      </c>
      <c r="Q348" s="188">
        <v>7.7999999999999999E-4</v>
      </c>
      <c r="R348" s="188">
        <f>Q348*H348</f>
        <v>7.9560000000000004E-4</v>
      </c>
      <c r="S348" s="188">
        <v>0</v>
      </c>
      <c r="T348" s="18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0" t="s">
        <v>162</v>
      </c>
      <c r="AT348" s="190" t="s">
        <v>157</v>
      </c>
      <c r="AU348" s="190" t="s">
        <v>22</v>
      </c>
      <c r="AY348" s="17" t="s">
        <v>155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7" t="s">
        <v>23</v>
      </c>
      <c r="BK348" s="191">
        <f>ROUND(I348*H348,2)</f>
        <v>0</v>
      </c>
      <c r="BL348" s="17" t="s">
        <v>162</v>
      </c>
      <c r="BM348" s="190" t="s">
        <v>1013</v>
      </c>
    </row>
    <row r="349" spans="1:65" s="2" customFormat="1" ht="11.25">
      <c r="A349" s="35"/>
      <c r="B349" s="36"/>
      <c r="C349" s="37"/>
      <c r="D349" s="192" t="s">
        <v>164</v>
      </c>
      <c r="E349" s="37"/>
      <c r="F349" s="193" t="s">
        <v>1014</v>
      </c>
      <c r="G349" s="37"/>
      <c r="H349" s="37"/>
      <c r="I349" s="194"/>
      <c r="J349" s="37"/>
      <c r="K349" s="37"/>
      <c r="L349" s="40"/>
      <c r="M349" s="195"/>
      <c r="N349" s="196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7" t="s">
        <v>164</v>
      </c>
      <c r="AU349" s="17" t="s">
        <v>22</v>
      </c>
    </row>
    <row r="350" spans="1:65" s="2" customFormat="1" ht="21.75" customHeight="1">
      <c r="A350" s="35"/>
      <c r="B350" s="36"/>
      <c r="C350" s="179" t="s">
        <v>1015</v>
      </c>
      <c r="D350" s="179" t="s">
        <v>157</v>
      </c>
      <c r="E350" s="180" t="s">
        <v>1016</v>
      </c>
      <c r="F350" s="181" t="s">
        <v>1017</v>
      </c>
      <c r="G350" s="182" t="s">
        <v>160</v>
      </c>
      <c r="H350" s="183">
        <v>1.02</v>
      </c>
      <c r="I350" s="184"/>
      <c r="J350" s="185">
        <f>ROUND(I350*H350,2)</f>
        <v>0</v>
      </c>
      <c r="K350" s="181" t="s">
        <v>161</v>
      </c>
      <c r="L350" s="40"/>
      <c r="M350" s="186" t="s">
        <v>34</v>
      </c>
      <c r="N350" s="187" t="s">
        <v>48</v>
      </c>
      <c r="O350" s="65"/>
      <c r="P350" s="188">
        <f>O350*H350</f>
        <v>0</v>
      </c>
      <c r="Q350" s="188">
        <v>5.9999999999999995E-4</v>
      </c>
      <c r="R350" s="188">
        <f>Q350*H350</f>
        <v>6.1199999999999991E-4</v>
      </c>
      <c r="S350" s="188">
        <v>0</v>
      </c>
      <c r="T350" s="189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0" t="s">
        <v>162</v>
      </c>
      <c r="AT350" s="190" t="s">
        <v>157</v>
      </c>
      <c r="AU350" s="190" t="s">
        <v>22</v>
      </c>
      <c r="AY350" s="17" t="s">
        <v>155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7" t="s">
        <v>23</v>
      </c>
      <c r="BK350" s="191">
        <f>ROUND(I350*H350,2)</f>
        <v>0</v>
      </c>
      <c r="BL350" s="17" t="s">
        <v>162</v>
      </c>
      <c r="BM350" s="190" t="s">
        <v>1018</v>
      </c>
    </row>
    <row r="351" spans="1:65" s="2" customFormat="1" ht="11.25">
      <c r="A351" s="35"/>
      <c r="B351" s="36"/>
      <c r="C351" s="37"/>
      <c r="D351" s="192" t="s">
        <v>164</v>
      </c>
      <c r="E351" s="37"/>
      <c r="F351" s="193" t="s">
        <v>1019</v>
      </c>
      <c r="G351" s="37"/>
      <c r="H351" s="37"/>
      <c r="I351" s="194"/>
      <c r="J351" s="37"/>
      <c r="K351" s="37"/>
      <c r="L351" s="40"/>
      <c r="M351" s="195"/>
      <c r="N351" s="196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7" t="s">
        <v>164</v>
      </c>
      <c r="AU351" s="17" t="s">
        <v>22</v>
      </c>
    </row>
    <row r="352" spans="1:65" s="2" customFormat="1" ht="29.25">
      <c r="A352" s="35"/>
      <c r="B352" s="36"/>
      <c r="C352" s="37"/>
      <c r="D352" s="192" t="s">
        <v>236</v>
      </c>
      <c r="E352" s="37"/>
      <c r="F352" s="219" t="s">
        <v>1020</v>
      </c>
      <c r="G352" s="37"/>
      <c r="H352" s="37"/>
      <c r="I352" s="194"/>
      <c r="J352" s="37"/>
      <c r="K352" s="37"/>
      <c r="L352" s="40"/>
      <c r="M352" s="195"/>
      <c r="N352" s="196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7" t="s">
        <v>236</v>
      </c>
      <c r="AU352" s="17" t="s">
        <v>22</v>
      </c>
    </row>
    <row r="353" spans="1:65" s="13" customFormat="1" ht="11.25">
      <c r="B353" s="197"/>
      <c r="C353" s="198"/>
      <c r="D353" s="192" t="s">
        <v>180</v>
      </c>
      <c r="E353" s="199" t="s">
        <v>34</v>
      </c>
      <c r="F353" s="200" t="s">
        <v>1021</v>
      </c>
      <c r="G353" s="198"/>
      <c r="H353" s="201">
        <v>1.02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180</v>
      </c>
      <c r="AU353" s="207" t="s">
        <v>22</v>
      </c>
      <c r="AV353" s="13" t="s">
        <v>22</v>
      </c>
      <c r="AW353" s="13" t="s">
        <v>39</v>
      </c>
      <c r="AX353" s="13" t="s">
        <v>23</v>
      </c>
      <c r="AY353" s="207" t="s">
        <v>155</v>
      </c>
    </row>
    <row r="354" spans="1:65" s="12" customFormat="1" ht="25.9" customHeight="1">
      <c r="B354" s="163"/>
      <c r="C354" s="164"/>
      <c r="D354" s="165" t="s">
        <v>76</v>
      </c>
      <c r="E354" s="166" t="s">
        <v>269</v>
      </c>
      <c r="F354" s="166" t="s">
        <v>585</v>
      </c>
      <c r="G354" s="164"/>
      <c r="H354" s="164"/>
      <c r="I354" s="167"/>
      <c r="J354" s="168">
        <f>BK354</f>
        <v>0</v>
      </c>
      <c r="K354" s="164"/>
      <c r="L354" s="169"/>
      <c r="M354" s="170"/>
      <c r="N354" s="171"/>
      <c r="O354" s="171"/>
      <c r="P354" s="172">
        <f>P355</f>
        <v>0</v>
      </c>
      <c r="Q354" s="171"/>
      <c r="R354" s="172">
        <f>R355</f>
        <v>9.5699999999999993E-2</v>
      </c>
      <c r="S354" s="171"/>
      <c r="T354" s="173">
        <f>T355</f>
        <v>0</v>
      </c>
      <c r="AR354" s="174" t="s">
        <v>170</v>
      </c>
      <c r="AT354" s="175" t="s">
        <v>76</v>
      </c>
      <c r="AU354" s="175" t="s">
        <v>77</v>
      </c>
      <c r="AY354" s="174" t="s">
        <v>155</v>
      </c>
      <c r="BK354" s="176">
        <f>BK355</f>
        <v>0</v>
      </c>
    </row>
    <row r="355" spans="1:65" s="12" customFormat="1" ht="22.9" customHeight="1">
      <c r="B355" s="163"/>
      <c r="C355" s="164"/>
      <c r="D355" s="165" t="s">
        <v>76</v>
      </c>
      <c r="E355" s="177" t="s">
        <v>586</v>
      </c>
      <c r="F355" s="177" t="s">
        <v>587</v>
      </c>
      <c r="G355" s="164"/>
      <c r="H355" s="164"/>
      <c r="I355" s="167"/>
      <c r="J355" s="178">
        <f>BK355</f>
        <v>0</v>
      </c>
      <c r="K355" s="164"/>
      <c r="L355" s="169"/>
      <c r="M355" s="170"/>
      <c r="N355" s="171"/>
      <c r="O355" s="171"/>
      <c r="P355" s="172">
        <f>SUM(P356:P363)</f>
        <v>0</v>
      </c>
      <c r="Q355" s="171"/>
      <c r="R355" s="172">
        <f>SUM(R356:R363)</f>
        <v>9.5699999999999993E-2</v>
      </c>
      <c r="S355" s="171"/>
      <c r="T355" s="173">
        <f>SUM(T356:T363)</f>
        <v>0</v>
      </c>
      <c r="AR355" s="174" t="s">
        <v>170</v>
      </c>
      <c r="AT355" s="175" t="s">
        <v>76</v>
      </c>
      <c r="AU355" s="175" t="s">
        <v>23</v>
      </c>
      <c r="AY355" s="174" t="s">
        <v>155</v>
      </c>
      <c r="BK355" s="176">
        <f>SUM(BK356:BK363)</f>
        <v>0</v>
      </c>
    </row>
    <row r="356" spans="1:65" s="2" customFormat="1" ht="16.5" customHeight="1">
      <c r="A356" s="35"/>
      <c r="B356" s="36"/>
      <c r="C356" s="179" t="s">
        <v>1022</v>
      </c>
      <c r="D356" s="179" t="s">
        <v>157</v>
      </c>
      <c r="E356" s="180" t="s">
        <v>589</v>
      </c>
      <c r="F356" s="181" t="s">
        <v>590</v>
      </c>
      <c r="G356" s="182" t="s">
        <v>243</v>
      </c>
      <c r="H356" s="183">
        <v>15</v>
      </c>
      <c r="I356" s="184"/>
      <c r="J356" s="185">
        <f>ROUND(I356*H356,2)</f>
        <v>0</v>
      </c>
      <c r="K356" s="181" t="s">
        <v>161</v>
      </c>
      <c r="L356" s="40"/>
      <c r="M356" s="186" t="s">
        <v>34</v>
      </c>
      <c r="N356" s="187" t="s">
        <v>48</v>
      </c>
      <c r="O356" s="65"/>
      <c r="P356" s="188">
        <f>O356*H356</f>
        <v>0</v>
      </c>
      <c r="Q356" s="188">
        <v>0</v>
      </c>
      <c r="R356" s="188">
        <f>Q356*H356</f>
        <v>0</v>
      </c>
      <c r="S356" s="188">
        <v>0</v>
      </c>
      <c r="T356" s="189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0" t="s">
        <v>545</v>
      </c>
      <c r="AT356" s="190" t="s">
        <v>157</v>
      </c>
      <c r="AU356" s="190" t="s">
        <v>22</v>
      </c>
      <c r="AY356" s="17" t="s">
        <v>155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7" t="s">
        <v>23</v>
      </c>
      <c r="BK356" s="191">
        <f>ROUND(I356*H356,2)</f>
        <v>0</v>
      </c>
      <c r="BL356" s="17" t="s">
        <v>545</v>
      </c>
      <c r="BM356" s="190" t="s">
        <v>1023</v>
      </c>
    </row>
    <row r="357" spans="1:65" s="2" customFormat="1" ht="29.25">
      <c r="A357" s="35"/>
      <c r="B357" s="36"/>
      <c r="C357" s="37"/>
      <c r="D357" s="192" t="s">
        <v>164</v>
      </c>
      <c r="E357" s="37"/>
      <c r="F357" s="193" t="s">
        <v>1024</v>
      </c>
      <c r="G357" s="37"/>
      <c r="H357" s="37"/>
      <c r="I357" s="194"/>
      <c r="J357" s="37"/>
      <c r="K357" s="37"/>
      <c r="L357" s="40"/>
      <c r="M357" s="195"/>
      <c r="N357" s="196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7" t="s">
        <v>164</v>
      </c>
      <c r="AU357" s="17" t="s">
        <v>22</v>
      </c>
    </row>
    <row r="358" spans="1:65" s="2" customFormat="1" ht="16.5" customHeight="1">
      <c r="A358" s="35"/>
      <c r="B358" s="36"/>
      <c r="C358" s="220" t="s">
        <v>1025</v>
      </c>
      <c r="D358" s="220" t="s">
        <v>269</v>
      </c>
      <c r="E358" s="221" t="s">
        <v>593</v>
      </c>
      <c r="F358" s="222" t="s">
        <v>594</v>
      </c>
      <c r="G358" s="223" t="s">
        <v>243</v>
      </c>
      <c r="H358" s="224">
        <v>15</v>
      </c>
      <c r="I358" s="225"/>
      <c r="J358" s="226">
        <f>ROUND(I358*H358,2)</f>
        <v>0</v>
      </c>
      <c r="K358" s="222" t="s">
        <v>161</v>
      </c>
      <c r="L358" s="227"/>
      <c r="M358" s="228" t="s">
        <v>34</v>
      </c>
      <c r="N358" s="229" t="s">
        <v>48</v>
      </c>
      <c r="O358" s="65"/>
      <c r="P358" s="188">
        <f>O358*H358</f>
        <v>0</v>
      </c>
      <c r="Q358" s="188">
        <v>3.0000000000000001E-3</v>
      </c>
      <c r="R358" s="188">
        <f>Q358*H358</f>
        <v>4.4999999999999998E-2</v>
      </c>
      <c r="S358" s="188">
        <v>0</v>
      </c>
      <c r="T358" s="189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0" t="s">
        <v>197</v>
      </c>
      <c r="AT358" s="190" t="s">
        <v>269</v>
      </c>
      <c r="AU358" s="190" t="s">
        <v>22</v>
      </c>
      <c r="AY358" s="17" t="s">
        <v>155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7" t="s">
        <v>23</v>
      </c>
      <c r="BK358" s="191">
        <f>ROUND(I358*H358,2)</f>
        <v>0</v>
      </c>
      <c r="BL358" s="17" t="s">
        <v>162</v>
      </c>
      <c r="BM358" s="190" t="s">
        <v>1026</v>
      </c>
    </row>
    <row r="359" spans="1:65" s="2" customFormat="1" ht="11.25">
      <c r="A359" s="35"/>
      <c r="B359" s="36"/>
      <c r="C359" s="37"/>
      <c r="D359" s="192" t="s">
        <v>164</v>
      </c>
      <c r="E359" s="37"/>
      <c r="F359" s="193" t="s">
        <v>594</v>
      </c>
      <c r="G359" s="37"/>
      <c r="H359" s="37"/>
      <c r="I359" s="194"/>
      <c r="J359" s="37"/>
      <c r="K359" s="37"/>
      <c r="L359" s="40"/>
      <c r="M359" s="195"/>
      <c r="N359" s="196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7" t="s">
        <v>164</v>
      </c>
      <c r="AU359" s="17" t="s">
        <v>22</v>
      </c>
    </row>
    <row r="360" spans="1:65" s="2" customFormat="1" ht="24">
      <c r="A360" s="35"/>
      <c r="B360" s="36"/>
      <c r="C360" s="220" t="s">
        <v>1027</v>
      </c>
      <c r="D360" s="220" t="s">
        <v>269</v>
      </c>
      <c r="E360" s="221" t="s">
        <v>597</v>
      </c>
      <c r="F360" s="222" t="s">
        <v>598</v>
      </c>
      <c r="G360" s="223" t="s">
        <v>173</v>
      </c>
      <c r="H360" s="224">
        <v>13</v>
      </c>
      <c r="I360" s="225"/>
      <c r="J360" s="226">
        <f>ROUND(I360*H360,2)</f>
        <v>0</v>
      </c>
      <c r="K360" s="222" t="s">
        <v>161</v>
      </c>
      <c r="L360" s="227"/>
      <c r="M360" s="228" t="s">
        <v>34</v>
      </c>
      <c r="N360" s="229" t="s">
        <v>48</v>
      </c>
      <c r="O360" s="65"/>
      <c r="P360" s="188">
        <f>O360*H360</f>
        <v>0</v>
      </c>
      <c r="Q360" s="188">
        <v>3.8999999999999998E-3</v>
      </c>
      <c r="R360" s="188">
        <f>Q360*H360</f>
        <v>5.0699999999999995E-2</v>
      </c>
      <c r="S360" s="188">
        <v>0</v>
      </c>
      <c r="T360" s="189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90" t="s">
        <v>197</v>
      </c>
      <c r="AT360" s="190" t="s">
        <v>269</v>
      </c>
      <c r="AU360" s="190" t="s">
        <v>22</v>
      </c>
      <c r="AY360" s="17" t="s">
        <v>155</v>
      </c>
      <c r="BE360" s="191">
        <f>IF(N360="základní",J360,0)</f>
        <v>0</v>
      </c>
      <c r="BF360" s="191">
        <f>IF(N360="snížená",J360,0)</f>
        <v>0</v>
      </c>
      <c r="BG360" s="191">
        <f>IF(N360="zákl. přenesená",J360,0)</f>
        <v>0</v>
      </c>
      <c r="BH360" s="191">
        <f>IF(N360="sníž. přenesená",J360,0)</f>
        <v>0</v>
      </c>
      <c r="BI360" s="191">
        <f>IF(N360="nulová",J360,0)</f>
        <v>0</v>
      </c>
      <c r="BJ360" s="17" t="s">
        <v>23</v>
      </c>
      <c r="BK360" s="191">
        <f>ROUND(I360*H360,2)</f>
        <v>0</v>
      </c>
      <c r="BL360" s="17" t="s">
        <v>162</v>
      </c>
      <c r="BM360" s="190" t="s">
        <v>1028</v>
      </c>
    </row>
    <row r="361" spans="1:65" s="2" customFormat="1" ht="11.25">
      <c r="A361" s="35"/>
      <c r="B361" s="36"/>
      <c r="C361" s="37"/>
      <c r="D361" s="192" t="s">
        <v>164</v>
      </c>
      <c r="E361" s="37"/>
      <c r="F361" s="193" t="s">
        <v>598</v>
      </c>
      <c r="G361" s="37"/>
      <c r="H361" s="37"/>
      <c r="I361" s="194"/>
      <c r="J361" s="37"/>
      <c r="K361" s="37"/>
      <c r="L361" s="40"/>
      <c r="M361" s="195"/>
      <c r="N361" s="196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7" t="s">
        <v>164</v>
      </c>
      <c r="AU361" s="17" t="s">
        <v>22</v>
      </c>
    </row>
    <row r="362" spans="1:65" s="2" customFormat="1" ht="16.5" customHeight="1">
      <c r="A362" s="35"/>
      <c r="B362" s="36"/>
      <c r="C362" s="179" t="s">
        <v>1029</v>
      </c>
      <c r="D362" s="179" t="s">
        <v>157</v>
      </c>
      <c r="E362" s="180" t="s">
        <v>601</v>
      </c>
      <c r="F362" s="181" t="s">
        <v>602</v>
      </c>
      <c r="G362" s="182" t="s">
        <v>243</v>
      </c>
      <c r="H362" s="183">
        <v>15</v>
      </c>
      <c r="I362" s="184"/>
      <c r="J362" s="185">
        <f>ROUND(I362*H362,2)</f>
        <v>0</v>
      </c>
      <c r="K362" s="181" t="s">
        <v>161</v>
      </c>
      <c r="L362" s="40"/>
      <c r="M362" s="186" t="s">
        <v>34</v>
      </c>
      <c r="N362" s="187" t="s">
        <v>48</v>
      </c>
      <c r="O362" s="65"/>
      <c r="P362" s="188">
        <f>O362*H362</f>
        <v>0</v>
      </c>
      <c r="Q362" s="188">
        <v>0</v>
      </c>
      <c r="R362" s="188">
        <f>Q362*H362</f>
        <v>0</v>
      </c>
      <c r="S362" s="188">
        <v>0</v>
      </c>
      <c r="T362" s="189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0" t="s">
        <v>545</v>
      </c>
      <c r="AT362" s="190" t="s">
        <v>157</v>
      </c>
      <c r="AU362" s="190" t="s">
        <v>22</v>
      </c>
      <c r="AY362" s="17" t="s">
        <v>155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7" t="s">
        <v>23</v>
      </c>
      <c r="BK362" s="191">
        <f>ROUND(I362*H362,2)</f>
        <v>0</v>
      </c>
      <c r="BL362" s="17" t="s">
        <v>545</v>
      </c>
      <c r="BM362" s="190" t="s">
        <v>1030</v>
      </c>
    </row>
    <row r="363" spans="1:65" s="2" customFormat="1" ht="11.25">
      <c r="A363" s="35"/>
      <c r="B363" s="36"/>
      <c r="C363" s="37"/>
      <c r="D363" s="192" t="s">
        <v>164</v>
      </c>
      <c r="E363" s="37"/>
      <c r="F363" s="193" t="s">
        <v>602</v>
      </c>
      <c r="G363" s="37"/>
      <c r="H363" s="37"/>
      <c r="I363" s="194"/>
      <c r="J363" s="37"/>
      <c r="K363" s="37"/>
      <c r="L363" s="40"/>
      <c r="M363" s="230"/>
      <c r="N363" s="231"/>
      <c r="O363" s="232"/>
      <c r="P363" s="232"/>
      <c r="Q363" s="232"/>
      <c r="R363" s="232"/>
      <c r="S363" s="232"/>
      <c r="T363" s="23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7" t="s">
        <v>164</v>
      </c>
      <c r="AU363" s="17" t="s">
        <v>22</v>
      </c>
    </row>
    <row r="364" spans="1:65" s="2" customFormat="1" ht="6.95" customHeight="1">
      <c r="A364" s="35"/>
      <c r="B364" s="48"/>
      <c r="C364" s="49"/>
      <c r="D364" s="49"/>
      <c r="E364" s="49"/>
      <c r="F364" s="49"/>
      <c r="G364" s="49"/>
      <c r="H364" s="49"/>
      <c r="I364" s="49"/>
      <c r="J364" s="49"/>
      <c r="K364" s="49"/>
      <c r="L364" s="40"/>
      <c r="M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</row>
  </sheetData>
  <sheetProtection algorithmName="SHA-512" hashValue="8ZZEJ2tfxwtFNmwRXi9b1uZXEVG5QSQncfgbZzd5iaGcnOYQF38vnhubyg33H6ErtE9OOpMwf2zUWu9Vj5EFlw==" saltValue="UleKgqgTGgwf7pTIB0GfvGqQQ132RB9XRVLbTX+4n9wrbiTywH/4eHM5jGwyFn2iPT8P1IhRLzlapClEvxUrnw==" spinCount="100000" sheet="1" objects="1" scenarios="1" formatColumns="0" formatRows="0" autoFilter="0"/>
  <autoFilter ref="C99:K363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107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22</v>
      </c>
    </row>
    <row r="4" spans="1:46" s="1" customFormat="1" ht="24.95" customHeight="1">
      <c r="B4" s="20"/>
      <c r="D4" s="111" t="s">
        <v>114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zakázky'!K6</f>
        <v>Oprava mostů v úseku Polička - Borová u Poličky</v>
      </c>
      <c r="F7" s="364"/>
      <c r="G7" s="364"/>
      <c r="H7" s="364"/>
      <c r="L7" s="20"/>
    </row>
    <row r="8" spans="1:46" s="1" customFormat="1" ht="12" customHeight="1">
      <c r="B8" s="20"/>
      <c r="D8" s="113" t="s">
        <v>115</v>
      </c>
      <c r="L8" s="20"/>
    </row>
    <row r="9" spans="1:46" s="2" customFormat="1" ht="16.5" customHeight="1">
      <c r="A9" s="35"/>
      <c r="B9" s="40"/>
      <c r="C9" s="35"/>
      <c r="D9" s="35"/>
      <c r="E9" s="363" t="s">
        <v>723</v>
      </c>
      <c r="F9" s="365"/>
      <c r="G9" s="365"/>
      <c r="H9" s="36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6" t="s">
        <v>1031</v>
      </c>
      <c r="F11" s="365"/>
      <c r="G11" s="365"/>
      <c r="H11" s="36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34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zakázky'!AN8</f>
        <v>14. 1. 2021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32</v>
      </c>
      <c r="E16" s="35"/>
      <c r="F16" s="35"/>
      <c r="G16" s="35"/>
      <c r="H16" s="35"/>
      <c r="I16" s="113" t="s">
        <v>33</v>
      </c>
      <c r="J16" s="104" t="s">
        <v>34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25</v>
      </c>
      <c r="F17" s="35"/>
      <c r="G17" s="35"/>
      <c r="H17" s="35"/>
      <c r="I17" s="113" t="s">
        <v>35</v>
      </c>
      <c r="J17" s="104" t="s">
        <v>34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33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zakázky'!E14</f>
        <v>Vyplň údaj</v>
      </c>
      <c r="F20" s="368"/>
      <c r="G20" s="368"/>
      <c r="H20" s="368"/>
      <c r="I20" s="113" t="s">
        <v>35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33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25</v>
      </c>
      <c r="F23" s="35"/>
      <c r="G23" s="35"/>
      <c r="H23" s="35"/>
      <c r="I23" s="113" t="s">
        <v>35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40</v>
      </c>
      <c r="E25" s="35"/>
      <c r="F25" s="35"/>
      <c r="G25" s="35"/>
      <c r="H25" s="35"/>
      <c r="I25" s="113" t="s">
        <v>33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35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41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69" t="s">
        <v>34</v>
      </c>
      <c r="F29" s="369"/>
      <c r="G29" s="369"/>
      <c r="H29" s="36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43</v>
      </c>
      <c r="E32" s="35"/>
      <c r="F32" s="35"/>
      <c r="G32" s="35"/>
      <c r="H32" s="35"/>
      <c r="I32" s="35"/>
      <c r="J32" s="121">
        <f>ROUND(J87,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45</v>
      </c>
      <c r="G34" s="35"/>
      <c r="H34" s="35"/>
      <c r="I34" s="122" t="s">
        <v>44</v>
      </c>
      <c r="J34" s="122" t="s">
        <v>46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47</v>
      </c>
      <c r="E35" s="113" t="s">
        <v>48</v>
      </c>
      <c r="F35" s="124">
        <f>ROUND((SUM(BE87:BE160)),  2)</f>
        <v>0</v>
      </c>
      <c r="G35" s="35"/>
      <c r="H35" s="35"/>
      <c r="I35" s="125">
        <v>0.21</v>
      </c>
      <c r="J35" s="124">
        <f>ROUND(((SUM(BE87:BE160))*I35),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49</v>
      </c>
      <c r="F36" s="124">
        <f>ROUND((SUM(BF87:BF160)),  2)</f>
        <v>0</v>
      </c>
      <c r="G36" s="35"/>
      <c r="H36" s="35"/>
      <c r="I36" s="125">
        <v>0.15</v>
      </c>
      <c r="J36" s="124">
        <f>ROUND(((SUM(BF87:BF160))*I36),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ROUND((SUM(BG87:BG160)),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51</v>
      </c>
      <c r="F38" s="124">
        <f>ROUND((SUM(BH87:BH160)),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52</v>
      </c>
      <c r="F39" s="124">
        <f>ROUND((SUM(BI87:BI160)),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53</v>
      </c>
      <c r="E41" s="128"/>
      <c r="F41" s="128"/>
      <c r="G41" s="129" t="s">
        <v>54</v>
      </c>
      <c r="H41" s="130" t="s">
        <v>55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119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Oprava mostů v úseku Polička - Borová u Poličky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115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723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2.2 - SO 02 - Kolej - Most v km 24,327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24</v>
      </c>
      <c r="D56" s="37"/>
      <c r="E56" s="37"/>
      <c r="F56" s="27" t="str">
        <f>F14</f>
        <v xml:space="preserve"> </v>
      </c>
      <c r="G56" s="37"/>
      <c r="H56" s="37"/>
      <c r="I56" s="29" t="s">
        <v>26</v>
      </c>
      <c r="J56" s="60" t="str">
        <f>IF(J14="","",J14)</f>
        <v>14. 1. 2021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29" t="s">
        <v>32</v>
      </c>
      <c r="D58" s="37"/>
      <c r="E58" s="37"/>
      <c r="F58" s="27" t="str">
        <f>E17</f>
        <v xml:space="preserve"> </v>
      </c>
      <c r="G58" s="37"/>
      <c r="H58" s="37"/>
      <c r="I58" s="29" t="s">
        <v>38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40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120</v>
      </c>
      <c r="D61" s="138"/>
      <c r="E61" s="138"/>
      <c r="F61" s="138"/>
      <c r="G61" s="138"/>
      <c r="H61" s="138"/>
      <c r="I61" s="138"/>
      <c r="J61" s="139" t="s">
        <v>121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75</v>
      </c>
      <c r="D63" s="37"/>
      <c r="E63" s="37"/>
      <c r="F63" s="37"/>
      <c r="G63" s="37"/>
      <c r="H63" s="37"/>
      <c r="I63" s="37"/>
      <c r="J63" s="78">
        <f>J87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122</v>
      </c>
    </row>
    <row r="64" spans="1:47" s="9" customFormat="1" ht="24.95" customHeight="1">
      <c r="B64" s="141"/>
      <c r="C64" s="142"/>
      <c r="D64" s="143" t="s">
        <v>606</v>
      </c>
      <c r="E64" s="144"/>
      <c r="F64" s="144"/>
      <c r="G64" s="144"/>
      <c r="H64" s="144"/>
      <c r="I64" s="144"/>
      <c r="J64" s="145">
        <f>J88</f>
        <v>0</v>
      </c>
      <c r="K64" s="142"/>
      <c r="L64" s="146"/>
    </row>
    <row r="65" spans="1:31" s="9" customFormat="1" ht="24.95" customHeight="1">
      <c r="B65" s="141"/>
      <c r="C65" s="142"/>
      <c r="D65" s="143" t="s">
        <v>607</v>
      </c>
      <c r="E65" s="144"/>
      <c r="F65" s="144"/>
      <c r="G65" s="144"/>
      <c r="H65" s="144"/>
      <c r="I65" s="144"/>
      <c r="J65" s="145">
        <f>J141</f>
        <v>0</v>
      </c>
      <c r="K65" s="142"/>
      <c r="L65" s="146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3" t="s">
        <v>140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70" t="str">
        <f>E7</f>
        <v>Oprava mostů v úseku Polička - Borová u Poličky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1" customFormat="1" ht="12" customHeight="1">
      <c r="B76" s="21"/>
      <c r="C76" s="29" t="s">
        <v>115</v>
      </c>
      <c r="D76" s="22"/>
      <c r="E76" s="22"/>
      <c r="F76" s="22"/>
      <c r="G76" s="22"/>
      <c r="H76" s="22"/>
      <c r="I76" s="22"/>
      <c r="J76" s="22"/>
      <c r="K76" s="22"/>
      <c r="L76" s="20"/>
    </row>
    <row r="77" spans="1:31" s="2" customFormat="1" ht="16.5" customHeight="1">
      <c r="A77" s="35"/>
      <c r="B77" s="36"/>
      <c r="C77" s="37"/>
      <c r="D77" s="37"/>
      <c r="E77" s="370" t="s">
        <v>723</v>
      </c>
      <c r="F77" s="372"/>
      <c r="G77" s="372"/>
      <c r="H77" s="372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117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24" t="str">
        <f>E11</f>
        <v>2.2 - SO 02 - Kolej - Most v km 24,327</v>
      </c>
      <c r="F79" s="372"/>
      <c r="G79" s="372"/>
      <c r="H79" s="372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29" t="s">
        <v>24</v>
      </c>
      <c r="D81" s="37"/>
      <c r="E81" s="37"/>
      <c r="F81" s="27" t="str">
        <f>F14</f>
        <v xml:space="preserve"> </v>
      </c>
      <c r="G81" s="37"/>
      <c r="H81" s="37"/>
      <c r="I81" s="29" t="s">
        <v>26</v>
      </c>
      <c r="J81" s="60" t="str">
        <f>IF(J14="","",J14)</f>
        <v>14. 1. 2021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29" t="s">
        <v>32</v>
      </c>
      <c r="D83" s="37"/>
      <c r="E83" s="37"/>
      <c r="F83" s="27" t="str">
        <f>E17</f>
        <v xml:space="preserve"> </v>
      </c>
      <c r="G83" s="37"/>
      <c r="H83" s="37"/>
      <c r="I83" s="29" t="s">
        <v>38</v>
      </c>
      <c r="J83" s="33" t="str">
        <f>E23</f>
        <v xml:space="preserve"> 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29" t="s">
        <v>36</v>
      </c>
      <c r="D84" s="37"/>
      <c r="E84" s="37"/>
      <c r="F84" s="27" t="str">
        <f>IF(E20="","",E20)</f>
        <v>Vyplň údaj</v>
      </c>
      <c r="G84" s="37"/>
      <c r="H84" s="37"/>
      <c r="I84" s="29" t="s">
        <v>40</v>
      </c>
      <c r="J84" s="33" t="str">
        <f>E26</f>
        <v xml:space="preserve"> 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52"/>
      <c r="B86" s="153"/>
      <c r="C86" s="154" t="s">
        <v>141</v>
      </c>
      <c r="D86" s="155" t="s">
        <v>62</v>
      </c>
      <c r="E86" s="155" t="s">
        <v>58</v>
      </c>
      <c r="F86" s="155" t="s">
        <v>59</v>
      </c>
      <c r="G86" s="155" t="s">
        <v>142</v>
      </c>
      <c r="H86" s="155" t="s">
        <v>143</v>
      </c>
      <c r="I86" s="155" t="s">
        <v>144</v>
      </c>
      <c r="J86" s="155" t="s">
        <v>121</v>
      </c>
      <c r="K86" s="156" t="s">
        <v>145</v>
      </c>
      <c r="L86" s="157"/>
      <c r="M86" s="69" t="s">
        <v>34</v>
      </c>
      <c r="N86" s="70" t="s">
        <v>47</v>
      </c>
      <c r="O86" s="70" t="s">
        <v>146</v>
      </c>
      <c r="P86" s="70" t="s">
        <v>147</v>
      </c>
      <c r="Q86" s="70" t="s">
        <v>148</v>
      </c>
      <c r="R86" s="70" t="s">
        <v>149</v>
      </c>
      <c r="S86" s="70" t="s">
        <v>150</v>
      </c>
      <c r="T86" s="71" t="s">
        <v>151</v>
      </c>
      <c r="U86" s="152"/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</row>
    <row r="87" spans="1:65" s="2" customFormat="1" ht="22.9" customHeight="1">
      <c r="A87" s="35"/>
      <c r="B87" s="36"/>
      <c r="C87" s="76" t="s">
        <v>152</v>
      </c>
      <c r="D87" s="37"/>
      <c r="E87" s="37"/>
      <c r="F87" s="37"/>
      <c r="G87" s="37"/>
      <c r="H87" s="37"/>
      <c r="I87" s="37"/>
      <c r="J87" s="158">
        <f>BK87</f>
        <v>0</v>
      </c>
      <c r="K87" s="37"/>
      <c r="L87" s="40"/>
      <c r="M87" s="72"/>
      <c r="N87" s="159"/>
      <c r="O87" s="73"/>
      <c r="P87" s="160">
        <f>P88+P141</f>
        <v>0</v>
      </c>
      <c r="Q87" s="73"/>
      <c r="R87" s="160">
        <f>R88+R141</f>
        <v>40.990792255999999</v>
      </c>
      <c r="S87" s="73"/>
      <c r="T87" s="161">
        <f>T88+T141</f>
        <v>0.14399999999999999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7" t="s">
        <v>76</v>
      </c>
      <c r="AU87" s="17" t="s">
        <v>122</v>
      </c>
      <c r="BK87" s="162">
        <f>BK88+BK141</f>
        <v>0</v>
      </c>
    </row>
    <row r="88" spans="1:65" s="12" customFormat="1" ht="25.9" customHeight="1">
      <c r="B88" s="163"/>
      <c r="C88" s="164"/>
      <c r="D88" s="165" t="s">
        <v>76</v>
      </c>
      <c r="E88" s="166" t="s">
        <v>182</v>
      </c>
      <c r="F88" s="166" t="s">
        <v>349</v>
      </c>
      <c r="G88" s="164"/>
      <c r="H88" s="164"/>
      <c r="I88" s="167"/>
      <c r="J88" s="168">
        <f>BK88</f>
        <v>0</v>
      </c>
      <c r="K88" s="164"/>
      <c r="L88" s="169"/>
      <c r="M88" s="170"/>
      <c r="N88" s="171"/>
      <c r="O88" s="171"/>
      <c r="P88" s="172">
        <f>SUM(P89:P140)</f>
        <v>0</v>
      </c>
      <c r="Q88" s="171"/>
      <c r="R88" s="172">
        <f>SUM(R89:R140)</f>
        <v>40.990792255999999</v>
      </c>
      <c r="S88" s="171"/>
      <c r="T88" s="173">
        <f>SUM(T89:T140)</f>
        <v>0.14399999999999999</v>
      </c>
      <c r="AR88" s="174" t="s">
        <v>23</v>
      </c>
      <c r="AT88" s="175" t="s">
        <v>76</v>
      </c>
      <c r="AU88" s="175" t="s">
        <v>77</v>
      </c>
      <c r="AY88" s="174" t="s">
        <v>155</v>
      </c>
      <c r="BK88" s="176">
        <f>SUM(BK89:BK140)</f>
        <v>0</v>
      </c>
    </row>
    <row r="89" spans="1:65" s="2" customFormat="1" ht="24">
      <c r="A89" s="35"/>
      <c r="B89" s="36"/>
      <c r="C89" s="179" t="s">
        <v>23</v>
      </c>
      <c r="D89" s="179" t="s">
        <v>157</v>
      </c>
      <c r="E89" s="180" t="s">
        <v>608</v>
      </c>
      <c r="F89" s="181" t="s">
        <v>609</v>
      </c>
      <c r="G89" s="182" t="s">
        <v>178</v>
      </c>
      <c r="H89" s="183">
        <v>18</v>
      </c>
      <c r="I89" s="184"/>
      <c r="J89" s="185">
        <f>ROUND(I89*H89,2)</f>
        <v>0</v>
      </c>
      <c r="K89" s="181" t="s">
        <v>610</v>
      </c>
      <c r="L89" s="40"/>
      <c r="M89" s="186" t="s">
        <v>34</v>
      </c>
      <c r="N89" s="187" t="s">
        <v>48</v>
      </c>
      <c r="O89" s="65"/>
      <c r="P89" s="188">
        <f>O89*H89</f>
        <v>0</v>
      </c>
      <c r="Q89" s="188">
        <v>0</v>
      </c>
      <c r="R89" s="188">
        <f>Q89*H89</f>
        <v>0</v>
      </c>
      <c r="S89" s="188">
        <v>0</v>
      </c>
      <c r="T89" s="18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0" t="s">
        <v>162</v>
      </c>
      <c r="AT89" s="190" t="s">
        <v>157</v>
      </c>
      <c r="AU89" s="190" t="s">
        <v>23</v>
      </c>
      <c r="AY89" s="17" t="s">
        <v>155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7" t="s">
        <v>23</v>
      </c>
      <c r="BK89" s="191">
        <f>ROUND(I89*H89,2)</f>
        <v>0</v>
      </c>
      <c r="BL89" s="17" t="s">
        <v>162</v>
      </c>
      <c r="BM89" s="190" t="s">
        <v>1032</v>
      </c>
    </row>
    <row r="90" spans="1:65" s="2" customFormat="1" ht="11.25">
      <c r="A90" s="35"/>
      <c r="B90" s="36"/>
      <c r="C90" s="37"/>
      <c r="D90" s="192" t="s">
        <v>164</v>
      </c>
      <c r="E90" s="37"/>
      <c r="F90" s="193" t="s">
        <v>609</v>
      </c>
      <c r="G90" s="37"/>
      <c r="H90" s="37"/>
      <c r="I90" s="194"/>
      <c r="J90" s="37"/>
      <c r="K90" s="37"/>
      <c r="L90" s="40"/>
      <c r="M90" s="195"/>
      <c r="N90" s="196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7" t="s">
        <v>164</v>
      </c>
      <c r="AU90" s="17" t="s">
        <v>23</v>
      </c>
    </row>
    <row r="91" spans="1:65" s="13" customFormat="1" ht="11.25">
      <c r="B91" s="197"/>
      <c r="C91" s="198"/>
      <c r="D91" s="192" t="s">
        <v>180</v>
      </c>
      <c r="E91" s="199" t="s">
        <v>34</v>
      </c>
      <c r="F91" s="200" t="s">
        <v>1033</v>
      </c>
      <c r="G91" s="198"/>
      <c r="H91" s="201">
        <v>18</v>
      </c>
      <c r="I91" s="202"/>
      <c r="J91" s="198"/>
      <c r="K91" s="198"/>
      <c r="L91" s="203"/>
      <c r="M91" s="204"/>
      <c r="N91" s="205"/>
      <c r="O91" s="205"/>
      <c r="P91" s="205"/>
      <c r="Q91" s="205"/>
      <c r="R91" s="205"/>
      <c r="S91" s="205"/>
      <c r="T91" s="206"/>
      <c r="AT91" s="207" t="s">
        <v>180</v>
      </c>
      <c r="AU91" s="207" t="s">
        <v>23</v>
      </c>
      <c r="AV91" s="13" t="s">
        <v>22</v>
      </c>
      <c r="AW91" s="13" t="s">
        <v>39</v>
      </c>
      <c r="AX91" s="13" t="s">
        <v>23</v>
      </c>
      <c r="AY91" s="207" t="s">
        <v>155</v>
      </c>
    </row>
    <row r="92" spans="1:65" s="2" customFormat="1" ht="16.5" customHeight="1">
      <c r="A92" s="35"/>
      <c r="B92" s="36"/>
      <c r="C92" s="179" t="s">
        <v>22</v>
      </c>
      <c r="D92" s="179" t="s">
        <v>157</v>
      </c>
      <c r="E92" s="180" t="s">
        <v>613</v>
      </c>
      <c r="F92" s="181" t="s">
        <v>614</v>
      </c>
      <c r="G92" s="182" t="s">
        <v>178</v>
      </c>
      <c r="H92" s="183">
        <v>22.5</v>
      </c>
      <c r="I92" s="184"/>
      <c r="J92" s="185">
        <f>ROUND(I92*H92,2)</f>
        <v>0</v>
      </c>
      <c r="K92" s="181" t="s">
        <v>610</v>
      </c>
      <c r="L92" s="40"/>
      <c r="M92" s="186" t="s">
        <v>34</v>
      </c>
      <c r="N92" s="187" t="s">
        <v>48</v>
      </c>
      <c r="O92" s="65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0" t="s">
        <v>162</v>
      </c>
      <c r="AT92" s="190" t="s">
        <v>157</v>
      </c>
      <c r="AU92" s="190" t="s">
        <v>23</v>
      </c>
      <c r="AY92" s="17" t="s">
        <v>155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7" t="s">
        <v>23</v>
      </c>
      <c r="BK92" s="191">
        <f>ROUND(I92*H92,2)</f>
        <v>0</v>
      </c>
      <c r="BL92" s="17" t="s">
        <v>162</v>
      </c>
      <c r="BM92" s="190" t="s">
        <v>1034</v>
      </c>
    </row>
    <row r="93" spans="1:65" s="2" customFormat="1" ht="11.25">
      <c r="A93" s="35"/>
      <c r="B93" s="36"/>
      <c r="C93" s="37"/>
      <c r="D93" s="192" t="s">
        <v>164</v>
      </c>
      <c r="E93" s="37"/>
      <c r="F93" s="193" t="s">
        <v>614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7" t="s">
        <v>164</v>
      </c>
      <c r="AU93" s="17" t="s">
        <v>23</v>
      </c>
    </row>
    <row r="94" spans="1:65" s="13" customFormat="1" ht="11.25">
      <c r="B94" s="197"/>
      <c r="C94" s="198"/>
      <c r="D94" s="192" t="s">
        <v>180</v>
      </c>
      <c r="E94" s="199" t="s">
        <v>34</v>
      </c>
      <c r="F94" s="200" t="s">
        <v>1035</v>
      </c>
      <c r="G94" s="198"/>
      <c r="H94" s="201">
        <v>22.5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180</v>
      </c>
      <c r="AU94" s="207" t="s">
        <v>23</v>
      </c>
      <c r="AV94" s="13" t="s">
        <v>22</v>
      </c>
      <c r="AW94" s="13" t="s">
        <v>39</v>
      </c>
      <c r="AX94" s="13" t="s">
        <v>23</v>
      </c>
      <c r="AY94" s="207" t="s">
        <v>155</v>
      </c>
    </row>
    <row r="95" spans="1:65" s="2" customFormat="1" ht="16.5" customHeight="1">
      <c r="A95" s="35"/>
      <c r="B95" s="36"/>
      <c r="C95" s="220" t="s">
        <v>170</v>
      </c>
      <c r="D95" s="220" t="s">
        <v>269</v>
      </c>
      <c r="E95" s="221" t="s">
        <v>617</v>
      </c>
      <c r="F95" s="222" t="s">
        <v>618</v>
      </c>
      <c r="G95" s="223" t="s">
        <v>272</v>
      </c>
      <c r="H95" s="224">
        <v>40.5</v>
      </c>
      <c r="I95" s="225"/>
      <c r="J95" s="226">
        <f>ROUND(I95*H95,2)</f>
        <v>0</v>
      </c>
      <c r="K95" s="222" t="s">
        <v>610</v>
      </c>
      <c r="L95" s="227"/>
      <c r="M95" s="228" t="s">
        <v>34</v>
      </c>
      <c r="N95" s="229" t="s">
        <v>48</v>
      </c>
      <c r="O95" s="65"/>
      <c r="P95" s="188">
        <f>O95*H95</f>
        <v>0</v>
      </c>
      <c r="Q95" s="188">
        <v>1</v>
      </c>
      <c r="R95" s="188">
        <f>Q95*H95</f>
        <v>40.5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197</v>
      </c>
      <c r="AT95" s="190" t="s">
        <v>269</v>
      </c>
      <c r="AU95" s="190" t="s">
        <v>23</v>
      </c>
      <c r="AY95" s="17" t="s">
        <v>155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7" t="s">
        <v>23</v>
      </c>
      <c r="BK95" s="191">
        <f>ROUND(I95*H95,2)</f>
        <v>0</v>
      </c>
      <c r="BL95" s="17" t="s">
        <v>162</v>
      </c>
      <c r="BM95" s="190" t="s">
        <v>1036</v>
      </c>
    </row>
    <row r="96" spans="1:65" s="2" customFormat="1" ht="11.25">
      <c r="A96" s="35"/>
      <c r="B96" s="36"/>
      <c r="C96" s="37"/>
      <c r="D96" s="192" t="s">
        <v>164</v>
      </c>
      <c r="E96" s="37"/>
      <c r="F96" s="193" t="s">
        <v>618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164</v>
      </c>
      <c r="AU96" s="17" t="s">
        <v>23</v>
      </c>
    </row>
    <row r="97" spans="1:65" s="13" customFormat="1" ht="11.25">
      <c r="B97" s="197"/>
      <c r="C97" s="198"/>
      <c r="D97" s="192" t="s">
        <v>180</v>
      </c>
      <c r="E97" s="199" t="s">
        <v>34</v>
      </c>
      <c r="F97" s="200" t="s">
        <v>1037</v>
      </c>
      <c r="G97" s="198"/>
      <c r="H97" s="201">
        <v>40.5</v>
      </c>
      <c r="I97" s="202"/>
      <c r="J97" s="198"/>
      <c r="K97" s="198"/>
      <c r="L97" s="203"/>
      <c r="M97" s="204"/>
      <c r="N97" s="205"/>
      <c r="O97" s="205"/>
      <c r="P97" s="205"/>
      <c r="Q97" s="205"/>
      <c r="R97" s="205"/>
      <c r="S97" s="205"/>
      <c r="T97" s="206"/>
      <c r="AT97" s="207" t="s">
        <v>180</v>
      </c>
      <c r="AU97" s="207" t="s">
        <v>23</v>
      </c>
      <c r="AV97" s="13" t="s">
        <v>22</v>
      </c>
      <c r="AW97" s="13" t="s">
        <v>39</v>
      </c>
      <c r="AX97" s="13" t="s">
        <v>23</v>
      </c>
      <c r="AY97" s="207" t="s">
        <v>155</v>
      </c>
    </row>
    <row r="98" spans="1:65" s="2" customFormat="1" ht="24">
      <c r="A98" s="35"/>
      <c r="B98" s="36"/>
      <c r="C98" s="179" t="s">
        <v>162</v>
      </c>
      <c r="D98" s="179" t="s">
        <v>157</v>
      </c>
      <c r="E98" s="180" t="s">
        <v>621</v>
      </c>
      <c r="F98" s="181" t="s">
        <v>622</v>
      </c>
      <c r="G98" s="182" t="s">
        <v>160</v>
      </c>
      <c r="H98" s="183">
        <v>31.25</v>
      </c>
      <c r="I98" s="184"/>
      <c r="J98" s="185">
        <f>ROUND(I98*H98,2)</f>
        <v>0</v>
      </c>
      <c r="K98" s="181" t="s">
        <v>610</v>
      </c>
      <c r="L98" s="40"/>
      <c r="M98" s="186" t="s">
        <v>34</v>
      </c>
      <c r="N98" s="187" t="s">
        <v>48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162</v>
      </c>
      <c r="AT98" s="190" t="s">
        <v>157</v>
      </c>
      <c r="AU98" s="190" t="s">
        <v>23</v>
      </c>
      <c r="AY98" s="17" t="s">
        <v>155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7" t="s">
        <v>23</v>
      </c>
      <c r="BK98" s="191">
        <f>ROUND(I98*H98,2)</f>
        <v>0</v>
      </c>
      <c r="BL98" s="17" t="s">
        <v>162</v>
      </c>
      <c r="BM98" s="190" t="s">
        <v>1038</v>
      </c>
    </row>
    <row r="99" spans="1:65" s="2" customFormat="1" ht="19.5">
      <c r="A99" s="35"/>
      <c r="B99" s="36"/>
      <c r="C99" s="37"/>
      <c r="D99" s="192" t="s">
        <v>164</v>
      </c>
      <c r="E99" s="37"/>
      <c r="F99" s="193" t="s">
        <v>622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7" t="s">
        <v>164</v>
      </c>
      <c r="AU99" s="17" t="s">
        <v>23</v>
      </c>
    </row>
    <row r="100" spans="1:65" s="2" customFormat="1" ht="16.5" customHeight="1">
      <c r="A100" s="35"/>
      <c r="B100" s="36"/>
      <c r="C100" s="179" t="s">
        <v>182</v>
      </c>
      <c r="D100" s="179" t="s">
        <v>157</v>
      </c>
      <c r="E100" s="180" t="s">
        <v>624</v>
      </c>
      <c r="F100" s="181" t="s">
        <v>625</v>
      </c>
      <c r="G100" s="182" t="s">
        <v>243</v>
      </c>
      <c r="H100" s="183">
        <v>14</v>
      </c>
      <c r="I100" s="184"/>
      <c r="J100" s="185">
        <f>ROUND(I100*H100,2)</f>
        <v>0</v>
      </c>
      <c r="K100" s="181" t="s">
        <v>610</v>
      </c>
      <c r="L100" s="40"/>
      <c r="M100" s="186" t="s">
        <v>34</v>
      </c>
      <c r="N100" s="187" t="s">
        <v>48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162</v>
      </c>
      <c r="AT100" s="190" t="s">
        <v>157</v>
      </c>
      <c r="AU100" s="190" t="s">
        <v>23</v>
      </c>
      <c r="AY100" s="17" t="s">
        <v>155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7" t="s">
        <v>23</v>
      </c>
      <c r="BK100" s="191">
        <f>ROUND(I100*H100,2)</f>
        <v>0</v>
      </c>
      <c r="BL100" s="17" t="s">
        <v>162</v>
      </c>
      <c r="BM100" s="190" t="s">
        <v>1039</v>
      </c>
    </row>
    <row r="101" spans="1:65" s="2" customFormat="1" ht="11.25">
      <c r="A101" s="35"/>
      <c r="B101" s="36"/>
      <c r="C101" s="37"/>
      <c r="D101" s="192" t="s">
        <v>164</v>
      </c>
      <c r="E101" s="37"/>
      <c r="F101" s="193" t="s">
        <v>625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7" t="s">
        <v>164</v>
      </c>
      <c r="AU101" s="17" t="s">
        <v>23</v>
      </c>
    </row>
    <row r="102" spans="1:65" s="13" customFormat="1" ht="11.25">
      <c r="B102" s="197"/>
      <c r="C102" s="198"/>
      <c r="D102" s="192" t="s">
        <v>180</v>
      </c>
      <c r="E102" s="199" t="s">
        <v>34</v>
      </c>
      <c r="F102" s="200" t="s">
        <v>1040</v>
      </c>
      <c r="G102" s="198"/>
      <c r="H102" s="201">
        <v>14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180</v>
      </c>
      <c r="AU102" s="207" t="s">
        <v>23</v>
      </c>
      <c r="AV102" s="13" t="s">
        <v>22</v>
      </c>
      <c r="AW102" s="13" t="s">
        <v>39</v>
      </c>
      <c r="AX102" s="13" t="s">
        <v>23</v>
      </c>
      <c r="AY102" s="207" t="s">
        <v>155</v>
      </c>
    </row>
    <row r="103" spans="1:65" s="2" customFormat="1" ht="16.5" customHeight="1">
      <c r="A103" s="35"/>
      <c r="B103" s="36"/>
      <c r="C103" s="179" t="s">
        <v>187</v>
      </c>
      <c r="D103" s="179" t="s">
        <v>157</v>
      </c>
      <c r="E103" s="180" t="s">
        <v>627</v>
      </c>
      <c r="F103" s="181" t="s">
        <v>628</v>
      </c>
      <c r="G103" s="182" t="s">
        <v>243</v>
      </c>
      <c r="H103" s="183">
        <v>14</v>
      </c>
      <c r="I103" s="184"/>
      <c r="J103" s="185">
        <f>ROUND(I103*H103,2)</f>
        <v>0</v>
      </c>
      <c r="K103" s="181" t="s">
        <v>610</v>
      </c>
      <c r="L103" s="40"/>
      <c r="M103" s="186" t="s">
        <v>34</v>
      </c>
      <c r="N103" s="187" t="s">
        <v>48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162</v>
      </c>
      <c r="AT103" s="190" t="s">
        <v>157</v>
      </c>
      <c r="AU103" s="190" t="s">
        <v>23</v>
      </c>
      <c r="AY103" s="17" t="s">
        <v>155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7" t="s">
        <v>23</v>
      </c>
      <c r="BK103" s="191">
        <f>ROUND(I103*H103,2)</f>
        <v>0</v>
      </c>
      <c r="BL103" s="17" t="s">
        <v>162</v>
      </c>
      <c r="BM103" s="190" t="s">
        <v>1041</v>
      </c>
    </row>
    <row r="104" spans="1:65" s="2" customFormat="1" ht="11.25">
      <c r="A104" s="35"/>
      <c r="B104" s="36"/>
      <c r="C104" s="37"/>
      <c r="D104" s="192" t="s">
        <v>164</v>
      </c>
      <c r="E104" s="37"/>
      <c r="F104" s="193" t="s">
        <v>628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7" t="s">
        <v>164</v>
      </c>
      <c r="AU104" s="17" t="s">
        <v>23</v>
      </c>
    </row>
    <row r="105" spans="1:65" s="2" customFormat="1" ht="33" customHeight="1">
      <c r="A105" s="35"/>
      <c r="B105" s="36"/>
      <c r="C105" s="179" t="s">
        <v>192</v>
      </c>
      <c r="D105" s="179" t="s">
        <v>157</v>
      </c>
      <c r="E105" s="180" t="s">
        <v>1042</v>
      </c>
      <c r="F105" s="181" t="s">
        <v>1043</v>
      </c>
      <c r="G105" s="182" t="s">
        <v>173</v>
      </c>
      <c r="H105" s="183">
        <v>4</v>
      </c>
      <c r="I105" s="184"/>
      <c r="J105" s="185">
        <f>ROUND(I105*H105,2)</f>
        <v>0</v>
      </c>
      <c r="K105" s="181" t="s">
        <v>610</v>
      </c>
      <c r="L105" s="40"/>
      <c r="M105" s="186" t="s">
        <v>34</v>
      </c>
      <c r="N105" s="187" t="s">
        <v>48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162</v>
      </c>
      <c r="AT105" s="190" t="s">
        <v>157</v>
      </c>
      <c r="AU105" s="190" t="s">
        <v>23</v>
      </c>
      <c r="AY105" s="17" t="s">
        <v>155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7" t="s">
        <v>23</v>
      </c>
      <c r="BK105" s="191">
        <f>ROUND(I105*H105,2)</f>
        <v>0</v>
      </c>
      <c r="BL105" s="17" t="s">
        <v>162</v>
      </c>
      <c r="BM105" s="190" t="s">
        <v>1044</v>
      </c>
    </row>
    <row r="106" spans="1:65" s="2" customFormat="1" ht="19.5">
      <c r="A106" s="35"/>
      <c r="B106" s="36"/>
      <c r="C106" s="37"/>
      <c r="D106" s="192" t="s">
        <v>164</v>
      </c>
      <c r="E106" s="37"/>
      <c r="F106" s="193" t="s">
        <v>1043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164</v>
      </c>
      <c r="AU106" s="17" t="s">
        <v>23</v>
      </c>
    </row>
    <row r="107" spans="1:65" s="2" customFormat="1" ht="16.5" customHeight="1">
      <c r="A107" s="35"/>
      <c r="B107" s="36"/>
      <c r="C107" s="220" t="s">
        <v>197</v>
      </c>
      <c r="D107" s="220" t="s">
        <v>269</v>
      </c>
      <c r="E107" s="221" t="s">
        <v>1045</v>
      </c>
      <c r="F107" s="222" t="s">
        <v>1046</v>
      </c>
      <c r="G107" s="223" t="s">
        <v>173</v>
      </c>
      <c r="H107" s="224">
        <v>4</v>
      </c>
      <c r="I107" s="225"/>
      <c r="J107" s="226">
        <f>ROUND(I107*H107,2)</f>
        <v>0</v>
      </c>
      <c r="K107" s="222" t="s">
        <v>610</v>
      </c>
      <c r="L107" s="227"/>
      <c r="M107" s="228" t="s">
        <v>34</v>
      </c>
      <c r="N107" s="229" t="s">
        <v>48</v>
      </c>
      <c r="O107" s="65"/>
      <c r="P107" s="188">
        <f>O107*H107</f>
        <v>0</v>
      </c>
      <c r="Q107" s="188">
        <v>1.0030000000000001E-2</v>
      </c>
      <c r="R107" s="188">
        <f>Q107*H107</f>
        <v>4.0120000000000003E-2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197</v>
      </c>
      <c r="AT107" s="190" t="s">
        <v>269</v>
      </c>
      <c r="AU107" s="190" t="s">
        <v>23</v>
      </c>
      <c r="AY107" s="17" t="s">
        <v>155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7" t="s">
        <v>23</v>
      </c>
      <c r="BK107" s="191">
        <f>ROUND(I107*H107,2)</f>
        <v>0</v>
      </c>
      <c r="BL107" s="17" t="s">
        <v>162</v>
      </c>
      <c r="BM107" s="190" t="s">
        <v>1047</v>
      </c>
    </row>
    <row r="108" spans="1:65" s="2" customFormat="1" ht="11.25">
      <c r="A108" s="35"/>
      <c r="B108" s="36"/>
      <c r="C108" s="37"/>
      <c r="D108" s="192" t="s">
        <v>164</v>
      </c>
      <c r="E108" s="37"/>
      <c r="F108" s="193" t="s">
        <v>1046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7" t="s">
        <v>164</v>
      </c>
      <c r="AU108" s="17" t="s">
        <v>23</v>
      </c>
    </row>
    <row r="109" spans="1:65" s="2" customFormat="1" ht="24">
      <c r="A109" s="35"/>
      <c r="B109" s="36"/>
      <c r="C109" s="179" t="s">
        <v>206</v>
      </c>
      <c r="D109" s="179" t="s">
        <v>157</v>
      </c>
      <c r="E109" s="180" t="s">
        <v>1048</v>
      </c>
      <c r="F109" s="181" t="s">
        <v>1049</v>
      </c>
      <c r="G109" s="182" t="s">
        <v>173</v>
      </c>
      <c r="H109" s="183">
        <v>6</v>
      </c>
      <c r="I109" s="184"/>
      <c r="J109" s="185">
        <f>ROUND(I109*H109,2)</f>
        <v>0</v>
      </c>
      <c r="K109" s="181" t="s">
        <v>610</v>
      </c>
      <c r="L109" s="40"/>
      <c r="M109" s="186" t="s">
        <v>34</v>
      </c>
      <c r="N109" s="187" t="s">
        <v>48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162</v>
      </c>
      <c r="AT109" s="190" t="s">
        <v>157</v>
      </c>
      <c r="AU109" s="190" t="s">
        <v>23</v>
      </c>
      <c r="AY109" s="17" t="s">
        <v>155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7" t="s">
        <v>23</v>
      </c>
      <c r="BK109" s="191">
        <f>ROUND(I109*H109,2)</f>
        <v>0</v>
      </c>
      <c r="BL109" s="17" t="s">
        <v>162</v>
      </c>
      <c r="BM109" s="190" t="s">
        <v>1050</v>
      </c>
    </row>
    <row r="110" spans="1:65" s="2" customFormat="1" ht="19.5">
      <c r="A110" s="35"/>
      <c r="B110" s="36"/>
      <c r="C110" s="37"/>
      <c r="D110" s="192" t="s">
        <v>164</v>
      </c>
      <c r="E110" s="37"/>
      <c r="F110" s="193" t="s">
        <v>1049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7" t="s">
        <v>164</v>
      </c>
      <c r="AU110" s="17" t="s">
        <v>23</v>
      </c>
    </row>
    <row r="111" spans="1:65" s="2" customFormat="1" ht="33" customHeight="1">
      <c r="A111" s="35"/>
      <c r="B111" s="36"/>
      <c r="C111" s="179" t="s">
        <v>28</v>
      </c>
      <c r="D111" s="179" t="s">
        <v>157</v>
      </c>
      <c r="E111" s="180" t="s">
        <v>1051</v>
      </c>
      <c r="F111" s="181" t="s">
        <v>1052</v>
      </c>
      <c r="G111" s="182" t="s">
        <v>640</v>
      </c>
      <c r="H111" s="183">
        <v>6</v>
      </c>
      <c r="I111" s="184"/>
      <c r="J111" s="185">
        <f>ROUND(I111*H111,2)</f>
        <v>0</v>
      </c>
      <c r="K111" s="181" t="s">
        <v>610</v>
      </c>
      <c r="L111" s="40"/>
      <c r="M111" s="186" t="s">
        <v>34</v>
      </c>
      <c r="N111" s="187" t="s">
        <v>48</v>
      </c>
      <c r="O111" s="6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0" t="s">
        <v>162</v>
      </c>
      <c r="AT111" s="190" t="s">
        <v>157</v>
      </c>
      <c r="AU111" s="190" t="s">
        <v>23</v>
      </c>
      <c r="AY111" s="17" t="s">
        <v>155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7" t="s">
        <v>23</v>
      </c>
      <c r="BK111" s="191">
        <f>ROUND(I111*H111,2)</f>
        <v>0</v>
      </c>
      <c r="BL111" s="17" t="s">
        <v>162</v>
      </c>
      <c r="BM111" s="190" t="s">
        <v>1053</v>
      </c>
    </row>
    <row r="112" spans="1:65" s="2" customFormat="1" ht="19.5">
      <c r="A112" s="35"/>
      <c r="B112" s="36"/>
      <c r="C112" s="37"/>
      <c r="D112" s="192" t="s">
        <v>164</v>
      </c>
      <c r="E112" s="37"/>
      <c r="F112" s="193" t="s">
        <v>1052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164</v>
      </c>
      <c r="AU112" s="17" t="s">
        <v>23</v>
      </c>
    </row>
    <row r="113" spans="1:65" s="2" customFormat="1" ht="24">
      <c r="A113" s="35"/>
      <c r="B113" s="36"/>
      <c r="C113" s="179" t="s">
        <v>216</v>
      </c>
      <c r="D113" s="179" t="s">
        <v>157</v>
      </c>
      <c r="E113" s="180" t="s">
        <v>1054</v>
      </c>
      <c r="F113" s="181" t="s">
        <v>1055</v>
      </c>
      <c r="G113" s="182" t="s">
        <v>173</v>
      </c>
      <c r="H113" s="183">
        <v>16</v>
      </c>
      <c r="I113" s="184"/>
      <c r="J113" s="185">
        <f>ROUND(I113*H113,2)</f>
        <v>0</v>
      </c>
      <c r="K113" s="181" t="s">
        <v>1056</v>
      </c>
      <c r="L113" s="40"/>
      <c r="M113" s="186" t="s">
        <v>34</v>
      </c>
      <c r="N113" s="187" t="s">
        <v>48</v>
      </c>
      <c r="O113" s="65"/>
      <c r="P113" s="188">
        <f>O113*H113</f>
        <v>0</v>
      </c>
      <c r="Q113" s="188">
        <v>1.0117016E-2</v>
      </c>
      <c r="R113" s="188">
        <f>Q113*H113</f>
        <v>0.16187225599999999</v>
      </c>
      <c r="S113" s="188">
        <v>8.9999999999999993E-3</v>
      </c>
      <c r="T113" s="189">
        <f>S113*H113</f>
        <v>0.14399999999999999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162</v>
      </c>
      <c r="AT113" s="190" t="s">
        <v>157</v>
      </c>
      <c r="AU113" s="190" t="s">
        <v>23</v>
      </c>
      <c r="AY113" s="17" t="s">
        <v>155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7" t="s">
        <v>23</v>
      </c>
      <c r="BK113" s="191">
        <f>ROUND(I113*H113,2)</f>
        <v>0</v>
      </c>
      <c r="BL113" s="17" t="s">
        <v>162</v>
      </c>
      <c r="BM113" s="190" t="s">
        <v>1057</v>
      </c>
    </row>
    <row r="114" spans="1:65" s="2" customFormat="1" ht="11.25">
      <c r="A114" s="35"/>
      <c r="B114" s="36"/>
      <c r="C114" s="37"/>
      <c r="D114" s="192" t="s">
        <v>164</v>
      </c>
      <c r="E114" s="37"/>
      <c r="F114" s="193" t="s">
        <v>1055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7" t="s">
        <v>164</v>
      </c>
      <c r="AU114" s="17" t="s">
        <v>23</v>
      </c>
    </row>
    <row r="115" spans="1:65" s="2" customFormat="1" ht="19.5">
      <c r="A115" s="35"/>
      <c r="B115" s="36"/>
      <c r="C115" s="37"/>
      <c r="D115" s="192" t="s">
        <v>236</v>
      </c>
      <c r="E115" s="37"/>
      <c r="F115" s="219" t="s">
        <v>1058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7" t="s">
        <v>236</v>
      </c>
      <c r="AU115" s="17" t="s">
        <v>23</v>
      </c>
    </row>
    <row r="116" spans="1:65" s="13" customFormat="1" ht="11.25">
      <c r="B116" s="197"/>
      <c r="C116" s="198"/>
      <c r="D116" s="192" t="s">
        <v>180</v>
      </c>
      <c r="E116" s="199" t="s">
        <v>34</v>
      </c>
      <c r="F116" s="200" t="s">
        <v>1059</v>
      </c>
      <c r="G116" s="198"/>
      <c r="H116" s="201">
        <v>16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180</v>
      </c>
      <c r="AU116" s="207" t="s">
        <v>23</v>
      </c>
      <c r="AV116" s="13" t="s">
        <v>22</v>
      </c>
      <c r="AW116" s="13" t="s">
        <v>39</v>
      </c>
      <c r="AX116" s="13" t="s">
        <v>23</v>
      </c>
      <c r="AY116" s="207" t="s">
        <v>155</v>
      </c>
    </row>
    <row r="117" spans="1:65" s="2" customFormat="1" ht="21.75" customHeight="1">
      <c r="A117" s="35"/>
      <c r="B117" s="36"/>
      <c r="C117" s="220" t="s">
        <v>221</v>
      </c>
      <c r="D117" s="220" t="s">
        <v>269</v>
      </c>
      <c r="E117" s="221" t="s">
        <v>1060</v>
      </c>
      <c r="F117" s="222" t="s">
        <v>1061</v>
      </c>
      <c r="G117" s="223" t="s">
        <v>173</v>
      </c>
      <c r="H117" s="224">
        <v>32</v>
      </c>
      <c r="I117" s="225"/>
      <c r="J117" s="226">
        <f>ROUND(I117*H117,2)</f>
        <v>0</v>
      </c>
      <c r="K117" s="222" t="s">
        <v>610</v>
      </c>
      <c r="L117" s="227"/>
      <c r="M117" s="228" t="s">
        <v>34</v>
      </c>
      <c r="N117" s="229" t="s">
        <v>48</v>
      </c>
      <c r="O117" s="65"/>
      <c r="P117" s="188">
        <f>O117*H117</f>
        <v>0</v>
      </c>
      <c r="Q117" s="188">
        <v>2.1000000000000001E-4</v>
      </c>
      <c r="R117" s="188">
        <f>Q117*H117</f>
        <v>6.7200000000000003E-3</v>
      </c>
      <c r="S117" s="188">
        <v>0</v>
      </c>
      <c r="T117" s="18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0" t="s">
        <v>197</v>
      </c>
      <c r="AT117" s="190" t="s">
        <v>269</v>
      </c>
      <c r="AU117" s="190" t="s">
        <v>23</v>
      </c>
      <c r="AY117" s="17" t="s">
        <v>155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7" t="s">
        <v>23</v>
      </c>
      <c r="BK117" s="191">
        <f>ROUND(I117*H117,2)</f>
        <v>0</v>
      </c>
      <c r="BL117" s="17" t="s">
        <v>162</v>
      </c>
      <c r="BM117" s="190" t="s">
        <v>1062</v>
      </c>
    </row>
    <row r="118" spans="1:65" s="2" customFormat="1" ht="11.25">
      <c r="A118" s="35"/>
      <c r="B118" s="36"/>
      <c r="C118" s="37"/>
      <c r="D118" s="192" t="s">
        <v>164</v>
      </c>
      <c r="E118" s="37"/>
      <c r="F118" s="193" t="s">
        <v>1061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7" t="s">
        <v>164</v>
      </c>
      <c r="AU118" s="17" t="s">
        <v>23</v>
      </c>
    </row>
    <row r="119" spans="1:65" s="13" customFormat="1" ht="11.25">
      <c r="B119" s="197"/>
      <c r="C119" s="198"/>
      <c r="D119" s="192" t="s">
        <v>180</v>
      </c>
      <c r="E119" s="199" t="s">
        <v>34</v>
      </c>
      <c r="F119" s="200" t="s">
        <v>1063</v>
      </c>
      <c r="G119" s="198"/>
      <c r="H119" s="201">
        <v>16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180</v>
      </c>
      <c r="AU119" s="207" t="s">
        <v>23</v>
      </c>
      <c r="AV119" s="13" t="s">
        <v>22</v>
      </c>
      <c r="AW119" s="13" t="s">
        <v>39</v>
      </c>
      <c r="AX119" s="13" t="s">
        <v>77</v>
      </c>
      <c r="AY119" s="207" t="s">
        <v>155</v>
      </c>
    </row>
    <row r="120" spans="1:65" s="13" customFormat="1" ht="11.25">
      <c r="B120" s="197"/>
      <c r="C120" s="198"/>
      <c r="D120" s="192" t="s">
        <v>180</v>
      </c>
      <c r="E120" s="199" t="s">
        <v>34</v>
      </c>
      <c r="F120" s="200" t="s">
        <v>1064</v>
      </c>
      <c r="G120" s="198"/>
      <c r="H120" s="201">
        <v>16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180</v>
      </c>
      <c r="AU120" s="207" t="s">
        <v>23</v>
      </c>
      <c r="AV120" s="13" t="s">
        <v>22</v>
      </c>
      <c r="AW120" s="13" t="s">
        <v>39</v>
      </c>
      <c r="AX120" s="13" t="s">
        <v>77</v>
      </c>
      <c r="AY120" s="207" t="s">
        <v>155</v>
      </c>
    </row>
    <row r="121" spans="1:65" s="14" customFormat="1" ht="11.25">
      <c r="B121" s="208"/>
      <c r="C121" s="209"/>
      <c r="D121" s="192" t="s">
        <v>180</v>
      </c>
      <c r="E121" s="210" t="s">
        <v>34</v>
      </c>
      <c r="F121" s="211" t="s">
        <v>205</v>
      </c>
      <c r="G121" s="209"/>
      <c r="H121" s="212">
        <v>32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180</v>
      </c>
      <c r="AU121" s="218" t="s">
        <v>23</v>
      </c>
      <c r="AV121" s="14" t="s">
        <v>162</v>
      </c>
      <c r="AW121" s="14" t="s">
        <v>39</v>
      </c>
      <c r="AX121" s="14" t="s">
        <v>23</v>
      </c>
      <c r="AY121" s="218" t="s">
        <v>155</v>
      </c>
    </row>
    <row r="122" spans="1:65" s="2" customFormat="1" ht="16.5" customHeight="1">
      <c r="A122" s="35"/>
      <c r="B122" s="36"/>
      <c r="C122" s="220" t="s">
        <v>227</v>
      </c>
      <c r="D122" s="220" t="s">
        <v>269</v>
      </c>
      <c r="E122" s="221" t="s">
        <v>1065</v>
      </c>
      <c r="F122" s="222" t="s">
        <v>1066</v>
      </c>
      <c r="G122" s="223" t="s">
        <v>173</v>
      </c>
      <c r="H122" s="224">
        <v>16</v>
      </c>
      <c r="I122" s="225"/>
      <c r="J122" s="226">
        <f>ROUND(I122*H122,2)</f>
        <v>0</v>
      </c>
      <c r="K122" s="222" t="s">
        <v>610</v>
      </c>
      <c r="L122" s="227"/>
      <c r="M122" s="228" t="s">
        <v>34</v>
      </c>
      <c r="N122" s="229" t="s">
        <v>48</v>
      </c>
      <c r="O122" s="65"/>
      <c r="P122" s="188">
        <f>O122*H122</f>
        <v>0</v>
      </c>
      <c r="Q122" s="188">
        <v>1.2109999999999999E-2</v>
      </c>
      <c r="R122" s="188">
        <f>Q122*H122</f>
        <v>0.19375999999999999</v>
      </c>
      <c r="S122" s="188">
        <v>0</v>
      </c>
      <c r="T122" s="18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0" t="s">
        <v>197</v>
      </c>
      <c r="AT122" s="190" t="s">
        <v>269</v>
      </c>
      <c r="AU122" s="190" t="s">
        <v>23</v>
      </c>
      <c r="AY122" s="17" t="s">
        <v>155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7" t="s">
        <v>23</v>
      </c>
      <c r="BK122" s="191">
        <f>ROUND(I122*H122,2)</f>
        <v>0</v>
      </c>
      <c r="BL122" s="17" t="s">
        <v>162</v>
      </c>
      <c r="BM122" s="190" t="s">
        <v>1067</v>
      </c>
    </row>
    <row r="123" spans="1:65" s="2" customFormat="1" ht="11.25">
      <c r="A123" s="35"/>
      <c r="B123" s="36"/>
      <c r="C123" s="37"/>
      <c r="D123" s="192" t="s">
        <v>164</v>
      </c>
      <c r="E123" s="37"/>
      <c r="F123" s="193" t="s">
        <v>1066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164</v>
      </c>
      <c r="AU123" s="17" t="s">
        <v>23</v>
      </c>
    </row>
    <row r="124" spans="1:65" s="13" customFormat="1" ht="11.25">
      <c r="B124" s="197"/>
      <c r="C124" s="198"/>
      <c r="D124" s="192" t="s">
        <v>180</v>
      </c>
      <c r="E124" s="199" t="s">
        <v>34</v>
      </c>
      <c r="F124" s="200" t="s">
        <v>1063</v>
      </c>
      <c r="G124" s="198"/>
      <c r="H124" s="201">
        <v>16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180</v>
      </c>
      <c r="AU124" s="207" t="s">
        <v>23</v>
      </c>
      <c r="AV124" s="13" t="s">
        <v>22</v>
      </c>
      <c r="AW124" s="13" t="s">
        <v>39</v>
      </c>
      <c r="AX124" s="13" t="s">
        <v>23</v>
      </c>
      <c r="AY124" s="207" t="s">
        <v>155</v>
      </c>
    </row>
    <row r="125" spans="1:65" s="2" customFormat="1" ht="21.75" customHeight="1">
      <c r="A125" s="35"/>
      <c r="B125" s="36"/>
      <c r="C125" s="220" t="s">
        <v>232</v>
      </c>
      <c r="D125" s="220" t="s">
        <v>269</v>
      </c>
      <c r="E125" s="221" t="s">
        <v>1068</v>
      </c>
      <c r="F125" s="222" t="s">
        <v>1069</v>
      </c>
      <c r="G125" s="223" t="s">
        <v>173</v>
      </c>
      <c r="H125" s="224">
        <v>32</v>
      </c>
      <c r="I125" s="225"/>
      <c r="J125" s="226">
        <f>ROUND(I125*H125,2)</f>
        <v>0</v>
      </c>
      <c r="K125" s="222" t="s">
        <v>610</v>
      </c>
      <c r="L125" s="227"/>
      <c r="M125" s="228" t="s">
        <v>34</v>
      </c>
      <c r="N125" s="229" t="s">
        <v>48</v>
      </c>
      <c r="O125" s="65"/>
      <c r="P125" s="188">
        <f>O125*H125</f>
        <v>0</v>
      </c>
      <c r="Q125" s="188">
        <v>5.1000000000000004E-4</v>
      </c>
      <c r="R125" s="188">
        <f>Q125*H125</f>
        <v>1.6320000000000001E-2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197</v>
      </c>
      <c r="AT125" s="190" t="s">
        <v>269</v>
      </c>
      <c r="AU125" s="190" t="s">
        <v>23</v>
      </c>
      <c r="AY125" s="17" t="s">
        <v>155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7" t="s">
        <v>23</v>
      </c>
      <c r="BK125" s="191">
        <f>ROUND(I125*H125,2)</f>
        <v>0</v>
      </c>
      <c r="BL125" s="17" t="s">
        <v>162</v>
      </c>
      <c r="BM125" s="190" t="s">
        <v>1070</v>
      </c>
    </row>
    <row r="126" spans="1:65" s="2" customFormat="1" ht="11.25">
      <c r="A126" s="35"/>
      <c r="B126" s="36"/>
      <c r="C126" s="37"/>
      <c r="D126" s="192" t="s">
        <v>164</v>
      </c>
      <c r="E126" s="37"/>
      <c r="F126" s="193" t="s">
        <v>1069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164</v>
      </c>
      <c r="AU126" s="17" t="s">
        <v>23</v>
      </c>
    </row>
    <row r="127" spans="1:65" s="13" customFormat="1" ht="11.25">
      <c r="B127" s="197"/>
      <c r="C127" s="198"/>
      <c r="D127" s="192" t="s">
        <v>180</v>
      </c>
      <c r="E127" s="199" t="s">
        <v>34</v>
      </c>
      <c r="F127" s="200" t="s">
        <v>1071</v>
      </c>
      <c r="G127" s="198"/>
      <c r="H127" s="201">
        <v>16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180</v>
      </c>
      <c r="AU127" s="207" t="s">
        <v>23</v>
      </c>
      <c r="AV127" s="13" t="s">
        <v>22</v>
      </c>
      <c r="AW127" s="13" t="s">
        <v>39</v>
      </c>
      <c r="AX127" s="13" t="s">
        <v>77</v>
      </c>
      <c r="AY127" s="207" t="s">
        <v>155</v>
      </c>
    </row>
    <row r="128" spans="1:65" s="13" customFormat="1" ht="11.25">
      <c r="B128" s="197"/>
      <c r="C128" s="198"/>
      <c r="D128" s="192" t="s">
        <v>180</v>
      </c>
      <c r="E128" s="199" t="s">
        <v>34</v>
      </c>
      <c r="F128" s="200" t="s">
        <v>1072</v>
      </c>
      <c r="G128" s="198"/>
      <c r="H128" s="201">
        <v>16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180</v>
      </c>
      <c r="AU128" s="207" t="s">
        <v>23</v>
      </c>
      <c r="AV128" s="13" t="s">
        <v>22</v>
      </c>
      <c r="AW128" s="13" t="s">
        <v>39</v>
      </c>
      <c r="AX128" s="13" t="s">
        <v>77</v>
      </c>
      <c r="AY128" s="207" t="s">
        <v>155</v>
      </c>
    </row>
    <row r="129" spans="1:65" s="14" customFormat="1" ht="11.25">
      <c r="B129" s="208"/>
      <c r="C129" s="209"/>
      <c r="D129" s="192" t="s">
        <v>180</v>
      </c>
      <c r="E129" s="210" t="s">
        <v>34</v>
      </c>
      <c r="F129" s="211" t="s">
        <v>205</v>
      </c>
      <c r="G129" s="209"/>
      <c r="H129" s="212">
        <v>32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180</v>
      </c>
      <c r="AU129" s="218" t="s">
        <v>23</v>
      </c>
      <c r="AV129" s="14" t="s">
        <v>162</v>
      </c>
      <c r="AW129" s="14" t="s">
        <v>39</v>
      </c>
      <c r="AX129" s="14" t="s">
        <v>23</v>
      </c>
      <c r="AY129" s="218" t="s">
        <v>155</v>
      </c>
    </row>
    <row r="130" spans="1:65" s="2" customFormat="1" ht="24">
      <c r="A130" s="35"/>
      <c r="B130" s="36"/>
      <c r="C130" s="220" t="s">
        <v>8</v>
      </c>
      <c r="D130" s="220" t="s">
        <v>269</v>
      </c>
      <c r="E130" s="221" t="s">
        <v>1073</v>
      </c>
      <c r="F130" s="222" t="s">
        <v>1074</v>
      </c>
      <c r="G130" s="223" t="s">
        <v>173</v>
      </c>
      <c r="H130" s="224">
        <v>32</v>
      </c>
      <c r="I130" s="225"/>
      <c r="J130" s="226">
        <f>ROUND(I130*H130,2)</f>
        <v>0</v>
      </c>
      <c r="K130" s="222" t="s">
        <v>610</v>
      </c>
      <c r="L130" s="227"/>
      <c r="M130" s="228" t="s">
        <v>34</v>
      </c>
      <c r="N130" s="229" t="s">
        <v>48</v>
      </c>
      <c r="O130" s="65"/>
      <c r="P130" s="188">
        <f>O130*H130</f>
        <v>0</v>
      </c>
      <c r="Q130" s="188">
        <v>1.1100000000000001E-3</v>
      </c>
      <c r="R130" s="188">
        <f>Q130*H130</f>
        <v>3.5520000000000003E-2</v>
      </c>
      <c r="S130" s="188">
        <v>0</v>
      </c>
      <c r="T130" s="18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0" t="s">
        <v>197</v>
      </c>
      <c r="AT130" s="190" t="s">
        <v>269</v>
      </c>
      <c r="AU130" s="190" t="s">
        <v>23</v>
      </c>
      <c r="AY130" s="17" t="s">
        <v>155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7" t="s">
        <v>23</v>
      </c>
      <c r="BK130" s="191">
        <f>ROUND(I130*H130,2)</f>
        <v>0</v>
      </c>
      <c r="BL130" s="17" t="s">
        <v>162</v>
      </c>
      <c r="BM130" s="190" t="s">
        <v>1075</v>
      </c>
    </row>
    <row r="131" spans="1:65" s="2" customFormat="1" ht="19.5">
      <c r="A131" s="35"/>
      <c r="B131" s="36"/>
      <c r="C131" s="37"/>
      <c r="D131" s="192" t="s">
        <v>164</v>
      </c>
      <c r="E131" s="37"/>
      <c r="F131" s="193" t="s">
        <v>1074</v>
      </c>
      <c r="G131" s="37"/>
      <c r="H131" s="37"/>
      <c r="I131" s="194"/>
      <c r="J131" s="37"/>
      <c r="K131" s="37"/>
      <c r="L131" s="40"/>
      <c r="M131" s="195"/>
      <c r="N131" s="196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164</v>
      </c>
      <c r="AU131" s="17" t="s">
        <v>23</v>
      </c>
    </row>
    <row r="132" spans="1:65" s="13" customFormat="1" ht="11.25">
      <c r="B132" s="197"/>
      <c r="C132" s="198"/>
      <c r="D132" s="192" t="s">
        <v>180</v>
      </c>
      <c r="E132" s="199" t="s">
        <v>34</v>
      </c>
      <c r="F132" s="200" t="s">
        <v>1063</v>
      </c>
      <c r="G132" s="198"/>
      <c r="H132" s="201">
        <v>16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180</v>
      </c>
      <c r="AU132" s="207" t="s">
        <v>23</v>
      </c>
      <c r="AV132" s="13" t="s">
        <v>22</v>
      </c>
      <c r="AW132" s="13" t="s">
        <v>39</v>
      </c>
      <c r="AX132" s="13" t="s">
        <v>77</v>
      </c>
      <c r="AY132" s="207" t="s">
        <v>155</v>
      </c>
    </row>
    <row r="133" spans="1:65" s="13" customFormat="1" ht="11.25">
      <c r="B133" s="197"/>
      <c r="C133" s="198"/>
      <c r="D133" s="192" t="s">
        <v>180</v>
      </c>
      <c r="E133" s="199" t="s">
        <v>34</v>
      </c>
      <c r="F133" s="200" t="s">
        <v>1064</v>
      </c>
      <c r="G133" s="198"/>
      <c r="H133" s="201">
        <v>16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180</v>
      </c>
      <c r="AU133" s="207" t="s">
        <v>23</v>
      </c>
      <c r="AV133" s="13" t="s">
        <v>22</v>
      </c>
      <c r="AW133" s="13" t="s">
        <v>39</v>
      </c>
      <c r="AX133" s="13" t="s">
        <v>77</v>
      </c>
      <c r="AY133" s="207" t="s">
        <v>155</v>
      </c>
    </row>
    <row r="134" spans="1:65" s="14" customFormat="1" ht="11.25">
      <c r="B134" s="208"/>
      <c r="C134" s="209"/>
      <c r="D134" s="192" t="s">
        <v>180</v>
      </c>
      <c r="E134" s="210" t="s">
        <v>34</v>
      </c>
      <c r="F134" s="211" t="s">
        <v>205</v>
      </c>
      <c r="G134" s="209"/>
      <c r="H134" s="212">
        <v>32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180</v>
      </c>
      <c r="AU134" s="218" t="s">
        <v>23</v>
      </c>
      <c r="AV134" s="14" t="s">
        <v>162</v>
      </c>
      <c r="AW134" s="14" t="s">
        <v>39</v>
      </c>
      <c r="AX134" s="14" t="s">
        <v>23</v>
      </c>
      <c r="AY134" s="218" t="s">
        <v>155</v>
      </c>
    </row>
    <row r="135" spans="1:65" s="2" customFormat="1" ht="24">
      <c r="A135" s="35"/>
      <c r="B135" s="36"/>
      <c r="C135" s="220" t="s">
        <v>247</v>
      </c>
      <c r="D135" s="220" t="s">
        <v>269</v>
      </c>
      <c r="E135" s="221" t="s">
        <v>1076</v>
      </c>
      <c r="F135" s="222" t="s">
        <v>1077</v>
      </c>
      <c r="G135" s="223" t="s">
        <v>173</v>
      </c>
      <c r="H135" s="224">
        <v>64</v>
      </c>
      <c r="I135" s="225"/>
      <c r="J135" s="226">
        <f>ROUND(I135*H135,2)</f>
        <v>0</v>
      </c>
      <c r="K135" s="222" t="s">
        <v>610</v>
      </c>
      <c r="L135" s="227"/>
      <c r="M135" s="228" t="s">
        <v>34</v>
      </c>
      <c r="N135" s="229" t="s">
        <v>48</v>
      </c>
      <c r="O135" s="65"/>
      <c r="P135" s="188">
        <f>O135*H135</f>
        <v>0</v>
      </c>
      <c r="Q135" s="188">
        <v>5.6999999999999998E-4</v>
      </c>
      <c r="R135" s="188">
        <f>Q135*H135</f>
        <v>3.6479999999999999E-2</v>
      </c>
      <c r="S135" s="188">
        <v>0</v>
      </c>
      <c r="T135" s="18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0" t="s">
        <v>197</v>
      </c>
      <c r="AT135" s="190" t="s">
        <v>269</v>
      </c>
      <c r="AU135" s="190" t="s">
        <v>23</v>
      </c>
      <c r="AY135" s="17" t="s">
        <v>155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7" t="s">
        <v>23</v>
      </c>
      <c r="BK135" s="191">
        <f>ROUND(I135*H135,2)</f>
        <v>0</v>
      </c>
      <c r="BL135" s="17" t="s">
        <v>162</v>
      </c>
      <c r="BM135" s="190" t="s">
        <v>1078</v>
      </c>
    </row>
    <row r="136" spans="1:65" s="2" customFormat="1" ht="11.25">
      <c r="A136" s="35"/>
      <c r="B136" s="36"/>
      <c r="C136" s="37"/>
      <c r="D136" s="192" t="s">
        <v>164</v>
      </c>
      <c r="E136" s="37"/>
      <c r="F136" s="193" t="s">
        <v>1077</v>
      </c>
      <c r="G136" s="37"/>
      <c r="H136" s="37"/>
      <c r="I136" s="194"/>
      <c r="J136" s="37"/>
      <c r="K136" s="37"/>
      <c r="L136" s="40"/>
      <c r="M136" s="195"/>
      <c r="N136" s="19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164</v>
      </c>
      <c r="AU136" s="17" t="s">
        <v>23</v>
      </c>
    </row>
    <row r="137" spans="1:65" s="13" customFormat="1" ht="11.25">
      <c r="B137" s="197"/>
      <c r="C137" s="198"/>
      <c r="D137" s="192" t="s">
        <v>180</v>
      </c>
      <c r="E137" s="199" t="s">
        <v>34</v>
      </c>
      <c r="F137" s="200" t="s">
        <v>1079</v>
      </c>
      <c r="G137" s="198"/>
      <c r="H137" s="201">
        <v>64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180</v>
      </c>
      <c r="AU137" s="207" t="s">
        <v>23</v>
      </c>
      <c r="AV137" s="13" t="s">
        <v>22</v>
      </c>
      <c r="AW137" s="13" t="s">
        <v>39</v>
      </c>
      <c r="AX137" s="13" t="s">
        <v>23</v>
      </c>
      <c r="AY137" s="207" t="s">
        <v>155</v>
      </c>
    </row>
    <row r="138" spans="1:65" s="2" customFormat="1" ht="24">
      <c r="A138" s="35"/>
      <c r="B138" s="36"/>
      <c r="C138" s="179" t="s">
        <v>253</v>
      </c>
      <c r="D138" s="179" t="s">
        <v>157</v>
      </c>
      <c r="E138" s="180" t="s">
        <v>630</v>
      </c>
      <c r="F138" s="181" t="s">
        <v>631</v>
      </c>
      <c r="G138" s="182" t="s">
        <v>632</v>
      </c>
      <c r="H138" s="183">
        <v>1</v>
      </c>
      <c r="I138" s="184"/>
      <c r="J138" s="185">
        <f>ROUND(I138*H138,2)</f>
        <v>0</v>
      </c>
      <c r="K138" s="181" t="s">
        <v>610</v>
      </c>
      <c r="L138" s="40"/>
      <c r="M138" s="186" t="s">
        <v>34</v>
      </c>
      <c r="N138" s="187" t="s">
        <v>48</v>
      </c>
      <c r="O138" s="65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0" t="s">
        <v>162</v>
      </c>
      <c r="AT138" s="190" t="s">
        <v>157</v>
      </c>
      <c r="AU138" s="190" t="s">
        <v>23</v>
      </c>
      <c r="AY138" s="17" t="s">
        <v>155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7" t="s">
        <v>23</v>
      </c>
      <c r="BK138" s="191">
        <f>ROUND(I138*H138,2)</f>
        <v>0</v>
      </c>
      <c r="BL138" s="17" t="s">
        <v>162</v>
      </c>
      <c r="BM138" s="190" t="s">
        <v>1080</v>
      </c>
    </row>
    <row r="139" spans="1:65" s="2" customFormat="1" ht="19.5">
      <c r="A139" s="35"/>
      <c r="B139" s="36"/>
      <c r="C139" s="37"/>
      <c r="D139" s="192" t="s">
        <v>164</v>
      </c>
      <c r="E139" s="37"/>
      <c r="F139" s="193" t="s">
        <v>631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164</v>
      </c>
      <c r="AU139" s="17" t="s">
        <v>23</v>
      </c>
    </row>
    <row r="140" spans="1:65" s="13" customFormat="1" ht="11.25">
      <c r="B140" s="197"/>
      <c r="C140" s="198"/>
      <c r="D140" s="192" t="s">
        <v>180</v>
      </c>
      <c r="E140" s="199" t="s">
        <v>34</v>
      </c>
      <c r="F140" s="200" t="s">
        <v>634</v>
      </c>
      <c r="G140" s="198"/>
      <c r="H140" s="201">
        <v>1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180</v>
      </c>
      <c r="AU140" s="207" t="s">
        <v>23</v>
      </c>
      <c r="AV140" s="13" t="s">
        <v>22</v>
      </c>
      <c r="AW140" s="13" t="s">
        <v>39</v>
      </c>
      <c r="AX140" s="13" t="s">
        <v>23</v>
      </c>
      <c r="AY140" s="207" t="s">
        <v>155</v>
      </c>
    </row>
    <row r="141" spans="1:65" s="12" customFormat="1" ht="25.9" customHeight="1">
      <c r="B141" s="163"/>
      <c r="C141" s="164"/>
      <c r="D141" s="165" t="s">
        <v>76</v>
      </c>
      <c r="E141" s="166" t="s">
        <v>642</v>
      </c>
      <c r="F141" s="166" t="s">
        <v>643</v>
      </c>
      <c r="G141" s="164"/>
      <c r="H141" s="164"/>
      <c r="I141" s="167"/>
      <c r="J141" s="168">
        <f>BK141</f>
        <v>0</v>
      </c>
      <c r="K141" s="164"/>
      <c r="L141" s="169"/>
      <c r="M141" s="170"/>
      <c r="N141" s="171"/>
      <c r="O141" s="171"/>
      <c r="P141" s="172">
        <f>SUM(P142:P160)</f>
        <v>0</v>
      </c>
      <c r="Q141" s="171"/>
      <c r="R141" s="172">
        <f>SUM(R142:R160)</f>
        <v>0</v>
      </c>
      <c r="S141" s="171"/>
      <c r="T141" s="173">
        <f>SUM(T142:T160)</f>
        <v>0</v>
      </c>
      <c r="AR141" s="174" t="s">
        <v>162</v>
      </c>
      <c r="AT141" s="175" t="s">
        <v>76</v>
      </c>
      <c r="AU141" s="175" t="s">
        <v>77</v>
      </c>
      <c r="AY141" s="174" t="s">
        <v>155</v>
      </c>
      <c r="BK141" s="176">
        <f>SUM(BK142:BK160)</f>
        <v>0</v>
      </c>
    </row>
    <row r="142" spans="1:65" s="2" customFormat="1" ht="48">
      <c r="A142" s="35"/>
      <c r="B142" s="36"/>
      <c r="C142" s="179" t="s">
        <v>261</v>
      </c>
      <c r="D142" s="179" t="s">
        <v>157</v>
      </c>
      <c r="E142" s="180" t="s">
        <v>644</v>
      </c>
      <c r="F142" s="181" t="s">
        <v>645</v>
      </c>
      <c r="G142" s="182" t="s">
        <v>272</v>
      </c>
      <c r="H142" s="183">
        <v>76.5</v>
      </c>
      <c r="I142" s="184"/>
      <c r="J142" s="185">
        <f>ROUND(I142*H142,2)</f>
        <v>0</v>
      </c>
      <c r="K142" s="181" t="s">
        <v>610</v>
      </c>
      <c r="L142" s="40"/>
      <c r="M142" s="186" t="s">
        <v>34</v>
      </c>
      <c r="N142" s="187" t="s">
        <v>48</v>
      </c>
      <c r="O142" s="65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646</v>
      </c>
      <c r="AT142" s="190" t="s">
        <v>157</v>
      </c>
      <c r="AU142" s="190" t="s">
        <v>23</v>
      </c>
      <c r="AY142" s="17" t="s">
        <v>155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7" t="s">
        <v>23</v>
      </c>
      <c r="BK142" s="191">
        <f>ROUND(I142*H142,2)</f>
        <v>0</v>
      </c>
      <c r="BL142" s="17" t="s">
        <v>646</v>
      </c>
      <c r="BM142" s="190" t="s">
        <v>1081</v>
      </c>
    </row>
    <row r="143" spans="1:65" s="2" customFormat="1" ht="29.25">
      <c r="A143" s="35"/>
      <c r="B143" s="36"/>
      <c r="C143" s="37"/>
      <c r="D143" s="192" t="s">
        <v>164</v>
      </c>
      <c r="E143" s="37"/>
      <c r="F143" s="193" t="s">
        <v>645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164</v>
      </c>
      <c r="AU143" s="17" t="s">
        <v>23</v>
      </c>
    </row>
    <row r="144" spans="1:65" s="13" customFormat="1" ht="11.25">
      <c r="B144" s="197"/>
      <c r="C144" s="198"/>
      <c r="D144" s="192" t="s">
        <v>180</v>
      </c>
      <c r="E144" s="199" t="s">
        <v>34</v>
      </c>
      <c r="F144" s="200" t="s">
        <v>1082</v>
      </c>
      <c r="G144" s="198"/>
      <c r="H144" s="201">
        <v>76.5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180</v>
      </c>
      <c r="AU144" s="207" t="s">
        <v>23</v>
      </c>
      <c r="AV144" s="13" t="s">
        <v>22</v>
      </c>
      <c r="AW144" s="13" t="s">
        <v>39</v>
      </c>
      <c r="AX144" s="13" t="s">
        <v>23</v>
      </c>
      <c r="AY144" s="207" t="s">
        <v>155</v>
      </c>
    </row>
    <row r="145" spans="1:65" s="2" customFormat="1" ht="21.75" customHeight="1">
      <c r="A145" s="35"/>
      <c r="B145" s="36"/>
      <c r="C145" s="179" t="s">
        <v>268</v>
      </c>
      <c r="D145" s="179" t="s">
        <v>157</v>
      </c>
      <c r="E145" s="180" t="s">
        <v>649</v>
      </c>
      <c r="F145" s="181" t="s">
        <v>650</v>
      </c>
      <c r="G145" s="182" t="s">
        <v>272</v>
      </c>
      <c r="H145" s="183">
        <v>40.5</v>
      </c>
      <c r="I145" s="184"/>
      <c r="J145" s="185">
        <f>ROUND(I145*H145,2)</f>
        <v>0</v>
      </c>
      <c r="K145" s="181" t="s">
        <v>610</v>
      </c>
      <c r="L145" s="40"/>
      <c r="M145" s="186" t="s">
        <v>34</v>
      </c>
      <c r="N145" s="187" t="s">
        <v>48</v>
      </c>
      <c r="O145" s="6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0" t="s">
        <v>646</v>
      </c>
      <c r="AT145" s="190" t="s">
        <v>157</v>
      </c>
      <c r="AU145" s="190" t="s">
        <v>23</v>
      </c>
      <c r="AY145" s="17" t="s">
        <v>155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7" t="s">
        <v>23</v>
      </c>
      <c r="BK145" s="191">
        <f>ROUND(I145*H145,2)</f>
        <v>0</v>
      </c>
      <c r="BL145" s="17" t="s">
        <v>646</v>
      </c>
      <c r="BM145" s="190" t="s">
        <v>1083</v>
      </c>
    </row>
    <row r="146" spans="1:65" s="2" customFormat="1" ht="11.25">
      <c r="A146" s="35"/>
      <c r="B146" s="36"/>
      <c r="C146" s="37"/>
      <c r="D146" s="192" t="s">
        <v>164</v>
      </c>
      <c r="E146" s="37"/>
      <c r="F146" s="193" t="s">
        <v>650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164</v>
      </c>
      <c r="AU146" s="17" t="s">
        <v>23</v>
      </c>
    </row>
    <row r="147" spans="1:65" s="2" customFormat="1" ht="58.5">
      <c r="A147" s="35"/>
      <c r="B147" s="36"/>
      <c r="C147" s="37"/>
      <c r="D147" s="192" t="s">
        <v>236</v>
      </c>
      <c r="E147" s="37"/>
      <c r="F147" s="219" t="s">
        <v>652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236</v>
      </c>
      <c r="AU147" s="17" t="s">
        <v>23</v>
      </c>
    </row>
    <row r="148" spans="1:65" s="13" customFormat="1" ht="11.25">
      <c r="B148" s="197"/>
      <c r="C148" s="198"/>
      <c r="D148" s="192" t="s">
        <v>180</v>
      </c>
      <c r="E148" s="199" t="s">
        <v>34</v>
      </c>
      <c r="F148" s="200" t="s">
        <v>1084</v>
      </c>
      <c r="G148" s="198"/>
      <c r="H148" s="201">
        <v>40.5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180</v>
      </c>
      <c r="AU148" s="207" t="s">
        <v>23</v>
      </c>
      <c r="AV148" s="13" t="s">
        <v>22</v>
      </c>
      <c r="AW148" s="13" t="s">
        <v>39</v>
      </c>
      <c r="AX148" s="13" t="s">
        <v>23</v>
      </c>
      <c r="AY148" s="207" t="s">
        <v>155</v>
      </c>
    </row>
    <row r="149" spans="1:65" s="2" customFormat="1" ht="21.75" customHeight="1">
      <c r="A149" s="35"/>
      <c r="B149" s="36"/>
      <c r="C149" s="179" t="s">
        <v>275</v>
      </c>
      <c r="D149" s="179" t="s">
        <v>157</v>
      </c>
      <c r="E149" s="180" t="s">
        <v>654</v>
      </c>
      <c r="F149" s="181" t="s">
        <v>655</v>
      </c>
      <c r="G149" s="182" t="s">
        <v>272</v>
      </c>
      <c r="H149" s="183">
        <v>36</v>
      </c>
      <c r="I149" s="184"/>
      <c r="J149" s="185">
        <f>ROUND(I149*H149,2)</f>
        <v>0</v>
      </c>
      <c r="K149" s="181" t="s">
        <v>610</v>
      </c>
      <c r="L149" s="40"/>
      <c r="M149" s="186" t="s">
        <v>34</v>
      </c>
      <c r="N149" s="187" t="s">
        <v>48</v>
      </c>
      <c r="O149" s="6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0" t="s">
        <v>646</v>
      </c>
      <c r="AT149" s="190" t="s">
        <v>157</v>
      </c>
      <c r="AU149" s="190" t="s">
        <v>23</v>
      </c>
      <c r="AY149" s="17" t="s">
        <v>155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7" t="s">
        <v>23</v>
      </c>
      <c r="BK149" s="191">
        <f>ROUND(I149*H149,2)</f>
        <v>0</v>
      </c>
      <c r="BL149" s="17" t="s">
        <v>646</v>
      </c>
      <c r="BM149" s="190" t="s">
        <v>1085</v>
      </c>
    </row>
    <row r="150" spans="1:65" s="2" customFormat="1" ht="29.25">
      <c r="A150" s="35"/>
      <c r="B150" s="36"/>
      <c r="C150" s="37"/>
      <c r="D150" s="192" t="s">
        <v>164</v>
      </c>
      <c r="E150" s="37"/>
      <c r="F150" s="193" t="s">
        <v>1086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164</v>
      </c>
      <c r="AU150" s="17" t="s">
        <v>23</v>
      </c>
    </row>
    <row r="151" spans="1:65" s="13" customFormat="1" ht="11.25">
      <c r="B151" s="197"/>
      <c r="C151" s="198"/>
      <c r="D151" s="192" t="s">
        <v>180</v>
      </c>
      <c r="E151" s="199" t="s">
        <v>34</v>
      </c>
      <c r="F151" s="200" t="s">
        <v>1087</v>
      </c>
      <c r="G151" s="198"/>
      <c r="H151" s="201">
        <v>36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180</v>
      </c>
      <c r="AU151" s="207" t="s">
        <v>23</v>
      </c>
      <c r="AV151" s="13" t="s">
        <v>22</v>
      </c>
      <c r="AW151" s="13" t="s">
        <v>39</v>
      </c>
      <c r="AX151" s="13" t="s">
        <v>23</v>
      </c>
      <c r="AY151" s="207" t="s">
        <v>155</v>
      </c>
    </row>
    <row r="152" spans="1:65" s="2" customFormat="1" ht="24">
      <c r="A152" s="35"/>
      <c r="B152" s="36"/>
      <c r="C152" s="179" t="s">
        <v>7</v>
      </c>
      <c r="D152" s="179" t="s">
        <v>157</v>
      </c>
      <c r="E152" s="180" t="s">
        <v>658</v>
      </c>
      <c r="F152" s="181" t="s">
        <v>659</v>
      </c>
      <c r="G152" s="182" t="s">
        <v>173</v>
      </c>
      <c r="H152" s="183">
        <v>1</v>
      </c>
      <c r="I152" s="184"/>
      <c r="J152" s="185">
        <f>ROUND(I152*H152,2)</f>
        <v>0</v>
      </c>
      <c r="K152" s="181" t="s">
        <v>610</v>
      </c>
      <c r="L152" s="40"/>
      <c r="M152" s="186" t="s">
        <v>34</v>
      </c>
      <c r="N152" s="187" t="s">
        <v>48</v>
      </c>
      <c r="O152" s="6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646</v>
      </c>
      <c r="AT152" s="190" t="s">
        <v>157</v>
      </c>
      <c r="AU152" s="190" t="s">
        <v>23</v>
      </c>
      <c r="AY152" s="17" t="s">
        <v>155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7" t="s">
        <v>23</v>
      </c>
      <c r="BK152" s="191">
        <f>ROUND(I152*H152,2)</f>
        <v>0</v>
      </c>
      <c r="BL152" s="17" t="s">
        <v>646</v>
      </c>
      <c r="BM152" s="190" t="s">
        <v>1088</v>
      </c>
    </row>
    <row r="153" spans="1:65" s="2" customFormat="1" ht="19.5">
      <c r="A153" s="35"/>
      <c r="B153" s="36"/>
      <c r="C153" s="37"/>
      <c r="D153" s="192" t="s">
        <v>164</v>
      </c>
      <c r="E153" s="37"/>
      <c r="F153" s="193" t="s">
        <v>659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164</v>
      </c>
      <c r="AU153" s="17" t="s">
        <v>23</v>
      </c>
    </row>
    <row r="154" spans="1:65" s="2" customFormat="1" ht="19.5">
      <c r="A154" s="35"/>
      <c r="B154" s="36"/>
      <c r="C154" s="37"/>
      <c r="D154" s="192" t="s">
        <v>236</v>
      </c>
      <c r="E154" s="37"/>
      <c r="F154" s="219" t="s">
        <v>661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236</v>
      </c>
      <c r="AU154" s="17" t="s">
        <v>23</v>
      </c>
    </row>
    <row r="155" spans="1:65" s="2" customFormat="1" ht="33" customHeight="1">
      <c r="A155" s="35"/>
      <c r="B155" s="36"/>
      <c r="C155" s="179" t="s">
        <v>286</v>
      </c>
      <c r="D155" s="179" t="s">
        <v>157</v>
      </c>
      <c r="E155" s="180" t="s">
        <v>666</v>
      </c>
      <c r="F155" s="181" t="s">
        <v>667</v>
      </c>
      <c r="G155" s="182" t="s">
        <v>173</v>
      </c>
      <c r="H155" s="183">
        <v>1</v>
      </c>
      <c r="I155" s="184"/>
      <c r="J155" s="185">
        <f>ROUND(I155*H155,2)</f>
        <v>0</v>
      </c>
      <c r="K155" s="181" t="s">
        <v>610</v>
      </c>
      <c r="L155" s="40"/>
      <c r="M155" s="186" t="s">
        <v>34</v>
      </c>
      <c r="N155" s="187" t="s">
        <v>48</v>
      </c>
      <c r="O155" s="6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646</v>
      </c>
      <c r="AT155" s="190" t="s">
        <v>157</v>
      </c>
      <c r="AU155" s="190" t="s">
        <v>23</v>
      </c>
      <c r="AY155" s="17" t="s">
        <v>155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7" t="s">
        <v>23</v>
      </c>
      <c r="BK155" s="191">
        <f>ROUND(I155*H155,2)</f>
        <v>0</v>
      </c>
      <c r="BL155" s="17" t="s">
        <v>646</v>
      </c>
      <c r="BM155" s="190" t="s">
        <v>1089</v>
      </c>
    </row>
    <row r="156" spans="1:65" s="2" customFormat="1" ht="19.5">
      <c r="A156" s="35"/>
      <c r="B156" s="36"/>
      <c r="C156" s="37"/>
      <c r="D156" s="192" t="s">
        <v>164</v>
      </c>
      <c r="E156" s="37"/>
      <c r="F156" s="193" t="s">
        <v>667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7" t="s">
        <v>164</v>
      </c>
      <c r="AU156" s="17" t="s">
        <v>23</v>
      </c>
    </row>
    <row r="157" spans="1:65" s="2" customFormat="1" ht="19.5">
      <c r="A157" s="35"/>
      <c r="B157" s="36"/>
      <c r="C157" s="37"/>
      <c r="D157" s="192" t="s">
        <v>236</v>
      </c>
      <c r="E157" s="37"/>
      <c r="F157" s="219" t="s">
        <v>1090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236</v>
      </c>
      <c r="AU157" s="17" t="s">
        <v>23</v>
      </c>
    </row>
    <row r="158" spans="1:65" s="2" customFormat="1" ht="24">
      <c r="A158" s="35"/>
      <c r="B158" s="36"/>
      <c r="C158" s="179" t="s">
        <v>291</v>
      </c>
      <c r="D158" s="179" t="s">
        <v>157</v>
      </c>
      <c r="E158" s="180" t="s">
        <v>662</v>
      </c>
      <c r="F158" s="181" t="s">
        <v>663</v>
      </c>
      <c r="G158" s="182" t="s">
        <v>272</v>
      </c>
      <c r="H158" s="183">
        <v>36</v>
      </c>
      <c r="I158" s="184"/>
      <c r="J158" s="185">
        <f>ROUND(I158*H158,2)</f>
        <v>0</v>
      </c>
      <c r="K158" s="181" t="s">
        <v>610</v>
      </c>
      <c r="L158" s="40"/>
      <c r="M158" s="186" t="s">
        <v>34</v>
      </c>
      <c r="N158" s="187" t="s">
        <v>48</v>
      </c>
      <c r="O158" s="6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646</v>
      </c>
      <c r="AT158" s="190" t="s">
        <v>157</v>
      </c>
      <c r="AU158" s="190" t="s">
        <v>23</v>
      </c>
      <c r="AY158" s="17" t="s">
        <v>155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7" t="s">
        <v>23</v>
      </c>
      <c r="BK158" s="191">
        <f>ROUND(I158*H158,2)</f>
        <v>0</v>
      </c>
      <c r="BL158" s="17" t="s">
        <v>646</v>
      </c>
      <c r="BM158" s="190" t="s">
        <v>1091</v>
      </c>
    </row>
    <row r="159" spans="1:65" s="2" customFormat="1" ht="11.25">
      <c r="A159" s="35"/>
      <c r="B159" s="36"/>
      <c r="C159" s="37"/>
      <c r="D159" s="192" t="s">
        <v>164</v>
      </c>
      <c r="E159" s="37"/>
      <c r="F159" s="193" t="s">
        <v>663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7" t="s">
        <v>164</v>
      </c>
      <c r="AU159" s="17" t="s">
        <v>23</v>
      </c>
    </row>
    <row r="160" spans="1:65" s="13" customFormat="1" ht="11.25">
      <c r="B160" s="197"/>
      <c r="C160" s="198"/>
      <c r="D160" s="192" t="s">
        <v>180</v>
      </c>
      <c r="E160" s="199" t="s">
        <v>34</v>
      </c>
      <c r="F160" s="200" t="s">
        <v>1092</v>
      </c>
      <c r="G160" s="198"/>
      <c r="H160" s="201">
        <v>36</v>
      </c>
      <c r="I160" s="202"/>
      <c r="J160" s="198"/>
      <c r="K160" s="198"/>
      <c r="L160" s="203"/>
      <c r="M160" s="234"/>
      <c r="N160" s="235"/>
      <c r="O160" s="235"/>
      <c r="P160" s="235"/>
      <c r="Q160" s="235"/>
      <c r="R160" s="235"/>
      <c r="S160" s="235"/>
      <c r="T160" s="236"/>
      <c r="AT160" s="207" t="s">
        <v>180</v>
      </c>
      <c r="AU160" s="207" t="s">
        <v>23</v>
      </c>
      <c r="AV160" s="13" t="s">
        <v>22</v>
      </c>
      <c r="AW160" s="13" t="s">
        <v>39</v>
      </c>
      <c r="AX160" s="13" t="s">
        <v>23</v>
      </c>
      <c r="AY160" s="207" t="s">
        <v>155</v>
      </c>
    </row>
    <row r="161" spans="1:31" s="2" customFormat="1" ht="6.95" customHeight="1">
      <c r="A161" s="35"/>
      <c r="B161" s="48"/>
      <c r="C161" s="49"/>
      <c r="D161" s="49"/>
      <c r="E161" s="49"/>
      <c r="F161" s="49"/>
      <c r="G161" s="49"/>
      <c r="H161" s="49"/>
      <c r="I161" s="49"/>
      <c r="J161" s="49"/>
      <c r="K161" s="49"/>
      <c r="L161" s="40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algorithmName="SHA-512" hashValue="MayeRFddacTJUQWa3Ofnz49XhmknAVgivEAmRLZZpPhE5JfVvq38wAJ8VTf8EKMXEpIFf+0Jv3zKf9nM5otYZw==" saltValue="kjUz8HdNXNJmxoDi6z6HVxOt9PdyI5wh9O3YNHWo5F+Fq8jETmtB7Pz7e+/Z7iyyWGDGk/qOuJk7OmKpU3U0yg==" spinCount="100000" sheet="1" objects="1" scenarios="1" formatColumns="0" formatRows="0" autoFilter="0"/>
  <autoFilter ref="C86:K160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110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22</v>
      </c>
    </row>
    <row r="4" spans="1:46" s="1" customFormat="1" ht="24.95" customHeight="1">
      <c r="B4" s="20"/>
      <c r="D4" s="111" t="s">
        <v>114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zakázky'!K6</f>
        <v>Oprava mostů v úseku Polička - Borová u Poličky</v>
      </c>
      <c r="F7" s="364"/>
      <c r="G7" s="364"/>
      <c r="H7" s="364"/>
      <c r="L7" s="20"/>
    </row>
    <row r="8" spans="1:46" s="1" customFormat="1" ht="12" customHeight="1">
      <c r="B8" s="20"/>
      <c r="D8" s="113" t="s">
        <v>115</v>
      </c>
      <c r="L8" s="20"/>
    </row>
    <row r="9" spans="1:46" s="2" customFormat="1" ht="16.5" customHeight="1">
      <c r="A9" s="35"/>
      <c r="B9" s="40"/>
      <c r="C9" s="35"/>
      <c r="D9" s="35"/>
      <c r="E9" s="363" t="s">
        <v>723</v>
      </c>
      <c r="F9" s="365"/>
      <c r="G9" s="365"/>
      <c r="H9" s="36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6" t="s">
        <v>1093</v>
      </c>
      <c r="F11" s="365"/>
      <c r="G11" s="365"/>
      <c r="H11" s="36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34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zakázky'!AN8</f>
        <v>14. 1. 2021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32</v>
      </c>
      <c r="E16" s="35"/>
      <c r="F16" s="35"/>
      <c r="G16" s="35"/>
      <c r="H16" s="35"/>
      <c r="I16" s="113" t="s">
        <v>33</v>
      </c>
      <c r="J16" s="104" t="s">
        <v>34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25</v>
      </c>
      <c r="F17" s="35"/>
      <c r="G17" s="35"/>
      <c r="H17" s="35"/>
      <c r="I17" s="113" t="s">
        <v>35</v>
      </c>
      <c r="J17" s="104" t="s">
        <v>34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33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zakázky'!E14</f>
        <v>Vyplň údaj</v>
      </c>
      <c r="F20" s="368"/>
      <c r="G20" s="368"/>
      <c r="H20" s="368"/>
      <c r="I20" s="113" t="s">
        <v>35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33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25</v>
      </c>
      <c r="F23" s="35"/>
      <c r="G23" s="35"/>
      <c r="H23" s="35"/>
      <c r="I23" s="113" t="s">
        <v>35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40</v>
      </c>
      <c r="E25" s="35"/>
      <c r="F25" s="35"/>
      <c r="G25" s="35"/>
      <c r="H25" s="35"/>
      <c r="I25" s="113" t="s">
        <v>33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35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41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69" t="s">
        <v>34</v>
      </c>
      <c r="F29" s="369"/>
      <c r="G29" s="369"/>
      <c r="H29" s="36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43</v>
      </c>
      <c r="E32" s="35"/>
      <c r="F32" s="35"/>
      <c r="G32" s="35"/>
      <c r="H32" s="35"/>
      <c r="I32" s="35"/>
      <c r="J32" s="121">
        <f>ROUND(J92,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45</v>
      </c>
      <c r="G34" s="35"/>
      <c r="H34" s="35"/>
      <c r="I34" s="122" t="s">
        <v>44</v>
      </c>
      <c r="J34" s="122" t="s">
        <v>46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47</v>
      </c>
      <c r="E35" s="113" t="s">
        <v>48</v>
      </c>
      <c r="F35" s="124">
        <f>ROUND((SUM(BE92:BE119)),  2)</f>
        <v>0</v>
      </c>
      <c r="G35" s="35"/>
      <c r="H35" s="35"/>
      <c r="I35" s="125">
        <v>0.21</v>
      </c>
      <c r="J35" s="124">
        <f>ROUND(((SUM(BE92:BE119))*I35),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49</v>
      </c>
      <c r="F36" s="124">
        <f>ROUND((SUM(BF92:BF119)),  2)</f>
        <v>0</v>
      </c>
      <c r="G36" s="35"/>
      <c r="H36" s="35"/>
      <c r="I36" s="125">
        <v>0.15</v>
      </c>
      <c r="J36" s="124">
        <f>ROUND(((SUM(BF92:BF119))*I36),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ROUND((SUM(BG92:BG119)),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51</v>
      </c>
      <c r="F38" s="124">
        <f>ROUND((SUM(BH92:BH119)),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52</v>
      </c>
      <c r="F39" s="124">
        <f>ROUND((SUM(BI92:BI119)),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53</v>
      </c>
      <c r="E41" s="128"/>
      <c r="F41" s="128"/>
      <c r="G41" s="129" t="s">
        <v>54</v>
      </c>
      <c r="H41" s="130" t="s">
        <v>55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119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Oprava mostů v úseku Polička - Borová u Poličky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115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723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2.3 - SO 02 - VRN - Most v km 24,327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24</v>
      </c>
      <c r="D56" s="37"/>
      <c r="E56" s="37"/>
      <c r="F56" s="27" t="str">
        <f>F14</f>
        <v xml:space="preserve"> </v>
      </c>
      <c r="G56" s="37"/>
      <c r="H56" s="37"/>
      <c r="I56" s="29" t="s">
        <v>26</v>
      </c>
      <c r="J56" s="60" t="str">
        <f>IF(J14="","",J14)</f>
        <v>14. 1. 2021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29" t="s">
        <v>32</v>
      </c>
      <c r="D58" s="37"/>
      <c r="E58" s="37"/>
      <c r="F58" s="27" t="str">
        <f>E17</f>
        <v xml:space="preserve"> </v>
      </c>
      <c r="G58" s="37"/>
      <c r="H58" s="37"/>
      <c r="I58" s="29" t="s">
        <v>38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40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120</v>
      </c>
      <c r="D61" s="138"/>
      <c r="E61" s="138"/>
      <c r="F61" s="138"/>
      <c r="G61" s="138"/>
      <c r="H61" s="138"/>
      <c r="I61" s="138"/>
      <c r="J61" s="139" t="s">
        <v>121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75</v>
      </c>
      <c r="D63" s="37"/>
      <c r="E63" s="37"/>
      <c r="F63" s="37"/>
      <c r="G63" s="37"/>
      <c r="H63" s="37"/>
      <c r="I63" s="37"/>
      <c r="J63" s="78">
        <f>J92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122</v>
      </c>
    </row>
    <row r="64" spans="1:47" s="9" customFormat="1" ht="24.95" customHeight="1">
      <c r="B64" s="141"/>
      <c r="C64" s="142"/>
      <c r="D64" s="143" t="s">
        <v>138</v>
      </c>
      <c r="E64" s="144"/>
      <c r="F64" s="144"/>
      <c r="G64" s="144"/>
      <c r="H64" s="144"/>
      <c r="I64" s="144"/>
      <c r="J64" s="145">
        <f>J93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670</v>
      </c>
      <c r="E65" s="149"/>
      <c r="F65" s="149"/>
      <c r="G65" s="149"/>
      <c r="H65" s="149"/>
      <c r="I65" s="149"/>
      <c r="J65" s="150">
        <f>J94</f>
        <v>0</v>
      </c>
      <c r="K65" s="98"/>
      <c r="L65" s="151"/>
    </row>
    <row r="66" spans="1:31" s="9" customFormat="1" ht="24.95" customHeight="1">
      <c r="B66" s="141"/>
      <c r="C66" s="142"/>
      <c r="D66" s="143" t="s">
        <v>671</v>
      </c>
      <c r="E66" s="144"/>
      <c r="F66" s="144"/>
      <c r="G66" s="144"/>
      <c r="H66" s="144"/>
      <c r="I66" s="144"/>
      <c r="J66" s="145">
        <f>J98</f>
        <v>0</v>
      </c>
      <c r="K66" s="142"/>
      <c r="L66" s="146"/>
    </row>
    <row r="67" spans="1:31" s="9" customFormat="1" ht="24.95" customHeight="1">
      <c r="B67" s="141"/>
      <c r="C67" s="142"/>
      <c r="D67" s="143" t="s">
        <v>672</v>
      </c>
      <c r="E67" s="144"/>
      <c r="F67" s="144"/>
      <c r="G67" s="144"/>
      <c r="H67" s="144"/>
      <c r="I67" s="144"/>
      <c r="J67" s="145">
        <f>J103</f>
        <v>0</v>
      </c>
      <c r="K67" s="142"/>
      <c r="L67" s="146"/>
    </row>
    <row r="68" spans="1:31" s="10" customFormat="1" ht="19.899999999999999" customHeight="1">
      <c r="B68" s="147"/>
      <c r="C68" s="98"/>
      <c r="D68" s="148" t="s">
        <v>675</v>
      </c>
      <c r="E68" s="149"/>
      <c r="F68" s="149"/>
      <c r="G68" s="149"/>
      <c r="H68" s="149"/>
      <c r="I68" s="149"/>
      <c r="J68" s="150">
        <f>J104</f>
        <v>0</v>
      </c>
      <c r="K68" s="98"/>
      <c r="L68" s="151"/>
    </row>
    <row r="69" spans="1:31" s="9" customFormat="1" ht="24.95" customHeight="1">
      <c r="B69" s="141"/>
      <c r="C69" s="142"/>
      <c r="D69" s="143" t="s">
        <v>1094</v>
      </c>
      <c r="E69" s="144"/>
      <c r="F69" s="144"/>
      <c r="G69" s="144"/>
      <c r="H69" s="144"/>
      <c r="I69" s="144"/>
      <c r="J69" s="145">
        <f>J107</f>
        <v>0</v>
      </c>
      <c r="K69" s="142"/>
      <c r="L69" s="146"/>
    </row>
    <row r="70" spans="1:31" s="9" customFormat="1" ht="24.95" customHeight="1">
      <c r="B70" s="141"/>
      <c r="C70" s="142"/>
      <c r="D70" s="143" t="s">
        <v>1095</v>
      </c>
      <c r="E70" s="144"/>
      <c r="F70" s="144"/>
      <c r="G70" s="144"/>
      <c r="H70" s="144"/>
      <c r="I70" s="144"/>
      <c r="J70" s="145">
        <f>J113</f>
        <v>0</v>
      </c>
      <c r="K70" s="142"/>
      <c r="L70" s="146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3" t="s">
        <v>140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29" t="s">
        <v>16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70" t="str">
        <f>E7</f>
        <v>Oprava mostů v úseku Polička - Borová u Poličky</v>
      </c>
      <c r="F80" s="371"/>
      <c r="G80" s="371"/>
      <c r="H80" s="371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" customFormat="1" ht="12" customHeight="1">
      <c r="B81" s="21"/>
      <c r="C81" s="29" t="s">
        <v>115</v>
      </c>
      <c r="D81" s="22"/>
      <c r="E81" s="22"/>
      <c r="F81" s="22"/>
      <c r="G81" s="22"/>
      <c r="H81" s="22"/>
      <c r="I81" s="22"/>
      <c r="J81" s="22"/>
      <c r="K81" s="22"/>
      <c r="L81" s="20"/>
    </row>
    <row r="82" spans="1:65" s="2" customFormat="1" ht="16.5" customHeight="1">
      <c r="A82" s="35"/>
      <c r="B82" s="36"/>
      <c r="C82" s="37"/>
      <c r="D82" s="37"/>
      <c r="E82" s="370" t="s">
        <v>723</v>
      </c>
      <c r="F82" s="372"/>
      <c r="G82" s="372"/>
      <c r="H82" s="372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29" t="s">
        <v>117</v>
      </c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6.5" customHeight="1">
      <c r="A84" s="35"/>
      <c r="B84" s="36"/>
      <c r="C84" s="37"/>
      <c r="D84" s="37"/>
      <c r="E84" s="324" t="str">
        <f>E11</f>
        <v>2.3 - SO 02 - VRN - Most v km 24,327</v>
      </c>
      <c r="F84" s="372"/>
      <c r="G84" s="372"/>
      <c r="H84" s="372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2" customHeight="1">
      <c r="A86" s="35"/>
      <c r="B86" s="36"/>
      <c r="C86" s="29" t="s">
        <v>24</v>
      </c>
      <c r="D86" s="37"/>
      <c r="E86" s="37"/>
      <c r="F86" s="27" t="str">
        <f>F14</f>
        <v xml:space="preserve"> </v>
      </c>
      <c r="G86" s="37"/>
      <c r="H86" s="37"/>
      <c r="I86" s="29" t="s">
        <v>26</v>
      </c>
      <c r="J86" s="60" t="str">
        <f>IF(J14="","",J14)</f>
        <v>14. 1. 2021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29" t="s">
        <v>32</v>
      </c>
      <c r="D88" s="37"/>
      <c r="E88" s="37"/>
      <c r="F88" s="27" t="str">
        <f>E17</f>
        <v xml:space="preserve"> </v>
      </c>
      <c r="G88" s="37"/>
      <c r="H88" s="37"/>
      <c r="I88" s="29" t="s">
        <v>38</v>
      </c>
      <c r="J88" s="33" t="str">
        <f>E23</f>
        <v xml:space="preserve"> 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29" t="s">
        <v>36</v>
      </c>
      <c r="D89" s="37"/>
      <c r="E89" s="37"/>
      <c r="F89" s="27" t="str">
        <f>IF(E20="","",E20)</f>
        <v>Vyplň údaj</v>
      </c>
      <c r="G89" s="37"/>
      <c r="H89" s="37"/>
      <c r="I89" s="29" t="s">
        <v>40</v>
      </c>
      <c r="J89" s="33" t="str">
        <f>E26</f>
        <v xml:space="preserve"> </v>
      </c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0.3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11" customFormat="1" ht="29.25" customHeight="1">
      <c r="A91" s="152"/>
      <c r="B91" s="153"/>
      <c r="C91" s="154" t="s">
        <v>141</v>
      </c>
      <c r="D91" s="155" t="s">
        <v>62</v>
      </c>
      <c r="E91" s="155" t="s">
        <v>58</v>
      </c>
      <c r="F91" s="155" t="s">
        <v>59</v>
      </c>
      <c r="G91" s="155" t="s">
        <v>142</v>
      </c>
      <c r="H91" s="155" t="s">
        <v>143</v>
      </c>
      <c r="I91" s="155" t="s">
        <v>144</v>
      </c>
      <c r="J91" s="155" t="s">
        <v>121</v>
      </c>
      <c r="K91" s="156" t="s">
        <v>145</v>
      </c>
      <c r="L91" s="157"/>
      <c r="M91" s="69" t="s">
        <v>34</v>
      </c>
      <c r="N91" s="70" t="s">
        <v>47</v>
      </c>
      <c r="O91" s="70" t="s">
        <v>146</v>
      </c>
      <c r="P91" s="70" t="s">
        <v>147</v>
      </c>
      <c r="Q91" s="70" t="s">
        <v>148</v>
      </c>
      <c r="R91" s="70" t="s">
        <v>149</v>
      </c>
      <c r="S91" s="70" t="s">
        <v>150</v>
      </c>
      <c r="T91" s="71" t="s">
        <v>151</v>
      </c>
      <c r="U91" s="152"/>
      <c r="V91" s="152"/>
      <c r="W91" s="152"/>
      <c r="X91" s="152"/>
      <c r="Y91" s="152"/>
      <c r="Z91" s="152"/>
      <c r="AA91" s="152"/>
      <c r="AB91" s="152"/>
      <c r="AC91" s="152"/>
      <c r="AD91" s="152"/>
      <c r="AE91" s="152"/>
    </row>
    <row r="92" spans="1:65" s="2" customFormat="1" ht="22.9" customHeight="1">
      <c r="A92" s="35"/>
      <c r="B92" s="36"/>
      <c r="C92" s="76" t="s">
        <v>152</v>
      </c>
      <c r="D92" s="37"/>
      <c r="E92" s="37"/>
      <c r="F92" s="37"/>
      <c r="G92" s="37"/>
      <c r="H92" s="37"/>
      <c r="I92" s="37"/>
      <c r="J92" s="158">
        <f>BK92</f>
        <v>0</v>
      </c>
      <c r="K92" s="37"/>
      <c r="L92" s="40"/>
      <c r="M92" s="72"/>
      <c r="N92" s="159"/>
      <c r="O92" s="73"/>
      <c r="P92" s="160">
        <f>P93+P98+P103+P107+P113</f>
        <v>0</v>
      </c>
      <c r="Q92" s="73"/>
      <c r="R92" s="160">
        <f>R93+R98+R103+R107+R113</f>
        <v>0</v>
      </c>
      <c r="S92" s="73"/>
      <c r="T92" s="161">
        <f>T93+T98+T103+T107+T113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76</v>
      </c>
      <c r="AU92" s="17" t="s">
        <v>122</v>
      </c>
      <c r="BK92" s="162">
        <f>BK93+BK98+BK103+BK107+BK113</f>
        <v>0</v>
      </c>
    </row>
    <row r="93" spans="1:65" s="12" customFormat="1" ht="25.9" customHeight="1">
      <c r="B93" s="163"/>
      <c r="C93" s="164"/>
      <c r="D93" s="165" t="s">
        <v>76</v>
      </c>
      <c r="E93" s="166" t="s">
        <v>269</v>
      </c>
      <c r="F93" s="166" t="s">
        <v>585</v>
      </c>
      <c r="G93" s="164"/>
      <c r="H93" s="164"/>
      <c r="I93" s="167"/>
      <c r="J93" s="168">
        <f>BK93</f>
        <v>0</v>
      </c>
      <c r="K93" s="164"/>
      <c r="L93" s="169"/>
      <c r="M93" s="170"/>
      <c r="N93" s="171"/>
      <c r="O93" s="171"/>
      <c r="P93" s="172">
        <f>P94</f>
        <v>0</v>
      </c>
      <c r="Q93" s="171"/>
      <c r="R93" s="172">
        <f>R94</f>
        <v>0</v>
      </c>
      <c r="S93" s="171"/>
      <c r="T93" s="173">
        <f>T94</f>
        <v>0</v>
      </c>
      <c r="AR93" s="174" t="s">
        <v>170</v>
      </c>
      <c r="AT93" s="175" t="s">
        <v>76</v>
      </c>
      <c r="AU93" s="175" t="s">
        <v>77</v>
      </c>
      <c r="AY93" s="174" t="s">
        <v>155</v>
      </c>
      <c r="BK93" s="176">
        <f>BK94</f>
        <v>0</v>
      </c>
    </row>
    <row r="94" spans="1:65" s="12" customFormat="1" ht="22.9" customHeight="1">
      <c r="B94" s="163"/>
      <c r="C94" s="164"/>
      <c r="D94" s="165" t="s">
        <v>76</v>
      </c>
      <c r="E94" s="177" t="s">
        <v>676</v>
      </c>
      <c r="F94" s="177" t="s">
        <v>677</v>
      </c>
      <c r="G94" s="164"/>
      <c r="H94" s="164"/>
      <c r="I94" s="167"/>
      <c r="J94" s="178">
        <f>BK94</f>
        <v>0</v>
      </c>
      <c r="K94" s="164"/>
      <c r="L94" s="169"/>
      <c r="M94" s="170"/>
      <c r="N94" s="171"/>
      <c r="O94" s="171"/>
      <c r="P94" s="172">
        <f>SUM(P95:P97)</f>
        <v>0</v>
      </c>
      <c r="Q94" s="171"/>
      <c r="R94" s="172">
        <f>SUM(R95:R97)</f>
        <v>0</v>
      </c>
      <c r="S94" s="171"/>
      <c r="T94" s="173">
        <f>SUM(T95:T97)</f>
        <v>0</v>
      </c>
      <c r="AR94" s="174" t="s">
        <v>170</v>
      </c>
      <c r="AT94" s="175" t="s">
        <v>76</v>
      </c>
      <c r="AU94" s="175" t="s">
        <v>23</v>
      </c>
      <c r="AY94" s="174" t="s">
        <v>155</v>
      </c>
      <c r="BK94" s="176">
        <f>SUM(BK95:BK97)</f>
        <v>0</v>
      </c>
    </row>
    <row r="95" spans="1:65" s="2" customFormat="1" ht="16.5" customHeight="1">
      <c r="A95" s="35"/>
      <c r="B95" s="36"/>
      <c r="C95" s="179" t="s">
        <v>23</v>
      </c>
      <c r="D95" s="179" t="s">
        <v>157</v>
      </c>
      <c r="E95" s="180" t="s">
        <v>678</v>
      </c>
      <c r="F95" s="181" t="s">
        <v>679</v>
      </c>
      <c r="G95" s="182" t="s">
        <v>173</v>
      </c>
      <c r="H95" s="183">
        <v>1</v>
      </c>
      <c r="I95" s="184"/>
      <c r="J95" s="185">
        <f>ROUND(I95*H95,2)</f>
        <v>0</v>
      </c>
      <c r="K95" s="181" t="s">
        <v>161</v>
      </c>
      <c r="L95" s="40"/>
      <c r="M95" s="186" t="s">
        <v>34</v>
      </c>
      <c r="N95" s="187" t="s">
        <v>48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545</v>
      </c>
      <c r="AT95" s="190" t="s">
        <v>157</v>
      </c>
      <c r="AU95" s="190" t="s">
        <v>22</v>
      </c>
      <c r="AY95" s="17" t="s">
        <v>155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7" t="s">
        <v>23</v>
      </c>
      <c r="BK95" s="191">
        <f>ROUND(I95*H95,2)</f>
        <v>0</v>
      </c>
      <c r="BL95" s="17" t="s">
        <v>545</v>
      </c>
      <c r="BM95" s="190" t="s">
        <v>1096</v>
      </c>
    </row>
    <row r="96" spans="1:65" s="2" customFormat="1" ht="11.25">
      <c r="A96" s="35"/>
      <c r="B96" s="36"/>
      <c r="C96" s="37"/>
      <c r="D96" s="192" t="s">
        <v>164</v>
      </c>
      <c r="E96" s="37"/>
      <c r="F96" s="193" t="s">
        <v>679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164</v>
      </c>
      <c r="AU96" s="17" t="s">
        <v>22</v>
      </c>
    </row>
    <row r="97" spans="1:65" s="2" customFormat="1" ht="19.5">
      <c r="A97" s="35"/>
      <c r="B97" s="36"/>
      <c r="C97" s="37"/>
      <c r="D97" s="192" t="s">
        <v>236</v>
      </c>
      <c r="E97" s="37"/>
      <c r="F97" s="219" t="s">
        <v>681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7" t="s">
        <v>236</v>
      </c>
      <c r="AU97" s="17" t="s">
        <v>22</v>
      </c>
    </row>
    <row r="98" spans="1:65" s="12" customFormat="1" ht="25.9" customHeight="1">
      <c r="B98" s="163"/>
      <c r="C98" s="164"/>
      <c r="D98" s="165" t="s">
        <v>76</v>
      </c>
      <c r="E98" s="166" t="s">
        <v>682</v>
      </c>
      <c r="F98" s="166" t="s">
        <v>683</v>
      </c>
      <c r="G98" s="164"/>
      <c r="H98" s="164"/>
      <c r="I98" s="167"/>
      <c r="J98" s="168">
        <f>BK98</f>
        <v>0</v>
      </c>
      <c r="K98" s="164"/>
      <c r="L98" s="169"/>
      <c r="M98" s="170"/>
      <c r="N98" s="171"/>
      <c r="O98" s="171"/>
      <c r="P98" s="172">
        <f>SUM(P99:P102)</f>
        <v>0</v>
      </c>
      <c r="Q98" s="171"/>
      <c r="R98" s="172">
        <f>SUM(R99:R102)</f>
        <v>0</v>
      </c>
      <c r="S98" s="171"/>
      <c r="T98" s="173">
        <f>SUM(T99:T102)</f>
        <v>0</v>
      </c>
      <c r="AR98" s="174" t="s">
        <v>162</v>
      </c>
      <c r="AT98" s="175" t="s">
        <v>76</v>
      </c>
      <c r="AU98" s="175" t="s">
        <v>77</v>
      </c>
      <c r="AY98" s="174" t="s">
        <v>155</v>
      </c>
      <c r="BK98" s="176">
        <f>SUM(BK99:BK102)</f>
        <v>0</v>
      </c>
    </row>
    <row r="99" spans="1:65" s="2" customFormat="1" ht="16.5" customHeight="1">
      <c r="A99" s="35"/>
      <c r="B99" s="36"/>
      <c r="C99" s="179" t="s">
        <v>22</v>
      </c>
      <c r="D99" s="179" t="s">
        <v>157</v>
      </c>
      <c r="E99" s="180" t="s">
        <v>684</v>
      </c>
      <c r="F99" s="181" t="s">
        <v>685</v>
      </c>
      <c r="G99" s="182" t="s">
        <v>264</v>
      </c>
      <c r="H99" s="183">
        <v>48</v>
      </c>
      <c r="I99" s="184"/>
      <c r="J99" s="185">
        <f>ROUND(I99*H99,2)</f>
        <v>0</v>
      </c>
      <c r="K99" s="181" t="s">
        <v>161</v>
      </c>
      <c r="L99" s="40"/>
      <c r="M99" s="186" t="s">
        <v>34</v>
      </c>
      <c r="N99" s="187" t="s">
        <v>48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646</v>
      </c>
      <c r="AT99" s="190" t="s">
        <v>157</v>
      </c>
      <c r="AU99" s="190" t="s">
        <v>23</v>
      </c>
      <c r="AY99" s="17" t="s">
        <v>155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7" t="s">
        <v>23</v>
      </c>
      <c r="BK99" s="191">
        <f>ROUND(I99*H99,2)</f>
        <v>0</v>
      </c>
      <c r="BL99" s="17" t="s">
        <v>646</v>
      </c>
      <c r="BM99" s="190" t="s">
        <v>1097</v>
      </c>
    </row>
    <row r="100" spans="1:65" s="2" customFormat="1" ht="19.5">
      <c r="A100" s="35"/>
      <c r="B100" s="36"/>
      <c r="C100" s="37"/>
      <c r="D100" s="192" t="s">
        <v>164</v>
      </c>
      <c r="E100" s="37"/>
      <c r="F100" s="193" t="s">
        <v>687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7" t="s">
        <v>164</v>
      </c>
      <c r="AU100" s="17" t="s">
        <v>23</v>
      </c>
    </row>
    <row r="101" spans="1:65" s="2" customFormat="1" ht="19.5">
      <c r="A101" s="35"/>
      <c r="B101" s="36"/>
      <c r="C101" s="37"/>
      <c r="D101" s="192" t="s">
        <v>236</v>
      </c>
      <c r="E101" s="37"/>
      <c r="F101" s="219" t="s">
        <v>688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7" t="s">
        <v>236</v>
      </c>
      <c r="AU101" s="17" t="s">
        <v>23</v>
      </c>
    </row>
    <row r="102" spans="1:65" s="13" customFormat="1" ht="11.25">
      <c r="B102" s="197"/>
      <c r="C102" s="198"/>
      <c r="D102" s="192" t="s">
        <v>180</v>
      </c>
      <c r="E102" s="199" t="s">
        <v>34</v>
      </c>
      <c r="F102" s="200" t="s">
        <v>1098</v>
      </c>
      <c r="G102" s="198"/>
      <c r="H102" s="201">
        <v>48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180</v>
      </c>
      <c r="AU102" s="207" t="s">
        <v>23</v>
      </c>
      <c r="AV102" s="13" t="s">
        <v>22</v>
      </c>
      <c r="AW102" s="13" t="s">
        <v>39</v>
      </c>
      <c r="AX102" s="13" t="s">
        <v>23</v>
      </c>
      <c r="AY102" s="207" t="s">
        <v>155</v>
      </c>
    </row>
    <row r="103" spans="1:65" s="12" customFormat="1" ht="25.9" customHeight="1">
      <c r="B103" s="163"/>
      <c r="C103" s="164"/>
      <c r="D103" s="165" t="s">
        <v>76</v>
      </c>
      <c r="E103" s="166" t="s">
        <v>690</v>
      </c>
      <c r="F103" s="166" t="s">
        <v>691</v>
      </c>
      <c r="G103" s="164"/>
      <c r="H103" s="164"/>
      <c r="I103" s="167"/>
      <c r="J103" s="168">
        <f>BK103</f>
        <v>0</v>
      </c>
      <c r="K103" s="164"/>
      <c r="L103" s="169"/>
      <c r="M103" s="170"/>
      <c r="N103" s="171"/>
      <c r="O103" s="171"/>
      <c r="P103" s="172">
        <f>P104</f>
        <v>0</v>
      </c>
      <c r="Q103" s="171"/>
      <c r="R103" s="172">
        <f>R104</f>
        <v>0</v>
      </c>
      <c r="S103" s="171"/>
      <c r="T103" s="173">
        <f>T104</f>
        <v>0</v>
      </c>
      <c r="AR103" s="174" t="s">
        <v>182</v>
      </c>
      <c r="AT103" s="175" t="s">
        <v>76</v>
      </c>
      <c r="AU103" s="175" t="s">
        <v>77</v>
      </c>
      <c r="AY103" s="174" t="s">
        <v>155</v>
      </c>
      <c r="BK103" s="176">
        <f>BK104</f>
        <v>0</v>
      </c>
    </row>
    <row r="104" spans="1:65" s="12" customFormat="1" ht="22.9" customHeight="1">
      <c r="B104" s="163"/>
      <c r="C104" s="164"/>
      <c r="D104" s="165" t="s">
        <v>76</v>
      </c>
      <c r="E104" s="177" t="s">
        <v>713</v>
      </c>
      <c r="F104" s="177" t="s">
        <v>714</v>
      </c>
      <c r="G104" s="164"/>
      <c r="H104" s="164"/>
      <c r="I104" s="167"/>
      <c r="J104" s="178">
        <f>BK104</f>
        <v>0</v>
      </c>
      <c r="K104" s="164"/>
      <c r="L104" s="169"/>
      <c r="M104" s="170"/>
      <c r="N104" s="171"/>
      <c r="O104" s="171"/>
      <c r="P104" s="172">
        <f>SUM(P105:P106)</f>
        <v>0</v>
      </c>
      <c r="Q104" s="171"/>
      <c r="R104" s="172">
        <f>SUM(R105:R106)</f>
        <v>0</v>
      </c>
      <c r="S104" s="171"/>
      <c r="T104" s="173">
        <f>SUM(T105:T106)</f>
        <v>0</v>
      </c>
      <c r="AR104" s="174" t="s">
        <v>182</v>
      </c>
      <c r="AT104" s="175" t="s">
        <v>76</v>
      </c>
      <c r="AU104" s="175" t="s">
        <v>23</v>
      </c>
      <c r="AY104" s="174" t="s">
        <v>155</v>
      </c>
      <c r="BK104" s="176">
        <f>SUM(BK105:BK106)</f>
        <v>0</v>
      </c>
    </row>
    <row r="105" spans="1:65" s="2" customFormat="1" ht="16.5" customHeight="1">
      <c r="A105" s="35"/>
      <c r="B105" s="36"/>
      <c r="C105" s="179" t="s">
        <v>170</v>
      </c>
      <c r="D105" s="179" t="s">
        <v>157</v>
      </c>
      <c r="E105" s="180" t="s">
        <v>715</v>
      </c>
      <c r="F105" s="181" t="s">
        <v>716</v>
      </c>
      <c r="G105" s="182" t="s">
        <v>696</v>
      </c>
      <c r="H105" s="183">
        <v>1</v>
      </c>
      <c r="I105" s="184"/>
      <c r="J105" s="185">
        <f>ROUND(I105*H105,2)</f>
        <v>0</v>
      </c>
      <c r="K105" s="181" t="s">
        <v>161</v>
      </c>
      <c r="L105" s="40"/>
      <c r="M105" s="186" t="s">
        <v>34</v>
      </c>
      <c r="N105" s="187" t="s">
        <v>48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697</v>
      </c>
      <c r="AT105" s="190" t="s">
        <v>157</v>
      </c>
      <c r="AU105" s="190" t="s">
        <v>22</v>
      </c>
      <c r="AY105" s="17" t="s">
        <v>155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7" t="s">
        <v>23</v>
      </c>
      <c r="BK105" s="191">
        <f>ROUND(I105*H105,2)</f>
        <v>0</v>
      </c>
      <c r="BL105" s="17" t="s">
        <v>697</v>
      </c>
      <c r="BM105" s="190" t="s">
        <v>1099</v>
      </c>
    </row>
    <row r="106" spans="1:65" s="2" customFormat="1" ht="11.25">
      <c r="A106" s="35"/>
      <c r="B106" s="36"/>
      <c r="C106" s="37"/>
      <c r="D106" s="192" t="s">
        <v>164</v>
      </c>
      <c r="E106" s="37"/>
      <c r="F106" s="193" t="s">
        <v>716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164</v>
      </c>
      <c r="AU106" s="17" t="s">
        <v>22</v>
      </c>
    </row>
    <row r="107" spans="1:65" s="12" customFormat="1" ht="25.9" customHeight="1">
      <c r="B107" s="163"/>
      <c r="C107" s="164"/>
      <c r="D107" s="165" t="s">
        <v>76</v>
      </c>
      <c r="E107" s="166" t="s">
        <v>692</v>
      </c>
      <c r="F107" s="166" t="s">
        <v>693</v>
      </c>
      <c r="G107" s="164"/>
      <c r="H107" s="164"/>
      <c r="I107" s="167"/>
      <c r="J107" s="168">
        <f>BK107</f>
        <v>0</v>
      </c>
      <c r="K107" s="164"/>
      <c r="L107" s="169"/>
      <c r="M107" s="170"/>
      <c r="N107" s="171"/>
      <c r="O107" s="171"/>
      <c r="P107" s="172">
        <f>SUM(P108:P112)</f>
        <v>0</v>
      </c>
      <c r="Q107" s="171"/>
      <c r="R107" s="172">
        <f>SUM(R108:R112)</f>
        <v>0</v>
      </c>
      <c r="S107" s="171"/>
      <c r="T107" s="173">
        <f>SUM(T108:T112)</f>
        <v>0</v>
      </c>
      <c r="AR107" s="174" t="s">
        <v>182</v>
      </c>
      <c r="AT107" s="175" t="s">
        <v>76</v>
      </c>
      <c r="AU107" s="175" t="s">
        <v>77</v>
      </c>
      <c r="AY107" s="174" t="s">
        <v>155</v>
      </c>
      <c r="BK107" s="176">
        <f>SUM(BK108:BK112)</f>
        <v>0</v>
      </c>
    </row>
    <row r="108" spans="1:65" s="2" customFormat="1" ht="16.5" customHeight="1">
      <c r="A108" s="35"/>
      <c r="B108" s="36"/>
      <c r="C108" s="179" t="s">
        <v>162</v>
      </c>
      <c r="D108" s="179" t="s">
        <v>157</v>
      </c>
      <c r="E108" s="180" t="s">
        <v>694</v>
      </c>
      <c r="F108" s="181" t="s">
        <v>1100</v>
      </c>
      <c r="G108" s="182" t="s">
        <v>696</v>
      </c>
      <c r="H108" s="183">
        <v>1</v>
      </c>
      <c r="I108" s="184"/>
      <c r="J108" s="185">
        <f>ROUND(I108*H108,2)</f>
        <v>0</v>
      </c>
      <c r="K108" s="181" t="s">
        <v>161</v>
      </c>
      <c r="L108" s="40"/>
      <c r="M108" s="186" t="s">
        <v>34</v>
      </c>
      <c r="N108" s="187" t="s">
        <v>48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697</v>
      </c>
      <c r="AT108" s="190" t="s">
        <v>157</v>
      </c>
      <c r="AU108" s="190" t="s">
        <v>23</v>
      </c>
      <c r="AY108" s="17" t="s">
        <v>155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7" t="s">
        <v>23</v>
      </c>
      <c r="BK108" s="191">
        <f>ROUND(I108*H108,2)</f>
        <v>0</v>
      </c>
      <c r="BL108" s="17" t="s">
        <v>697</v>
      </c>
      <c r="BM108" s="190" t="s">
        <v>1101</v>
      </c>
    </row>
    <row r="109" spans="1:65" s="2" customFormat="1" ht="11.25">
      <c r="A109" s="35"/>
      <c r="B109" s="36"/>
      <c r="C109" s="37"/>
      <c r="D109" s="192" t="s">
        <v>164</v>
      </c>
      <c r="E109" s="37"/>
      <c r="F109" s="193" t="s">
        <v>1100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7" t="s">
        <v>164</v>
      </c>
      <c r="AU109" s="17" t="s">
        <v>23</v>
      </c>
    </row>
    <row r="110" spans="1:65" s="2" customFormat="1" ht="16.5" customHeight="1">
      <c r="A110" s="35"/>
      <c r="B110" s="36"/>
      <c r="C110" s="179" t="s">
        <v>182</v>
      </c>
      <c r="D110" s="179" t="s">
        <v>157</v>
      </c>
      <c r="E110" s="180" t="s">
        <v>699</v>
      </c>
      <c r="F110" s="181" t="s">
        <v>700</v>
      </c>
      <c r="G110" s="182" t="s">
        <v>696</v>
      </c>
      <c r="H110" s="183">
        <v>1</v>
      </c>
      <c r="I110" s="184"/>
      <c r="J110" s="185">
        <f>ROUND(I110*H110,2)</f>
        <v>0</v>
      </c>
      <c r="K110" s="181" t="s">
        <v>161</v>
      </c>
      <c r="L110" s="40"/>
      <c r="M110" s="186" t="s">
        <v>34</v>
      </c>
      <c r="N110" s="187" t="s">
        <v>48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697</v>
      </c>
      <c r="AT110" s="190" t="s">
        <v>157</v>
      </c>
      <c r="AU110" s="190" t="s">
        <v>23</v>
      </c>
      <c r="AY110" s="17" t="s">
        <v>155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7" t="s">
        <v>23</v>
      </c>
      <c r="BK110" s="191">
        <f>ROUND(I110*H110,2)</f>
        <v>0</v>
      </c>
      <c r="BL110" s="17" t="s">
        <v>697</v>
      </c>
      <c r="BM110" s="190" t="s">
        <v>1102</v>
      </c>
    </row>
    <row r="111" spans="1:65" s="2" customFormat="1" ht="11.25">
      <c r="A111" s="35"/>
      <c r="B111" s="36"/>
      <c r="C111" s="37"/>
      <c r="D111" s="192" t="s">
        <v>164</v>
      </c>
      <c r="E111" s="37"/>
      <c r="F111" s="193" t="s">
        <v>700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7" t="s">
        <v>164</v>
      </c>
      <c r="AU111" s="17" t="s">
        <v>23</v>
      </c>
    </row>
    <row r="112" spans="1:65" s="2" customFormat="1" ht="19.5">
      <c r="A112" s="35"/>
      <c r="B112" s="36"/>
      <c r="C112" s="37"/>
      <c r="D112" s="192" t="s">
        <v>236</v>
      </c>
      <c r="E112" s="37"/>
      <c r="F112" s="219" t="s">
        <v>1103</v>
      </c>
      <c r="G112" s="37"/>
      <c r="H112" s="37"/>
      <c r="I112" s="194"/>
      <c r="J112" s="37"/>
      <c r="K112" s="37"/>
      <c r="L112" s="40"/>
      <c r="M112" s="195"/>
      <c r="N112" s="196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236</v>
      </c>
      <c r="AU112" s="17" t="s">
        <v>23</v>
      </c>
    </row>
    <row r="113" spans="1:65" s="12" customFormat="1" ht="25.9" customHeight="1">
      <c r="B113" s="163"/>
      <c r="C113" s="164"/>
      <c r="D113" s="165" t="s">
        <v>76</v>
      </c>
      <c r="E113" s="166" t="s">
        <v>703</v>
      </c>
      <c r="F113" s="166" t="s">
        <v>704</v>
      </c>
      <c r="G113" s="164"/>
      <c r="H113" s="164"/>
      <c r="I113" s="167"/>
      <c r="J113" s="168">
        <f>BK113</f>
        <v>0</v>
      </c>
      <c r="K113" s="164"/>
      <c r="L113" s="169"/>
      <c r="M113" s="170"/>
      <c r="N113" s="171"/>
      <c r="O113" s="171"/>
      <c r="P113" s="172">
        <f>SUM(P114:P119)</f>
        <v>0</v>
      </c>
      <c r="Q113" s="171"/>
      <c r="R113" s="172">
        <f>SUM(R114:R119)</f>
        <v>0</v>
      </c>
      <c r="S113" s="171"/>
      <c r="T113" s="173">
        <f>SUM(T114:T119)</f>
        <v>0</v>
      </c>
      <c r="AR113" s="174" t="s">
        <v>182</v>
      </c>
      <c r="AT113" s="175" t="s">
        <v>76</v>
      </c>
      <c r="AU113" s="175" t="s">
        <v>77</v>
      </c>
      <c r="AY113" s="174" t="s">
        <v>155</v>
      </c>
      <c r="BK113" s="176">
        <f>SUM(BK114:BK119)</f>
        <v>0</v>
      </c>
    </row>
    <row r="114" spans="1:65" s="2" customFormat="1" ht="16.5" customHeight="1">
      <c r="A114" s="35"/>
      <c r="B114" s="36"/>
      <c r="C114" s="179" t="s">
        <v>187</v>
      </c>
      <c r="D114" s="179" t="s">
        <v>157</v>
      </c>
      <c r="E114" s="180" t="s">
        <v>705</v>
      </c>
      <c r="F114" s="181" t="s">
        <v>704</v>
      </c>
      <c r="G114" s="182" t="s">
        <v>696</v>
      </c>
      <c r="H114" s="183">
        <v>1</v>
      </c>
      <c r="I114" s="184"/>
      <c r="J114" s="185">
        <f>ROUND(I114*H114,2)</f>
        <v>0</v>
      </c>
      <c r="K114" s="181" t="s">
        <v>161</v>
      </c>
      <c r="L114" s="40"/>
      <c r="M114" s="186" t="s">
        <v>34</v>
      </c>
      <c r="N114" s="187" t="s">
        <v>48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697</v>
      </c>
      <c r="AT114" s="190" t="s">
        <v>157</v>
      </c>
      <c r="AU114" s="190" t="s">
        <v>23</v>
      </c>
      <c r="AY114" s="17" t="s">
        <v>155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7" t="s">
        <v>23</v>
      </c>
      <c r="BK114" s="191">
        <f>ROUND(I114*H114,2)</f>
        <v>0</v>
      </c>
      <c r="BL114" s="17" t="s">
        <v>697</v>
      </c>
      <c r="BM114" s="190" t="s">
        <v>1104</v>
      </c>
    </row>
    <row r="115" spans="1:65" s="2" customFormat="1" ht="11.25">
      <c r="A115" s="35"/>
      <c r="B115" s="36"/>
      <c r="C115" s="37"/>
      <c r="D115" s="192" t="s">
        <v>164</v>
      </c>
      <c r="E115" s="37"/>
      <c r="F115" s="193" t="s">
        <v>704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7" t="s">
        <v>164</v>
      </c>
      <c r="AU115" s="17" t="s">
        <v>23</v>
      </c>
    </row>
    <row r="116" spans="1:65" s="2" customFormat="1" ht="16.5" customHeight="1">
      <c r="A116" s="35"/>
      <c r="B116" s="36"/>
      <c r="C116" s="179" t="s">
        <v>192</v>
      </c>
      <c r="D116" s="179" t="s">
        <v>157</v>
      </c>
      <c r="E116" s="180" t="s">
        <v>707</v>
      </c>
      <c r="F116" s="181" t="s">
        <v>708</v>
      </c>
      <c r="G116" s="182" t="s">
        <v>696</v>
      </c>
      <c r="H116" s="183">
        <v>1</v>
      </c>
      <c r="I116" s="184"/>
      <c r="J116" s="185">
        <f>ROUND(I116*H116,2)</f>
        <v>0</v>
      </c>
      <c r="K116" s="181" t="s">
        <v>161</v>
      </c>
      <c r="L116" s="40"/>
      <c r="M116" s="186" t="s">
        <v>34</v>
      </c>
      <c r="N116" s="187" t="s">
        <v>48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697</v>
      </c>
      <c r="AT116" s="190" t="s">
        <v>157</v>
      </c>
      <c r="AU116" s="190" t="s">
        <v>23</v>
      </c>
      <c r="AY116" s="17" t="s">
        <v>155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7" t="s">
        <v>23</v>
      </c>
      <c r="BK116" s="191">
        <f>ROUND(I116*H116,2)</f>
        <v>0</v>
      </c>
      <c r="BL116" s="17" t="s">
        <v>697</v>
      </c>
      <c r="BM116" s="190" t="s">
        <v>1105</v>
      </c>
    </row>
    <row r="117" spans="1:65" s="2" customFormat="1" ht="11.25">
      <c r="A117" s="35"/>
      <c r="B117" s="36"/>
      <c r="C117" s="37"/>
      <c r="D117" s="192" t="s">
        <v>164</v>
      </c>
      <c r="E117" s="37"/>
      <c r="F117" s="193" t="s">
        <v>708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7" t="s">
        <v>164</v>
      </c>
      <c r="AU117" s="17" t="s">
        <v>23</v>
      </c>
    </row>
    <row r="118" spans="1:65" s="2" customFormat="1" ht="16.5" customHeight="1">
      <c r="A118" s="35"/>
      <c r="B118" s="36"/>
      <c r="C118" s="179" t="s">
        <v>197</v>
      </c>
      <c r="D118" s="179" t="s">
        <v>157</v>
      </c>
      <c r="E118" s="180" t="s">
        <v>710</v>
      </c>
      <c r="F118" s="181" t="s">
        <v>711</v>
      </c>
      <c r="G118" s="182" t="s">
        <v>696</v>
      </c>
      <c r="H118" s="183">
        <v>1</v>
      </c>
      <c r="I118" s="184"/>
      <c r="J118" s="185">
        <f>ROUND(I118*H118,2)</f>
        <v>0</v>
      </c>
      <c r="K118" s="181" t="s">
        <v>161</v>
      </c>
      <c r="L118" s="40"/>
      <c r="M118" s="186" t="s">
        <v>34</v>
      </c>
      <c r="N118" s="187" t="s">
        <v>48</v>
      </c>
      <c r="O118" s="6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0" t="s">
        <v>697</v>
      </c>
      <c r="AT118" s="190" t="s">
        <v>157</v>
      </c>
      <c r="AU118" s="190" t="s">
        <v>23</v>
      </c>
      <c r="AY118" s="17" t="s">
        <v>155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7" t="s">
        <v>23</v>
      </c>
      <c r="BK118" s="191">
        <f>ROUND(I118*H118,2)</f>
        <v>0</v>
      </c>
      <c r="BL118" s="17" t="s">
        <v>697</v>
      </c>
      <c r="BM118" s="190" t="s">
        <v>1106</v>
      </c>
    </row>
    <row r="119" spans="1:65" s="2" customFormat="1" ht="11.25">
      <c r="A119" s="35"/>
      <c r="B119" s="36"/>
      <c r="C119" s="37"/>
      <c r="D119" s="192" t="s">
        <v>164</v>
      </c>
      <c r="E119" s="37"/>
      <c r="F119" s="193" t="s">
        <v>711</v>
      </c>
      <c r="G119" s="37"/>
      <c r="H119" s="37"/>
      <c r="I119" s="194"/>
      <c r="J119" s="37"/>
      <c r="K119" s="37"/>
      <c r="L119" s="40"/>
      <c r="M119" s="230"/>
      <c r="N119" s="231"/>
      <c r="O119" s="232"/>
      <c r="P119" s="232"/>
      <c r="Q119" s="232"/>
      <c r="R119" s="232"/>
      <c r="S119" s="232"/>
      <c r="T119" s="233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164</v>
      </c>
      <c r="AU119" s="17" t="s">
        <v>23</v>
      </c>
    </row>
    <row r="120" spans="1:65" s="2" customFormat="1" ht="6.95" customHeight="1">
      <c r="A120" s="35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PgNczNTsffmHvMPBu0Y1+wwOv2AMQKj6J69t8glRNUTCJJNpfsq+ZNq3E/Mc7vULGRiagNoRXF0wZJey8l0g8Q==" saltValue="8o8fEQaAAl5/HGeqUzB04COt2fm8VqEaCefE5chRBkRG8+3Qy66K/NiZjzJT9g6Ma4D2yvxK6dUL5W1zsdhDxQ==" spinCount="100000" sheet="1" objects="1" scenarios="1" formatColumns="0" formatRows="0" autoFilter="0"/>
  <autoFilter ref="C91:K119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topLeftCell="A67" workbookViewId="0">
      <selection activeCell="H88" sqref="H88:I8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7" t="s">
        <v>113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22</v>
      </c>
    </row>
    <row r="4" spans="1:46" s="1" customFormat="1" ht="24.95" customHeight="1">
      <c r="B4" s="20"/>
      <c r="D4" s="111" t="s">
        <v>114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3" t="str">
        <f>'Rekapitulace zakázky'!K6</f>
        <v>Oprava mostů v úseku Polička - Borová u Poličky</v>
      </c>
      <c r="F7" s="364"/>
      <c r="G7" s="364"/>
      <c r="H7" s="364"/>
      <c r="L7" s="20"/>
    </row>
    <row r="8" spans="1:46" s="1" customFormat="1" ht="12" customHeight="1">
      <c r="B8" s="20"/>
      <c r="D8" s="113" t="s">
        <v>115</v>
      </c>
      <c r="L8" s="20"/>
    </row>
    <row r="9" spans="1:46" s="2" customFormat="1" ht="16.5" customHeight="1">
      <c r="A9" s="35"/>
      <c r="B9" s="40"/>
      <c r="C9" s="35"/>
      <c r="D9" s="35"/>
      <c r="E9" s="363" t="s">
        <v>723</v>
      </c>
      <c r="F9" s="365"/>
      <c r="G9" s="365"/>
      <c r="H9" s="36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6" t="s">
        <v>1107</v>
      </c>
      <c r="F11" s="365"/>
      <c r="G11" s="365"/>
      <c r="H11" s="36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19</v>
      </c>
      <c r="E13" s="35"/>
      <c r="F13" s="104" t="s">
        <v>20</v>
      </c>
      <c r="G13" s="35"/>
      <c r="H13" s="35"/>
      <c r="I13" s="113" t="s">
        <v>21</v>
      </c>
      <c r="J13" s="104" t="s">
        <v>34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104" t="s">
        <v>25</v>
      </c>
      <c r="G14" s="35"/>
      <c r="H14" s="35"/>
      <c r="I14" s="113" t="s">
        <v>26</v>
      </c>
      <c r="J14" s="115" t="str">
        <f>'Rekapitulace zakázky'!AN8</f>
        <v>14. 1. 2021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32</v>
      </c>
      <c r="E16" s="35"/>
      <c r="F16" s="35"/>
      <c r="G16" s="35"/>
      <c r="H16" s="35"/>
      <c r="I16" s="113" t="s">
        <v>33</v>
      </c>
      <c r="J16" s="104" t="s">
        <v>34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25</v>
      </c>
      <c r="F17" s="35"/>
      <c r="G17" s="35"/>
      <c r="H17" s="35"/>
      <c r="I17" s="113" t="s">
        <v>35</v>
      </c>
      <c r="J17" s="104" t="s">
        <v>34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33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67" t="str">
        <f>'Rekapitulace zakázky'!E14</f>
        <v>Vyplň údaj</v>
      </c>
      <c r="F20" s="368"/>
      <c r="G20" s="368"/>
      <c r="H20" s="368"/>
      <c r="I20" s="113" t="s">
        <v>35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33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25</v>
      </c>
      <c r="F23" s="35"/>
      <c r="G23" s="35"/>
      <c r="H23" s="35"/>
      <c r="I23" s="113" t="s">
        <v>35</v>
      </c>
      <c r="J23" s="104" t="s">
        <v>34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40</v>
      </c>
      <c r="E25" s="35"/>
      <c r="F25" s="35"/>
      <c r="G25" s="35"/>
      <c r="H25" s="35"/>
      <c r="I25" s="113" t="s">
        <v>33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35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41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69" t="s">
        <v>34</v>
      </c>
      <c r="F29" s="369"/>
      <c r="G29" s="369"/>
      <c r="H29" s="36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43</v>
      </c>
      <c r="E32" s="35"/>
      <c r="F32" s="35"/>
      <c r="G32" s="35"/>
      <c r="H32" s="35"/>
      <c r="I32" s="35"/>
      <c r="J32" s="121">
        <f>ROUND(J86,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45</v>
      </c>
      <c r="G34" s="35"/>
      <c r="H34" s="35"/>
      <c r="I34" s="122" t="s">
        <v>44</v>
      </c>
      <c r="J34" s="122" t="s">
        <v>46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47</v>
      </c>
      <c r="E35" s="113" t="s">
        <v>48</v>
      </c>
      <c r="F35" s="124">
        <f>ROUND((SUM(BE86:BE93)),  2)</f>
        <v>0</v>
      </c>
      <c r="G35" s="35"/>
      <c r="H35" s="35"/>
      <c r="I35" s="125">
        <v>0.21</v>
      </c>
      <c r="J35" s="124">
        <f>ROUND(((SUM(BE86:BE93))*I35),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49</v>
      </c>
      <c r="F36" s="124">
        <f>ROUND((SUM(BF86:BF93)),  2)</f>
        <v>0</v>
      </c>
      <c r="G36" s="35"/>
      <c r="H36" s="35"/>
      <c r="I36" s="125">
        <v>0.15</v>
      </c>
      <c r="J36" s="124">
        <f>ROUND(((SUM(BF86:BF93))*I36),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ROUND((SUM(BG86:BG93)),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51</v>
      </c>
      <c r="F38" s="124">
        <f>ROUND((SUM(BH86:BH93)),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52</v>
      </c>
      <c r="F39" s="124">
        <f>ROUND((SUM(BI86:BI93)),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53</v>
      </c>
      <c r="E41" s="128"/>
      <c r="F41" s="128"/>
      <c r="G41" s="129" t="s">
        <v>54</v>
      </c>
      <c r="H41" s="130" t="s">
        <v>55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119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0" t="str">
        <f>E7</f>
        <v>Oprava mostů v úseku Polička - Borová u Poličky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115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0" t="s">
        <v>723</v>
      </c>
      <c r="F52" s="372"/>
      <c r="G52" s="372"/>
      <c r="H52" s="37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117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4" t="str">
        <f>E11</f>
        <v>2.4 -  SO 02 - Materiál objednatele - Neoceňovat</v>
      </c>
      <c r="F54" s="372"/>
      <c r="G54" s="372"/>
      <c r="H54" s="37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24</v>
      </c>
      <c r="D56" s="37"/>
      <c r="E56" s="37"/>
      <c r="F56" s="27" t="str">
        <f>F14</f>
        <v xml:space="preserve"> </v>
      </c>
      <c r="G56" s="37"/>
      <c r="H56" s="37"/>
      <c r="I56" s="29" t="s">
        <v>26</v>
      </c>
      <c r="J56" s="60" t="str">
        <f>IF(J14="","",J14)</f>
        <v>14. 1. 2021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29" t="s">
        <v>32</v>
      </c>
      <c r="D58" s="37"/>
      <c r="E58" s="37"/>
      <c r="F58" s="27" t="str">
        <f>E17</f>
        <v xml:space="preserve"> </v>
      </c>
      <c r="G58" s="37"/>
      <c r="H58" s="37"/>
      <c r="I58" s="29" t="s">
        <v>38</v>
      </c>
      <c r="J58" s="33" t="str">
        <f>E23</f>
        <v xml:space="preserve"> 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40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120</v>
      </c>
      <c r="D61" s="138"/>
      <c r="E61" s="138"/>
      <c r="F61" s="138"/>
      <c r="G61" s="138"/>
      <c r="H61" s="138"/>
      <c r="I61" s="138"/>
      <c r="J61" s="139" t="s">
        <v>121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75</v>
      </c>
      <c r="D63" s="37"/>
      <c r="E63" s="37"/>
      <c r="F63" s="37"/>
      <c r="G63" s="37"/>
      <c r="H63" s="37"/>
      <c r="I63" s="37"/>
      <c r="J63" s="78">
        <f>J86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122</v>
      </c>
    </row>
    <row r="64" spans="1:47" s="9" customFormat="1" ht="24.95" customHeight="1">
      <c r="B64" s="141"/>
      <c r="C64" s="142"/>
      <c r="D64" s="143" t="s">
        <v>606</v>
      </c>
      <c r="E64" s="144"/>
      <c r="F64" s="144"/>
      <c r="G64" s="144"/>
      <c r="H64" s="144"/>
      <c r="I64" s="144"/>
      <c r="J64" s="145">
        <f>J87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3" t="s">
        <v>140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0" t="str">
        <f>E7</f>
        <v>Oprava mostů v úseku Polička - Borová u Poličky</v>
      </c>
      <c r="F74" s="371"/>
      <c r="G74" s="371"/>
      <c r="H74" s="371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1" customFormat="1" ht="12" customHeight="1">
      <c r="B75" s="21"/>
      <c r="C75" s="29" t="s">
        <v>115</v>
      </c>
      <c r="D75" s="22"/>
      <c r="E75" s="22"/>
      <c r="F75" s="22"/>
      <c r="G75" s="22"/>
      <c r="H75" s="22"/>
      <c r="I75" s="22"/>
      <c r="J75" s="22"/>
      <c r="K75" s="22"/>
      <c r="L75" s="20"/>
    </row>
    <row r="76" spans="1:31" s="2" customFormat="1" ht="16.5" customHeight="1">
      <c r="A76" s="35"/>
      <c r="B76" s="36"/>
      <c r="C76" s="37"/>
      <c r="D76" s="37"/>
      <c r="E76" s="370" t="s">
        <v>723</v>
      </c>
      <c r="F76" s="372"/>
      <c r="G76" s="372"/>
      <c r="H76" s="372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29" t="s">
        <v>117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4" t="str">
        <f>E11</f>
        <v>2.4 -  SO 02 - Materiál objednatele - Neoceňovat</v>
      </c>
      <c r="F78" s="372"/>
      <c r="G78" s="372"/>
      <c r="H78" s="372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29" t="s">
        <v>24</v>
      </c>
      <c r="D80" s="37"/>
      <c r="E80" s="37"/>
      <c r="F80" s="27" t="str">
        <f>F14</f>
        <v xml:space="preserve"> </v>
      </c>
      <c r="G80" s="37"/>
      <c r="H80" s="37"/>
      <c r="I80" s="29" t="s">
        <v>26</v>
      </c>
      <c r="J80" s="60" t="str">
        <f>IF(J14="","",J14)</f>
        <v>14. 1. 2021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29" t="s">
        <v>32</v>
      </c>
      <c r="D82" s="37"/>
      <c r="E82" s="37"/>
      <c r="F82" s="27" t="str">
        <f>E17</f>
        <v xml:space="preserve"> </v>
      </c>
      <c r="G82" s="37"/>
      <c r="H82" s="37"/>
      <c r="I82" s="29" t="s">
        <v>38</v>
      </c>
      <c r="J82" s="33" t="str">
        <f>E23</f>
        <v xml:space="preserve"> 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29" t="s">
        <v>36</v>
      </c>
      <c r="D83" s="37"/>
      <c r="E83" s="37"/>
      <c r="F83" s="27" t="str">
        <f>IF(E20="","",E20)</f>
        <v>Vyplň údaj</v>
      </c>
      <c r="G83" s="37"/>
      <c r="H83" s="37"/>
      <c r="I83" s="29" t="s">
        <v>40</v>
      </c>
      <c r="J83" s="33" t="str">
        <f>E26</f>
        <v xml:space="preserve"> 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52"/>
      <c r="B85" s="153"/>
      <c r="C85" s="154" t="s">
        <v>141</v>
      </c>
      <c r="D85" s="155" t="s">
        <v>62</v>
      </c>
      <c r="E85" s="155" t="s">
        <v>58</v>
      </c>
      <c r="F85" s="155" t="s">
        <v>59</v>
      </c>
      <c r="G85" s="155" t="s">
        <v>142</v>
      </c>
      <c r="H85" s="155" t="s">
        <v>143</v>
      </c>
      <c r="I85" s="155" t="s">
        <v>144</v>
      </c>
      <c r="J85" s="155" t="s">
        <v>121</v>
      </c>
      <c r="K85" s="156" t="s">
        <v>145</v>
      </c>
      <c r="L85" s="157"/>
      <c r="M85" s="69" t="s">
        <v>34</v>
      </c>
      <c r="N85" s="70" t="s">
        <v>47</v>
      </c>
      <c r="O85" s="70" t="s">
        <v>146</v>
      </c>
      <c r="P85" s="70" t="s">
        <v>147</v>
      </c>
      <c r="Q85" s="70" t="s">
        <v>148</v>
      </c>
      <c r="R85" s="70" t="s">
        <v>149</v>
      </c>
      <c r="S85" s="70" t="s">
        <v>150</v>
      </c>
      <c r="T85" s="71" t="s">
        <v>151</v>
      </c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</row>
    <row r="86" spans="1:65" s="2" customFormat="1" ht="22.9" customHeight="1">
      <c r="A86" s="35"/>
      <c r="B86" s="36"/>
      <c r="C86" s="76" t="s">
        <v>152</v>
      </c>
      <c r="D86" s="37"/>
      <c r="E86" s="37"/>
      <c r="F86" s="37"/>
      <c r="G86" s="37"/>
      <c r="H86" s="37"/>
      <c r="I86" s="37"/>
      <c r="J86" s="158">
        <f>BK86</f>
        <v>0</v>
      </c>
      <c r="K86" s="37"/>
      <c r="L86" s="40"/>
      <c r="M86" s="72"/>
      <c r="N86" s="159"/>
      <c r="O86" s="73"/>
      <c r="P86" s="160">
        <f>P87</f>
        <v>0</v>
      </c>
      <c r="Q86" s="73"/>
      <c r="R86" s="160">
        <f>R87</f>
        <v>0</v>
      </c>
      <c r="S86" s="73"/>
      <c r="T86" s="161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7" t="s">
        <v>76</v>
      </c>
      <c r="AU86" s="17" t="s">
        <v>122</v>
      </c>
      <c r="BK86" s="162">
        <f>BK87</f>
        <v>0</v>
      </c>
    </row>
    <row r="87" spans="1:65" s="12" customFormat="1" ht="25.9" customHeight="1">
      <c r="B87" s="163"/>
      <c r="C87" s="164"/>
      <c r="D87" s="165" t="s">
        <v>76</v>
      </c>
      <c r="E87" s="166" t="s">
        <v>182</v>
      </c>
      <c r="F87" s="166" t="s">
        <v>349</v>
      </c>
      <c r="G87" s="164"/>
      <c r="H87" s="164"/>
      <c r="I87" s="167"/>
      <c r="J87" s="168">
        <f>BK87</f>
        <v>0</v>
      </c>
      <c r="K87" s="164"/>
      <c r="L87" s="169"/>
      <c r="M87" s="170"/>
      <c r="N87" s="171"/>
      <c r="O87" s="171"/>
      <c r="P87" s="172">
        <f>SUM(P88:P93)</f>
        <v>0</v>
      </c>
      <c r="Q87" s="171"/>
      <c r="R87" s="172">
        <f>SUM(R88:R93)</f>
        <v>0</v>
      </c>
      <c r="S87" s="171"/>
      <c r="T87" s="173">
        <f>SUM(T88:T93)</f>
        <v>0</v>
      </c>
      <c r="AR87" s="174" t="s">
        <v>23</v>
      </c>
      <c r="AT87" s="175" t="s">
        <v>76</v>
      </c>
      <c r="AU87" s="175" t="s">
        <v>77</v>
      </c>
      <c r="AY87" s="174" t="s">
        <v>155</v>
      </c>
      <c r="BK87" s="176">
        <f>SUM(BK88:BK93)</f>
        <v>0</v>
      </c>
    </row>
    <row r="88" spans="1:65" s="2" customFormat="1" ht="24">
      <c r="A88" s="35"/>
      <c r="B88" s="36"/>
      <c r="C88" s="220" t="s">
        <v>23</v>
      </c>
      <c r="D88" s="220" t="s">
        <v>269</v>
      </c>
      <c r="E88" s="221" t="s">
        <v>1108</v>
      </c>
      <c r="F88" s="222" t="s">
        <v>1109</v>
      </c>
      <c r="G88" s="223" t="s">
        <v>173</v>
      </c>
      <c r="H88" s="224">
        <v>4</v>
      </c>
      <c r="I88" s="381">
        <v>0</v>
      </c>
      <c r="J88" s="226">
        <f>ROUND(I88*H88,2)</f>
        <v>0</v>
      </c>
      <c r="K88" s="222" t="s">
        <v>610</v>
      </c>
      <c r="L88" s="227"/>
      <c r="M88" s="228" t="s">
        <v>34</v>
      </c>
      <c r="N88" s="229" t="s">
        <v>48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197</v>
      </c>
      <c r="AT88" s="190" t="s">
        <v>269</v>
      </c>
      <c r="AU88" s="190" t="s">
        <v>23</v>
      </c>
      <c r="AY88" s="17" t="s">
        <v>155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7" t="s">
        <v>23</v>
      </c>
      <c r="BK88" s="191">
        <f>ROUND(I88*H88,2)</f>
        <v>0</v>
      </c>
      <c r="BL88" s="17" t="s">
        <v>162</v>
      </c>
      <c r="BM88" s="190" t="s">
        <v>1110</v>
      </c>
    </row>
    <row r="89" spans="1:65" s="2" customFormat="1" ht="11.25">
      <c r="A89" s="35"/>
      <c r="B89" s="36"/>
      <c r="C89" s="37"/>
      <c r="D89" s="192" t="s">
        <v>164</v>
      </c>
      <c r="E89" s="37"/>
      <c r="F89" s="193" t="s">
        <v>1111</v>
      </c>
      <c r="G89" s="37"/>
      <c r="H89" s="37"/>
      <c r="I89" s="37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7" t="s">
        <v>164</v>
      </c>
      <c r="AU89" s="17" t="s">
        <v>23</v>
      </c>
    </row>
    <row r="90" spans="1:65" s="2" customFormat="1" ht="19.5">
      <c r="A90" s="35"/>
      <c r="B90" s="36"/>
      <c r="C90" s="37"/>
      <c r="D90" s="192" t="s">
        <v>236</v>
      </c>
      <c r="E90" s="37"/>
      <c r="F90" s="219" t="s">
        <v>1112</v>
      </c>
      <c r="G90" s="37"/>
      <c r="H90" s="37"/>
      <c r="I90" s="37"/>
      <c r="J90" s="37"/>
      <c r="K90" s="37"/>
      <c r="L90" s="40"/>
      <c r="M90" s="195"/>
      <c r="N90" s="196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7" t="s">
        <v>236</v>
      </c>
      <c r="AU90" s="17" t="s">
        <v>23</v>
      </c>
    </row>
    <row r="91" spans="1:65" s="2" customFormat="1" ht="16.5" customHeight="1">
      <c r="A91" s="35"/>
      <c r="B91" s="36"/>
      <c r="C91" s="220" t="s">
        <v>22</v>
      </c>
      <c r="D91" s="220" t="s">
        <v>269</v>
      </c>
      <c r="E91" s="221" t="s">
        <v>1113</v>
      </c>
      <c r="F91" s="222" t="s">
        <v>1114</v>
      </c>
      <c r="G91" s="223" t="s">
        <v>243</v>
      </c>
      <c r="H91" s="224">
        <v>38</v>
      </c>
      <c r="I91" s="381">
        <v>0</v>
      </c>
      <c r="J91" s="226">
        <f>ROUND(I91*H91,2)</f>
        <v>0</v>
      </c>
      <c r="K91" s="222" t="s">
        <v>610</v>
      </c>
      <c r="L91" s="227"/>
      <c r="M91" s="228" t="s">
        <v>34</v>
      </c>
      <c r="N91" s="229" t="s">
        <v>48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197</v>
      </c>
      <c r="AT91" s="190" t="s">
        <v>269</v>
      </c>
      <c r="AU91" s="190" t="s">
        <v>23</v>
      </c>
      <c r="AY91" s="17" t="s">
        <v>155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7" t="s">
        <v>23</v>
      </c>
      <c r="BK91" s="191">
        <f>ROUND(I91*H91,2)</f>
        <v>0</v>
      </c>
      <c r="BL91" s="17" t="s">
        <v>162</v>
      </c>
      <c r="BM91" s="190" t="s">
        <v>1115</v>
      </c>
    </row>
    <row r="92" spans="1:65" s="2" customFormat="1" ht="11.25">
      <c r="A92" s="35"/>
      <c r="B92" s="36"/>
      <c r="C92" s="37"/>
      <c r="D92" s="192" t="s">
        <v>164</v>
      </c>
      <c r="E92" s="37"/>
      <c r="F92" s="193" t="s">
        <v>1114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7" t="s">
        <v>164</v>
      </c>
      <c r="AU92" s="17" t="s">
        <v>23</v>
      </c>
    </row>
    <row r="93" spans="1:65" s="2" customFormat="1" ht="19.5">
      <c r="A93" s="35"/>
      <c r="B93" s="36"/>
      <c r="C93" s="37"/>
      <c r="D93" s="192" t="s">
        <v>236</v>
      </c>
      <c r="E93" s="37"/>
      <c r="F93" s="219" t="s">
        <v>1116</v>
      </c>
      <c r="G93" s="37"/>
      <c r="H93" s="37"/>
      <c r="I93" s="194"/>
      <c r="J93" s="37"/>
      <c r="K93" s="37"/>
      <c r="L93" s="40"/>
      <c r="M93" s="230"/>
      <c r="N93" s="231"/>
      <c r="O93" s="232"/>
      <c r="P93" s="232"/>
      <c r="Q93" s="232"/>
      <c r="R93" s="232"/>
      <c r="S93" s="232"/>
      <c r="T93" s="233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7" t="s">
        <v>236</v>
      </c>
      <c r="AU93" s="17" t="s">
        <v>23</v>
      </c>
    </row>
    <row r="94" spans="1:65" s="2" customFormat="1" ht="6.95" customHeight="1">
      <c r="A94" s="35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0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algorithmName="SHA-512" hashValue="8QfCRMoTJpXdh47P/dZSABN1TgFTDxSnA8DYyVTSMGDGmqGpRBWTJy+DjyOQaCzRFrDafW4/EapMaAsJha/JqQ==" saltValue="hoIgXN775LDvuxDJLwvAGw==" spinCount="100000" sheet="1" objects="1" scenarios="1" formatColumns="0" formatRows="0" autoFilter="0"/>
  <autoFilter ref="C85:K93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 zakázky</vt:lpstr>
      <vt:lpstr>1.1 - SO 01 -  Stavební č...</vt:lpstr>
      <vt:lpstr>1.2 - SO 01 -  Kolej - Mo...</vt:lpstr>
      <vt:lpstr>1.3 - SO 01- VRN - Most v...</vt:lpstr>
      <vt:lpstr>1.4 - SO 01- Materiál obj...</vt:lpstr>
      <vt:lpstr>2.1 - SO 02 - Stavební čá...</vt:lpstr>
      <vt:lpstr>2.2 - SO 02 - Kolej - Mos...</vt:lpstr>
      <vt:lpstr>2.3 - SO 02 - VRN - Most ...</vt:lpstr>
      <vt:lpstr>2.4 -  SO 02 - Materiál o...</vt:lpstr>
      <vt:lpstr>Pokyny pro vyplnění</vt:lpstr>
      <vt:lpstr>'1.1 - SO 01 -  Stavební č...'!Názvy_tisku</vt:lpstr>
      <vt:lpstr>'1.2 - SO 01 -  Kolej - Mo...'!Názvy_tisku</vt:lpstr>
      <vt:lpstr>'1.3 - SO 01- VRN - Most v...'!Názvy_tisku</vt:lpstr>
      <vt:lpstr>'1.4 - SO 01- Materiál obj...'!Názvy_tisku</vt:lpstr>
      <vt:lpstr>'2.1 - SO 02 - Stavební čá...'!Názvy_tisku</vt:lpstr>
      <vt:lpstr>'2.2 - SO 02 - Kolej - Mos...'!Názvy_tisku</vt:lpstr>
      <vt:lpstr>'2.3 - SO 02 - VRN - Most ...'!Názvy_tisku</vt:lpstr>
      <vt:lpstr>'2.4 -  SO 02 - Materiál o...'!Názvy_tisku</vt:lpstr>
      <vt:lpstr>'Rekapitulace zakázky'!Názvy_tisku</vt:lpstr>
      <vt:lpstr>'1.1 - SO 01 -  Stavební č...'!Oblast_tisku</vt:lpstr>
      <vt:lpstr>'1.2 - SO 01 -  Kolej - Mo...'!Oblast_tisku</vt:lpstr>
      <vt:lpstr>'1.3 - SO 01- VRN - Most v...'!Oblast_tisku</vt:lpstr>
      <vt:lpstr>'1.4 - SO 01- Materiál obj...'!Oblast_tisku</vt:lpstr>
      <vt:lpstr>'2.1 - SO 02 - Stavební čá...'!Oblast_tisku</vt:lpstr>
      <vt:lpstr>'2.2 - SO 02 - Kolej - Mos...'!Oblast_tisku</vt:lpstr>
      <vt:lpstr>'2.3 - SO 02 - VRN - Most ...'!Oblast_tisku</vt:lpstr>
      <vt:lpstr>'2.4 -  SO 02 - Materiál o...'!Oblast_tisku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Rachota Tomáš</cp:lastModifiedBy>
  <dcterms:created xsi:type="dcterms:W3CDTF">2021-02-08T09:58:25Z</dcterms:created>
  <dcterms:modified xsi:type="dcterms:W3CDTF">2021-02-08T10:01:24Z</dcterms:modified>
</cp:coreProperties>
</file>