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 - Železniční svrše..." sheetId="2" r:id="rId2"/>
    <sheet name="SO 102 - Oprava propustku..." sheetId="3" r:id="rId3"/>
    <sheet name="VRN - Vedlejší rozpočtové..." sheetId="4" r:id="rId4"/>
    <sheet name="SO 201 - Železniční svrše..." sheetId="5" r:id="rId5"/>
    <sheet name="SO 202 - Oprava propustku..." sheetId="6" r:id="rId6"/>
    <sheet name="VRN - Vedlejší rozpočtové..._01" sheetId="7" r:id="rId7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 101 - Železniční svrše...'!$C$123:$K$172</definedName>
    <definedName name="_xlnm.Print_Area" localSheetId="1">'SO 101 - Železniční svrše...'!$C$4:$J$76,'SO 101 - Železniční svrše...'!$C$109:$J$172</definedName>
    <definedName name="_xlnm.Print_Titles" localSheetId="1">'SO 101 - Železniční svrše...'!$123:$123</definedName>
    <definedName name="_xlnm._FilterDatabase" localSheetId="2" hidden="1">'SO 102 - Oprava propustku...'!$C$132:$K$251</definedName>
    <definedName name="_xlnm.Print_Area" localSheetId="2">'SO 102 - Oprava propustku...'!$C$4:$J$76,'SO 102 - Oprava propustku...'!$C$118:$J$251</definedName>
    <definedName name="_xlnm.Print_Titles" localSheetId="2">'SO 102 - Oprava propustku...'!$132:$132</definedName>
    <definedName name="_xlnm._FilterDatabase" localSheetId="3" hidden="1">'VRN - Vedlejší rozpočtové...'!$C$125:$K$141</definedName>
    <definedName name="_xlnm.Print_Area" localSheetId="3">'VRN - Vedlejší rozpočtové...'!$C$4:$J$76,'VRN - Vedlejší rozpočtové...'!$C$111:$J$141</definedName>
    <definedName name="_xlnm.Print_Titles" localSheetId="3">'VRN - Vedlejší rozpočtové...'!$125:$125</definedName>
    <definedName name="_xlnm._FilterDatabase" localSheetId="4" hidden="1">'SO 201 - Železniční svrše...'!$C$123:$K$166</definedName>
    <definedName name="_xlnm.Print_Area" localSheetId="4">'SO 201 - Železniční svrše...'!$C$4:$J$76,'SO 201 - Železniční svrše...'!$C$109:$J$166</definedName>
    <definedName name="_xlnm.Print_Titles" localSheetId="4">'SO 201 - Železniční svrše...'!$123:$123</definedName>
    <definedName name="_xlnm._FilterDatabase" localSheetId="5" hidden="1">'SO 202 - Oprava propustku...'!$C$130:$K$263</definedName>
    <definedName name="_xlnm.Print_Area" localSheetId="5">'SO 202 - Oprava propustku...'!$C$4:$J$76,'SO 202 - Oprava propustku...'!$C$116:$J$263</definedName>
    <definedName name="_xlnm.Print_Titles" localSheetId="5">'SO 202 - Oprava propustku...'!$130:$130</definedName>
    <definedName name="_xlnm._FilterDatabase" localSheetId="6" hidden="1">'VRN - Vedlejší rozpočtové..._01'!$C$125:$K$141</definedName>
    <definedName name="_xlnm.Print_Area" localSheetId="6">'VRN - Vedlejší rozpočtové..._01'!$C$4:$J$76,'VRN - Vedlejší rozpočtové..._01'!$C$111:$J$141</definedName>
    <definedName name="_xlnm.Print_Titles" localSheetId="6">'VRN - Vedlejší rozpočtové..._01'!$125:$125</definedName>
  </definedNames>
  <calcPr/>
</workbook>
</file>

<file path=xl/calcChain.xml><?xml version="1.0" encoding="utf-8"?>
<calcChain xmlns="http://schemas.openxmlformats.org/spreadsheetml/2006/main">
  <c i="7" l="1" r="J39"/>
  <c r="J38"/>
  <c i="1" r="AY102"/>
  <c i="7" r="J37"/>
  <c i="1" r="AX102"/>
  <c i="7" r="BI141"/>
  <c r="BH141"/>
  <c r="BG141"/>
  <c r="BF141"/>
  <c r="T141"/>
  <c r="T140"/>
  <c r="R141"/>
  <c r="R140"/>
  <c r="P141"/>
  <c r="P140"/>
  <c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F120"/>
  <c r="E118"/>
  <c r="F91"/>
  <c r="E89"/>
  <c r="J26"/>
  <c r="E26"/>
  <c r="J123"/>
  <c r="J25"/>
  <c r="J23"/>
  <c r="E23"/>
  <c r="J122"/>
  <c r="J22"/>
  <c r="J20"/>
  <c r="E20"/>
  <c r="F94"/>
  <c r="J19"/>
  <c r="J17"/>
  <c r="E17"/>
  <c r="F93"/>
  <c r="J16"/>
  <c r="J14"/>
  <c r="J120"/>
  <c r="E7"/>
  <c r="E114"/>
  <c i="6" r="J39"/>
  <c r="J38"/>
  <c i="1" r="AY101"/>
  <c i="6" r="J37"/>
  <c i="1" r="AX101"/>
  <c i="6" r="BI263"/>
  <c r="BH263"/>
  <c r="BG263"/>
  <c r="BF263"/>
  <c r="T263"/>
  <c r="T262"/>
  <c r="R263"/>
  <c r="R262"/>
  <c r="P263"/>
  <c r="P262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T251"/>
  <c r="R252"/>
  <c r="R251"/>
  <c r="P252"/>
  <c r="P251"/>
  <c r="BI249"/>
  <c r="BH249"/>
  <c r="BG249"/>
  <c r="BF249"/>
  <c r="T249"/>
  <c r="T248"/>
  <c r="R249"/>
  <c r="R248"/>
  <c r="P249"/>
  <c r="P248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F125"/>
  <c r="E123"/>
  <c r="F91"/>
  <c r="E89"/>
  <c r="J26"/>
  <c r="E26"/>
  <c r="J128"/>
  <c r="J25"/>
  <c r="J23"/>
  <c r="E23"/>
  <c r="J93"/>
  <c r="J22"/>
  <c r="J20"/>
  <c r="E20"/>
  <c r="F128"/>
  <c r="J19"/>
  <c r="J17"/>
  <c r="E17"/>
  <c r="F127"/>
  <c r="J16"/>
  <c r="J14"/>
  <c r="J125"/>
  <c r="E7"/>
  <c r="E119"/>
  <c i="5" r="J39"/>
  <c r="J38"/>
  <c i="1" r="AY100"/>
  <c i="5" r="J37"/>
  <c i="1" r="AX100"/>
  <c i="5" r="BI165"/>
  <c r="BH165"/>
  <c r="BG165"/>
  <c r="BF165"/>
  <c r="T165"/>
  <c r="R165"/>
  <c r="P165"/>
  <c r="BI159"/>
  <c r="BH159"/>
  <c r="BG159"/>
  <c r="BF159"/>
  <c r="T159"/>
  <c r="R159"/>
  <c r="P159"/>
  <c r="BI154"/>
  <c r="BH154"/>
  <c r="BG154"/>
  <c r="BF154"/>
  <c r="T154"/>
  <c r="T153"/>
  <c r="R154"/>
  <c r="R153"/>
  <c r="P154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F118"/>
  <c r="E116"/>
  <c r="F91"/>
  <c r="E89"/>
  <c r="J26"/>
  <c r="E26"/>
  <c r="J94"/>
  <c r="J25"/>
  <c r="J23"/>
  <c r="E23"/>
  <c r="J120"/>
  <c r="J22"/>
  <c r="J20"/>
  <c r="E20"/>
  <c r="F121"/>
  <c r="J19"/>
  <c r="J17"/>
  <c r="E17"/>
  <c r="F120"/>
  <c r="J16"/>
  <c r="J14"/>
  <c r="J91"/>
  <c r="E7"/>
  <c r="E112"/>
  <c i="4" r="J39"/>
  <c r="J38"/>
  <c i="1" r="AY98"/>
  <c i="4" r="J37"/>
  <c i="1" r="AX98"/>
  <c i="4" r="BI141"/>
  <c r="BH141"/>
  <c r="BG141"/>
  <c r="BF141"/>
  <c r="T141"/>
  <c r="T140"/>
  <c r="R141"/>
  <c r="R140"/>
  <c r="P141"/>
  <c r="P140"/>
  <c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F120"/>
  <c r="E118"/>
  <c r="F91"/>
  <c r="E89"/>
  <c r="J26"/>
  <c r="E26"/>
  <c r="J94"/>
  <c r="J25"/>
  <c r="J23"/>
  <c r="E23"/>
  <c r="J122"/>
  <c r="J22"/>
  <c r="J20"/>
  <c r="E20"/>
  <c r="F94"/>
  <c r="J19"/>
  <c r="J17"/>
  <c r="E17"/>
  <c r="F122"/>
  <c r="J16"/>
  <c r="J14"/>
  <c r="J120"/>
  <c r="E7"/>
  <c r="E114"/>
  <c i="3" r="J39"/>
  <c r="J38"/>
  <c i="1" r="AY97"/>
  <c i="3" r="J37"/>
  <c i="1" r="AX97"/>
  <c i="3" r="BI250"/>
  <c r="BH250"/>
  <c r="BG250"/>
  <c r="BF250"/>
  <c r="T250"/>
  <c r="T249"/>
  <c r="T248"/>
  <c r="R250"/>
  <c r="R249"/>
  <c r="R248"/>
  <c r="P250"/>
  <c r="P249"/>
  <c r="P248"/>
  <c r="BI247"/>
  <c r="BH247"/>
  <c r="BG247"/>
  <c r="BF247"/>
  <c r="T247"/>
  <c r="T246"/>
  <c r="R247"/>
  <c r="R246"/>
  <c r="P247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T237"/>
  <c r="R238"/>
  <c r="R237"/>
  <c r="P238"/>
  <c r="P237"/>
  <c r="BI235"/>
  <c r="BH235"/>
  <c r="BG235"/>
  <c r="BF235"/>
  <c r="T235"/>
  <c r="T234"/>
  <c r="R235"/>
  <c r="R234"/>
  <c r="P235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F127"/>
  <c r="E125"/>
  <c r="F91"/>
  <c r="E89"/>
  <c r="J26"/>
  <c r="E26"/>
  <c r="J94"/>
  <c r="J25"/>
  <c r="J23"/>
  <c r="E23"/>
  <c r="J129"/>
  <c r="J22"/>
  <c r="J20"/>
  <c r="E20"/>
  <c r="F130"/>
  <c r="J19"/>
  <c r="J17"/>
  <c r="E17"/>
  <c r="F129"/>
  <c r="J16"/>
  <c r="J14"/>
  <c r="J127"/>
  <c r="E7"/>
  <c r="E85"/>
  <c i="2" r="J39"/>
  <c r="J38"/>
  <c i="1" r="AY96"/>
  <c i="2" r="J37"/>
  <c i="1" r="AX96"/>
  <c i="2" r="BI171"/>
  <c r="BH171"/>
  <c r="BG171"/>
  <c r="BF171"/>
  <c r="T171"/>
  <c r="R171"/>
  <c r="P171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F118"/>
  <c r="E116"/>
  <c r="F91"/>
  <c r="E89"/>
  <c r="J26"/>
  <c r="E26"/>
  <c r="J121"/>
  <c r="J25"/>
  <c r="J23"/>
  <c r="E23"/>
  <c r="J120"/>
  <c r="J22"/>
  <c r="J20"/>
  <c r="E20"/>
  <c r="F94"/>
  <c r="J19"/>
  <c r="J17"/>
  <c r="E17"/>
  <c r="F93"/>
  <c r="J16"/>
  <c r="J14"/>
  <c r="J118"/>
  <c r="E7"/>
  <c r="E112"/>
  <c i="1" r="L90"/>
  <c r="AM90"/>
  <c r="AM89"/>
  <c r="L89"/>
  <c r="AM87"/>
  <c r="L87"/>
  <c r="L85"/>
  <c r="L84"/>
  <c i="7" r="BK139"/>
  <c i="6" r="BK263"/>
  <c r="J263"/>
  <c r="BK260"/>
  <c r="J259"/>
  <c r="J256"/>
  <c r="BK255"/>
  <c r="J252"/>
  <c r="BK247"/>
  <c r="J245"/>
  <c r="BK242"/>
  <c r="BK241"/>
  <c r="BK239"/>
  <c r="J235"/>
  <c r="J231"/>
  <c r="J229"/>
  <c r="J212"/>
  <c r="J209"/>
  <c r="BK206"/>
  <c r="BK204"/>
  <c r="J201"/>
  <c r="BK197"/>
  <c r="J195"/>
  <c r="BK193"/>
  <c r="BK187"/>
  <c r="BK185"/>
  <c r="J182"/>
  <c r="BK172"/>
  <c r="J167"/>
  <c r="BK161"/>
  <c r="BK153"/>
  <c r="J151"/>
  <c r="BK147"/>
  <c r="BK143"/>
  <c r="BK137"/>
  <c r="J133"/>
  <c i="5" r="J159"/>
  <c r="BK154"/>
  <c r="BK144"/>
  <c r="J143"/>
  <c r="BK141"/>
  <c r="J137"/>
  <c r="J132"/>
  <c r="BK130"/>
  <c r="J127"/>
  <c i="4" r="BK141"/>
  <c r="J139"/>
  <c r="BK137"/>
  <c r="J129"/>
  <c i="3" r="J245"/>
  <c r="BK244"/>
  <c r="BK242"/>
  <c r="J240"/>
  <c r="BK238"/>
  <c r="BK232"/>
  <c r="J230"/>
  <c r="J226"/>
  <c r="J220"/>
  <c r="J207"/>
  <c r="J203"/>
  <c r="J201"/>
  <c r="BK198"/>
  <c r="J196"/>
  <c r="BK183"/>
  <c r="BK180"/>
  <c r="J176"/>
  <c r="J174"/>
  <c r="BK163"/>
  <c r="J158"/>
  <c r="BK151"/>
  <c r="BK149"/>
  <c r="BK147"/>
  <c r="J147"/>
  <c r="J143"/>
  <c r="BK141"/>
  <c i="2" r="BK165"/>
  <c r="BK162"/>
  <c r="J158"/>
  <c r="BK156"/>
  <c r="J155"/>
  <c r="J151"/>
  <c r="BK147"/>
  <c r="J140"/>
  <c r="J137"/>
  <c r="BK134"/>
  <c r="J128"/>
  <c r="BK127"/>
  <c i="7" r="J141"/>
  <c r="J137"/>
  <c r="BK136"/>
  <c r="BK134"/>
  <c r="BK133"/>
  <c r="J132"/>
  <c r="BK130"/>
  <c i="6" r="BK259"/>
  <c r="BK252"/>
  <c r="BK249"/>
  <c r="BK245"/>
  <c r="BK237"/>
  <c r="BK235"/>
  <c r="BK233"/>
  <c r="BK226"/>
  <c r="J222"/>
  <c r="J220"/>
  <c r="BK218"/>
  <c r="BK209"/>
  <c r="J206"/>
  <c r="J199"/>
  <c r="BK189"/>
  <c r="J187"/>
  <c r="J185"/>
  <c r="J180"/>
  <c r="BK178"/>
  <c r="BK176"/>
  <c r="BK174"/>
  <c r="BK170"/>
  <c r="J161"/>
  <c r="BK159"/>
  <c r="BK151"/>
  <c r="BK145"/>
  <c r="J139"/>
  <c r="J137"/>
  <c r="BK133"/>
  <c i="5" r="BK165"/>
  <c r="J152"/>
  <c r="J151"/>
  <c r="BK150"/>
  <c r="J148"/>
  <c r="J146"/>
  <c r="J144"/>
  <c r="BK134"/>
  <c r="BK132"/>
  <c r="J128"/>
  <c i="4" r="J134"/>
  <c r="J133"/>
  <c r="BK132"/>
  <c i="3" r="BK247"/>
  <c r="J244"/>
  <c r="J242"/>
  <c r="J241"/>
  <c r="J238"/>
  <c r="J233"/>
  <c r="BK230"/>
  <c r="BK227"/>
  <c r="J224"/>
  <c r="J215"/>
  <c r="J212"/>
  <c r="BK207"/>
  <c r="BK205"/>
  <c r="J198"/>
  <c r="BK190"/>
  <c r="J189"/>
  <c r="J188"/>
  <c r="J183"/>
  <c r="BK178"/>
  <c r="BK176"/>
  <c r="BK172"/>
  <c r="J167"/>
  <c r="BK161"/>
  <c r="J155"/>
  <c r="J151"/>
  <c r="BK145"/>
  <c r="J141"/>
  <c r="BK137"/>
  <c r="J135"/>
  <c i="2" r="BK155"/>
  <c r="J153"/>
  <c r="BK151"/>
  <c r="BK149"/>
  <c r="BK144"/>
  <c r="BK142"/>
  <c r="J134"/>
  <c i="1" r="AS99"/>
  <c i="7" r="J139"/>
  <c r="BK137"/>
  <c r="J136"/>
  <c r="J134"/>
  <c r="J133"/>
  <c r="BK132"/>
  <c r="J130"/>
  <c r="BK129"/>
  <c i="6" r="BK257"/>
  <c r="J255"/>
  <c r="J247"/>
  <c r="J242"/>
  <c r="J239"/>
  <c r="J237"/>
  <c r="J233"/>
  <c r="BK229"/>
  <c r="BK220"/>
  <c r="BK216"/>
  <c r="BK212"/>
  <c r="J204"/>
  <c r="J193"/>
  <c r="BK180"/>
  <c r="J174"/>
  <c r="J172"/>
  <c r="BK167"/>
  <c r="BK165"/>
  <c r="J159"/>
  <c r="BK156"/>
  <c r="J147"/>
  <c r="J145"/>
  <c r="J143"/>
  <c r="J141"/>
  <c r="BK139"/>
  <c i="5" r="J165"/>
  <c r="J154"/>
  <c r="BK152"/>
  <c r="BK151"/>
  <c r="BK146"/>
  <c r="BK143"/>
  <c r="J141"/>
  <c r="BK139"/>
  <c r="J130"/>
  <c r="BK127"/>
  <c i="4" r="J141"/>
  <c r="BK139"/>
  <c r="J137"/>
  <c r="J136"/>
  <c r="BK134"/>
  <c r="BK133"/>
  <c r="J132"/>
  <c r="BK130"/>
  <c i="3" r="BK250"/>
  <c r="J250"/>
  <c r="J247"/>
  <c r="BK245"/>
  <c r="J235"/>
  <c r="J232"/>
  <c r="J227"/>
  <c r="J222"/>
  <c r="BK220"/>
  <c r="J217"/>
  <c r="BK212"/>
  <c r="J205"/>
  <c r="BK203"/>
  <c r="J194"/>
  <c r="BK189"/>
  <c r="BK188"/>
  <c r="J185"/>
  <c r="J181"/>
  <c r="BK174"/>
  <c r="J169"/>
  <c r="J163"/>
  <c r="BK158"/>
  <c r="BK155"/>
  <c r="BK153"/>
  <c r="J145"/>
  <c r="BK143"/>
  <c r="BK135"/>
  <c i="2" r="BK171"/>
  <c r="J165"/>
  <c r="BK158"/>
  <c r="BK153"/>
  <c r="J149"/>
  <c r="J147"/>
  <c r="J144"/>
  <c r="J142"/>
  <c r="BK140"/>
  <c r="BK137"/>
  <c r="BK132"/>
  <c r="BK130"/>
  <c r="BK128"/>
  <c r="J127"/>
  <c i="1" r="AS95"/>
  <c i="7" r="BK141"/>
  <c r="J129"/>
  <c i="6" r="J260"/>
  <c r="J257"/>
  <c r="BK256"/>
  <c r="J249"/>
  <c r="J241"/>
  <c r="BK231"/>
  <c r="J226"/>
  <c r="BK222"/>
  <c r="J218"/>
  <c r="J216"/>
  <c r="BK201"/>
  <c r="BK199"/>
  <c r="J197"/>
  <c r="BK195"/>
  <c r="J189"/>
  <c r="BK182"/>
  <c r="J178"/>
  <c r="J176"/>
  <c r="J170"/>
  <c r="J165"/>
  <c r="J156"/>
  <c r="J153"/>
  <c r="BK141"/>
  <c i="5" r="BK159"/>
  <c r="J150"/>
  <c r="BK148"/>
  <c r="J139"/>
  <c r="BK137"/>
  <c r="J134"/>
  <c r="BK128"/>
  <c i="4" r="BK136"/>
  <c r="J130"/>
  <c r="BK129"/>
  <c i="3" r="BK241"/>
  <c r="BK240"/>
  <c r="BK235"/>
  <c r="BK233"/>
  <c r="BK226"/>
  <c r="BK224"/>
  <c r="BK222"/>
  <c r="BK217"/>
  <c r="BK215"/>
  <c r="BK201"/>
  <c r="BK196"/>
  <c r="BK194"/>
  <c r="J190"/>
  <c r="BK185"/>
  <c r="BK181"/>
  <c r="J180"/>
  <c r="J178"/>
  <c r="J172"/>
  <c r="BK169"/>
  <c r="BK167"/>
  <c r="J161"/>
  <c r="J153"/>
  <c r="J149"/>
  <c r="J137"/>
  <c i="2" r="J171"/>
  <c r="J162"/>
  <c r="J156"/>
  <c r="J132"/>
  <c r="J130"/>
  <c l="1" r="P126"/>
  <c r="P125"/>
  <c r="P157"/>
  <c r="P164"/>
  <c i="3" r="BK134"/>
  <c r="J134"/>
  <c r="J99"/>
  <c r="BK211"/>
  <c r="J211"/>
  <c r="J103"/>
  <c r="BK223"/>
  <c r="J223"/>
  <c r="J104"/>
  <c r="BK239"/>
  <c r="J239"/>
  <c r="J108"/>
  <c i="4" r="BK131"/>
  <c r="J131"/>
  <c r="J101"/>
  <c r="BK135"/>
  <c r="J135"/>
  <c r="J102"/>
  <c i="5" r="BK126"/>
  <c r="BK125"/>
  <c r="BK158"/>
  <c r="J158"/>
  <c r="J102"/>
  <c i="6" r="R132"/>
  <c r="R219"/>
  <c r="R203"/>
  <c r="R184"/>
  <c r="P228"/>
  <c r="P238"/>
  <c r="BK254"/>
  <c r="J254"/>
  <c r="J108"/>
  <c i="7" r="BK135"/>
  <c r="J135"/>
  <c r="J102"/>
  <c i="2" r="R126"/>
  <c r="R125"/>
  <c r="BK157"/>
  <c r="J157"/>
  <c r="J101"/>
  <c r="BK164"/>
  <c r="J164"/>
  <c r="J102"/>
  <c i="3" r="T134"/>
  <c r="T204"/>
  <c r="T200"/>
  <c r="T187"/>
  <c r="R211"/>
  <c r="P223"/>
  <c r="R239"/>
  <c r="R236"/>
  <c i="4" r="P128"/>
  <c r="P131"/>
  <c r="R135"/>
  <c i="5" r="P126"/>
  <c r="P125"/>
  <c r="P124"/>
  <c i="1" r="AU100"/>
  <c i="5" r="P158"/>
  <c i="6" r="BK132"/>
  <c r="P219"/>
  <c r="P203"/>
  <c r="P184"/>
  <c r="R228"/>
  <c r="R238"/>
  <c r="T254"/>
  <c r="T250"/>
  <c i="7" r="BK128"/>
  <c r="J128"/>
  <c r="J100"/>
  <c r="P128"/>
  <c r="R128"/>
  <c r="T128"/>
  <c r="BK131"/>
  <c r="J131"/>
  <c r="J101"/>
  <c r="P131"/>
  <c r="R131"/>
  <c r="T131"/>
  <c r="P135"/>
  <c i="2" r="BK126"/>
  <c r="BK125"/>
  <c r="BK124"/>
  <c r="J124"/>
  <c r="J98"/>
  <c r="R157"/>
  <c r="T164"/>
  <c i="3" r="R134"/>
  <c r="BK204"/>
  <c r="J204"/>
  <c r="J102"/>
  <c r="R204"/>
  <c r="R200"/>
  <c r="R187"/>
  <c r="P211"/>
  <c r="T223"/>
  <c r="P239"/>
  <c r="P236"/>
  <c i="4" r="BK128"/>
  <c r="R128"/>
  <c r="R131"/>
  <c r="P135"/>
  <c i="5" r="T126"/>
  <c r="T125"/>
  <c r="T124"/>
  <c r="T158"/>
  <c i="6" r="T132"/>
  <c r="BK219"/>
  <c r="J219"/>
  <c r="J102"/>
  <c r="BK228"/>
  <c r="J228"/>
  <c r="J103"/>
  <c r="BK238"/>
  <c r="J238"/>
  <c r="J104"/>
  <c r="R254"/>
  <c r="R250"/>
  <c i="7" r="T135"/>
  <c i="2" r="T126"/>
  <c r="T125"/>
  <c r="T124"/>
  <c r="T157"/>
  <c r="R164"/>
  <c i="3" r="P134"/>
  <c r="P204"/>
  <c r="P200"/>
  <c r="P187"/>
  <c r="T211"/>
  <c r="R223"/>
  <c r="T239"/>
  <c r="T236"/>
  <c i="4" r="T128"/>
  <c r="T131"/>
  <c r="T135"/>
  <c i="5" r="R126"/>
  <c r="R125"/>
  <c r="R124"/>
  <c r="R158"/>
  <c i="6" r="P132"/>
  <c r="T219"/>
  <c r="T203"/>
  <c r="T184"/>
  <c r="T228"/>
  <c r="T238"/>
  <c r="P254"/>
  <c r="P250"/>
  <c i="7" r="R135"/>
  <c i="2" r="BE128"/>
  <c r="BE130"/>
  <c r="BE158"/>
  <c r="BE165"/>
  <c i="3" r="J91"/>
  <c r="F94"/>
  <c r="J130"/>
  <c r="BE137"/>
  <c r="BE143"/>
  <c r="BE158"/>
  <c r="BE163"/>
  <c r="BE174"/>
  <c r="BE188"/>
  <c r="BE205"/>
  <c r="BE212"/>
  <c r="BE220"/>
  <c r="BE227"/>
  <c r="BE230"/>
  <c r="BE242"/>
  <c r="BK234"/>
  <c r="J234"/>
  <c r="J105"/>
  <c r="BK246"/>
  <c r="J246"/>
  <c r="J109"/>
  <c i="4" r="J91"/>
  <c r="J93"/>
  <c r="J123"/>
  <c r="BE134"/>
  <c i="5" r="J93"/>
  <c r="F94"/>
  <c r="BE132"/>
  <c r="BE141"/>
  <c r="BE144"/>
  <c r="BE152"/>
  <c r="BE154"/>
  <c r="BE159"/>
  <c r="BK153"/>
  <c r="J153"/>
  <c r="J101"/>
  <c i="6" r="F94"/>
  <c r="J94"/>
  <c r="BE133"/>
  <c r="BE137"/>
  <c r="BE143"/>
  <c r="BE145"/>
  <c r="BE147"/>
  <c r="BE161"/>
  <c r="BE172"/>
  <c r="BE180"/>
  <c r="BE185"/>
  <c r="BE204"/>
  <c r="BE209"/>
  <c r="BE235"/>
  <c r="BE237"/>
  <c r="BE239"/>
  <c r="BE242"/>
  <c r="BE252"/>
  <c r="BE259"/>
  <c i="7" r="F122"/>
  <c r="BE141"/>
  <c i="2" r="E85"/>
  <c r="J91"/>
  <c r="J94"/>
  <c r="F121"/>
  <c r="BE127"/>
  <c r="BE162"/>
  <c i="3" r="E121"/>
  <c r="BE141"/>
  <c r="BE147"/>
  <c r="BE178"/>
  <c r="BE180"/>
  <c r="BE190"/>
  <c r="BE196"/>
  <c r="BE222"/>
  <c r="BE224"/>
  <c r="BE232"/>
  <c r="BE238"/>
  <c r="BE244"/>
  <c r="BE247"/>
  <c r="BE250"/>
  <c r="BK237"/>
  <c r="BK236"/>
  <c r="J236"/>
  <c r="J106"/>
  <c i="4" r="E85"/>
  <c r="F93"/>
  <c r="F123"/>
  <c i="5" r="J118"/>
  <c r="J121"/>
  <c r="BE134"/>
  <c r="BE148"/>
  <c r="BE150"/>
  <c r="BE151"/>
  <c r="BE165"/>
  <c i="6" r="E85"/>
  <c r="F93"/>
  <c r="BE151"/>
  <c r="BE170"/>
  <c r="BE178"/>
  <c r="BE187"/>
  <c r="BE189"/>
  <c r="BE193"/>
  <c r="BE199"/>
  <c r="BE206"/>
  <c r="BE218"/>
  <c r="BE222"/>
  <c r="BE226"/>
  <c r="BE233"/>
  <c r="BE245"/>
  <c r="BE247"/>
  <c r="BE249"/>
  <c r="BE255"/>
  <c r="BE256"/>
  <c r="BK203"/>
  <c r="J203"/>
  <c r="J101"/>
  <c r="BK251"/>
  <c r="J251"/>
  <c r="J107"/>
  <c i="7" r="J94"/>
  <c r="F123"/>
  <c r="BE130"/>
  <c i="2" r="J93"/>
  <c r="F120"/>
  <c r="BE134"/>
  <c r="BE140"/>
  <c r="BE147"/>
  <c r="BE149"/>
  <c r="BE153"/>
  <c r="BE171"/>
  <c i="3" r="F93"/>
  <c r="BE135"/>
  <c r="BE149"/>
  <c r="BE151"/>
  <c r="BE155"/>
  <c r="BE172"/>
  <c r="BE176"/>
  <c r="BE183"/>
  <c r="BE198"/>
  <c r="BE201"/>
  <c r="BE203"/>
  <c r="BE217"/>
  <c r="BE240"/>
  <c r="BE241"/>
  <c i="4" r="BE130"/>
  <c r="BE136"/>
  <c r="BE137"/>
  <c r="BE139"/>
  <c r="BE141"/>
  <c r="BK138"/>
  <c r="J138"/>
  <c r="J103"/>
  <c i="5" r="F93"/>
  <c r="BE128"/>
  <c r="BE130"/>
  <c r="BE139"/>
  <c r="BE143"/>
  <c i="6" r="J91"/>
  <c r="J127"/>
  <c r="BE139"/>
  <c r="BE141"/>
  <c r="BE153"/>
  <c r="BE197"/>
  <c r="BE201"/>
  <c r="BE212"/>
  <c r="BE229"/>
  <c r="BE231"/>
  <c r="BE241"/>
  <c r="BE257"/>
  <c r="BK248"/>
  <c r="J248"/>
  <c r="J105"/>
  <c r="BK262"/>
  <c r="J262"/>
  <c r="J109"/>
  <c i="7" r="E85"/>
  <c r="J91"/>
  <c r="BE129"/>
  <c r="BE132"/>
  <c r="BE133"/>
  <c r="BE134"/>
  <c r="BE136"/>
  <c r="BE137"/>
  <c r="BK138"/>
  <c r="J138"/>
  <c r="J103"/>
  <c r="BK140"/>
  <c r="J140"/>
  <c r="J104"/>
  <c i="2" r="BE132"/>
  <c r="BE137"/>
  <c r="BE142"/>
  <c r="BE144"/>
  <c r="BE151"/>
  <c r="BE155"/>
  <c r="BE156"/>
  <c i="3" r="J93"/>
  <c r="BE145"/>
  <c r="BE153"/>
  <c r="BE161"/>
  <c r="BE167"/>
  <c r="BE169"/>
  <c r="BE181"/>
  <c r="BE185"/>
  <c r="BE189"/>
  <c r="BE194"/>
  <c r="BE207"/>
  <c r="BE215"/>
  <c r="BE226"/>
  <c r="BE233"/>
  <c r="BE235"/>
  <c r="BE245"/>
  <c r="BK200"/>
  <c r="J200"/>
  <c r="J101"/>
  <c r="BK249"/>
  <c r="J249"/>
  <c r="J111"/>
  <c i="4" r="BE129"/>
  <c r="BE132"/>
  <c r="BE133"/>
  <c r="BK140"/>
  <c r="J140"/>
  <c r="J104"/>
  <c i="5" r="E85"/>
  <c r="BE127"/>
  <c r="BE137"/>
  <c r="BE146"/>
  <c i="6" r="BE156"/>
  <c r="BE159"/>
  <c r="BE165"/>
  <c r="BE167"/>
  <c r="BE174"/>
  <c r="BE176"/>
  <c r="BE182"/>
  <c r="BE195"/>
  <c r="BE216"/>
  <c r="BE220"/>
  <c r="BE260"/>
  <c r="BE263"/>
  <c i="7" r="J93"/>
  <c r="BE139"/>
  <c i="6" r="F39"/>
  <c i="1" r="BD101"/>
  <c i="4" r="F37"/>
  <c i="1" r="BB98"/>
  <c i="6" r="F38"/>
  <c i="1" r="BC101"/>
  <c i="2" r="J36"/>
  <c i="1" r="AW96"/>
  <c i="4" r="F36"/>
  <c i="1" r="BA98"/>
  <c i="7" r="J36"/>
  <c i="1" r="AW102"/>
  <c i="2" r="F36"/>
  <c i="1" r="BA96"/>
  <c i="3" r="F37"/>
  <c i="1" r="BB97"/>
  <c i="6" r="J36"/>
  <c i="1" r="AW101"/>
  <c i="4" r="J36"/>
  <c i="1" r="AW98"/>
  <c i="4" r="F39"/>
  <c i="1" r="BD98"/>
  <c i="5" r="F37"/>
  <c i="1" r="BB100"/>
  <c i="7" r="F39"/>
  <c i="1" r="BD102"/>
  <c i="2" r="F39"/>
  <c i="1" r="BD96"/>
  <c i="5" r="F39"/>
  <c i="1" r="BD100"/>
  <c i="6" r="F37"/>
  <c i="1" r="BB101"/>
  <c i="2" r="F38"/>
  <c i="1" r="BC96"/>
  <c i="3" r="J36"/>
  <c i="1" r="AW97"/>
  <c i="5" r="F38"/>
  <c i="1" r="BC100"/>
  <c i="3" r="F38"/>
  <c i="1" r="BC97"/>
  <c i="3" r="F39"/>
  <c i="1" r="BD97"/>
  <c i="7" r="F36"/>
  <c i="1" r="BA102"/>
  <c i="5" r="F36"/>
  <c i="1" r="BA100"/>
  <c i="6" r="F36"/>
  <c i="1" r="BA101"/>
  <c i="7" r="F38"/>
  <c i="1" r="BC102"/>
  <c i="3" r="F36"/>
  <c i="1" r="BA97"/>
  <c i="4" r="F38"/>
  <c i="1" r="BC98"/>
  <c i="2" r="F37"/>
  <c i="1" r="BB96"/>
  <c i="5" r="J36"/>
  <c i="1" r="AW100"/>
  <c i="7" r="F37"/>
  <c i="1" r="BB102"/>
  <c r="AS94"/>
  <c i="4" l="1" r="T127"/>
  <c r="T126"/>
  <c i="7" r="R127"/>
  <c r="R126"/>
  <c i="2" r="R124"/>
  <c i="5" r="BK124"/>
  <c r="J124"/>
  <c i="6" r="P131"/>
  <c i="1" r="AU101"/>
  <c i="4" r="R127"/>
  <c r="R126"/>
  <c i="7" r="T127"/>
  <c r="T126"/>
  <c r="P127"/>
  <c r="P126"/>
  <c i="1" r="AU102"/>
  <c i="3" r="T133"/>
  <c i="4" r="BK127"/>
  <c r="J127"/>
  <c r="J99"/>
  <c i="3" r="R133"/>
  <c i="4" r="P127"/>
  <c r="P126"/>
  <c i="1" r="AU98"/>
  <c i="6" r="R131"/>
  <c i="2" r="P124"/>
  <c i="1" r="AU96"/>
  <c i="3" r="P133"/>
  <c i="1" r="AU97"/>
  <c i="6" r="T131"/>
  <c i="3" r="BK187"/>
  <c r="J187"/>
  <c r="J100"/>
  <c i="6" r="BK184"/>
  <c r="J184"/>
  <c r="J100"/>
  <c i="3" r="J237"/>
  <c r="J107"/>
  <c i="4" r="J128"/>
  <c r="J100"/>
  <c i="5" r="J125"/>
  <c r="J99"/>
  <c r="J126"/>
  <c r="J100"/>
  <c i="7" r="BK127"/>
  <c r="J127"/>
  <c r="J99"/>
  <c i="2" r="J125"/>
  <c r="J99"/>
  <c i="6" r="J132"/>
  <c r="J99"/>
  <c i="2" r="J126"/>
  <c r="J100"/>
  <c i="3" r="BK248"/>
  <c r="J248"/>
  <c r="J110"/>
  <c i="6" r="BK250"/>
  <c r="J250"/>
  <c r="J106"/>
  <c i="5" r="J32"/>
  <c i="1" r="AG100"/>
  <c i="3" r="J35"/>
  <c i="1" r="AV97"/>
  <c r="AT97"/>
  <c r="BD99"/>
  <c i="5" r="J35"/>
  <c i="1" r="AV100"/>
  <c r="AT100"/>
  <c r="BA95"/>
  <c r="AW95"/>
  <c r="BC95"/>
  <c r="AY95"/>
  <c r="BC99"/>
  <c r="AY99"/>
  <c i="7" r="F35"/>
  <c i="1" r="AZ102"/>
  <c i="4" r="J35"/>
  <c i="1" r="AV98"/>
  <c r="AT98"/>
  <c r="BB95"/>
  <c r="BA99"/>
  <c r="AW99"/>
  <c i="3" r="F35"/>
  <c i="1" r="AZ97"/>
  <c i="2" r="J32"/>
  <c i="1" r="AG96"/>
  <c i="2" r="F35"/>
  <c i="1" r="AZ96"/>
  <c i="4" r="F35"/>
  <c i="1" r="AZ98"/>
  <c i="7" r="J35"/>
  <c i="1" r="AV102"/>
  <c r="AT102"/>
  <c i="6" r="J35"/>
  <c i="1" r="AV101"/>
  <c r="AT101"/>
  <c r="BB99"/>
  <c r="AX99"/>
  <c i="5" r="F35"/>
  <c i="1" r="AZ100"/>
  <c i="6" r="F35"/>
  <c i="1" r="AZ101"/>
  <c r="BD95"/>
  <c r="BD94"/>
  <c r="W33"/>
  <c i="2" r="J35"/>
  <c i="1" r="AV96"/>
  <c r="AT96"/>
  <c i="5" l="1" r="J41"/>
  <c i="2" r="J41"/>
  <c i="6" r="BK131"/>
  <c r="J131"/>
  <c r="J98"/>
  <c i="3" r="BK133"/>
  <c r="J133"/>
  <c r="J98"/>
  <c i="5" r="J98"/>
  <c i="7" r="BK126"/>
  <c r="J126"/>
  <c r="J98"/>
  <c i="4" r="BK126"/>
  <c r="J126"/>
  <c i="1" r="AN100"/>
  <c r="BB94"/>
  <c r="AX94"/>
  <c r="AN96"/>
  <c r="AU95"/>
  <c r="AZ95"/>
  <c r="BA94"/>
  <c r="AW94"/>
  <c r="AK30"/>
  <c r="AU99"/>
  <c r="AX95"/>
  <c r="AZ99"/>
  <c r="AV99"/>
  <c r="AT99"/>
  <c i="4" r="J32"/>
  <c i="1" r="AG98"/>
  <c r="AN98"/>
  <c r="BC94"/>
  <c r="W32"/>
  <c i="4" l="1" r="J98"/>
  <c r="J41"/>
  <c i="1" r="AU94"/>
  <c r="AZ94"/>
  <c r="AV94"/>
  <c r="AK29"/>
  <c i="6" r="J32"/>
  <c i="1" r="AG101"/>
  <c r="AN101"/>
  <c i="7" r="J32"/>
  <c i="1" r="AG102"/>
  <c r="AN102"/>
  <c r="W30"/>
  <c r="W31"/>
  <c i="3" r="J32"/>
  <c i="1" r="AG97"/>
  <c r="AN97"/>
  <c r="AV95"/>
  <c r="AT95"/>
  <c r="AY94"/>
  <c i="3" l="1" r="J41"/>
  <c i="6" r="J41"/>
  <c i="7" r="J41"/>
  <c i="1" r="AG99"/>
  <c r="AN99"/>
  <c r="W29"/>
  <c r="AG95"/>
  <c r="AG94"/>
  <c r="AK26"/>
  <c r="AK35"/>
  <c r="AT94"/>
  <c l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<sst xmlns="http://schemas.openxmlformats.org/spreadsheetml/2006/main">
  <si>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</si>
  <si>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</si>
  <si>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</si>
  <si>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</si>
  <si>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</si>
  <si>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{a8807d66-d980-4494-8d53-ef926de25fc0}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</si>
  <si>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</si>
  <si>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</si>
  <si>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</si>
  <si>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</si>
  <si>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</si>
  <si>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</si>
  <si>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</si>
  <si>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</si>
  <si>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D18029-09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</si>
  <si>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</si>
  <si>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</si>
  <si>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propustků v km 54,236 a 58,210 tratě Veselí nad Lužnicí - Jihlava</t>
  </si>
  <si>
    <t>KSO:</t>
  </si>
  <si>
    <t>CC-CZ:</t>
  </si>
  <si>
    <t>Místo:</t>
  </si>
  <si>
    <t xml:space="preserve"> </t>
  </si>
  <si>
    <t>Datum:</t>
  </si>
  <si>
    <t>7. 5. 2019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</si>
  <si>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</si>
  <si>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</si>
  <si>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</si>
  <si>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</si>
  <si>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</si>
  <si>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</si>
  <si>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</si>
  <si>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</si>
  <si>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</si>
  <si>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</si>
  <si>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</si>
  <si>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</si>
  <si>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</si>
  <si>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</si>
  <si>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</si>
  <si>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</si>
  <si>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</si>
  <si>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</si>
  <si>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</si>
  <si>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</si>
  <si>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</si>
  <si>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</si>
  <si>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</si>
  <si>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</si>
  <si>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</si>
  <si>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</si>
  <si>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</si>
  <si>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</si>
  <si>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</si>
  <si>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</si>
  <si>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</si>
  <si>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</si>
  <si>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</si>
  <si>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</si>
  <si>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</si>
  <si>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</si>
  <si>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</si>
  <si>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</si>
  <si>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</si>
  <si>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</si>
  <si>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</si>
  <si>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</si>
  <si>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</si>
  <si>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</si>
  <si>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</si>
  <si>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</si>
  <si>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</si>
  <si>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</si>
  <si>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</si>
  <si>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</si>
  <si>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</si>
  <si>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</si>
  <si>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</si>
  <si>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</si>
  <si>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Oprava propustku v km 54,236</t>
  </si>
  <si>
    <t>STA</t>
  </si>
  <si>
    <t>1</t>
  </si>
  <si>
    <t>{b2c94561-c15c-4931-ac19-08cb5dfabc0e}</t>
  </si>
  <si>
    <t>2</t>
  </si>
  <si>
    <t>/</t>
  </si>
  <si>
    <t>SO 101</t>
  </si>
  <si>
    <t>Železniční svršek na propustku</t>
  </si>
  <si>
    <t>Soupis</t>
  </si>
  <si>
    <t>{bb717c78-3ca7-483a-a42f-75af83315e69}</t>
  </si>
  <si>
    <t>SO 102</t>
  </si>
  <si>
    <t>{599f8bfe-fdb2-4d11-8b37-092fa00beec4}</t>
  </si>
  <si>
    <t>VRN</t>
  </si>
  <si>
    <t>Vedlejší rozpočtové náklady</t>
  </si>
  <si>
    <t>{be4a448b-6cc8-47f6-8989-69d4c14239f8}</t>
  </si>
  <si>
    <t>SO 02</t>
  </si>
  <si>
    <t>Oprava propustku v km 58,210</t>
  </si>
  <si>
    <t>{14220534-4e31-47c5-ab74-04154e7ad2d3}</t>
  </si>
  <si>
    <t>SO 201</t>
  </si>
  <si>
    <t>Železniční svršek na propustku v km 58,210</t>
  </si>
  <si>
    <t>{c2783c64-6fe2-41e6-b6ba-b36dcecca4b4}</t>
  </si>
  <si>
    <t>SO 202</t>
  </si>
  <si>
    <t>{da08c5d2-bf14-4fa9-939b-d52c1f066948}</t>
  </si>
  <si>
    <t>{e37b5022-ff9b-458f-939f-6ce9825ff420}</t>
  </si>
  <si>
    <t>KRYCÍ LIST SOUPISU PRACÍ</t>
  </si>
  <si>
    <t>Objekt:</t>
  </si>
  <si>
    <t>SO 01 - Oprava propustku v km 54,236</t>
  </si>
  <si>
    <t>Soupis:</t>
  </si>
  <si>
    <t>SO 101 - Železniční svršek na propustku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</si>
  <si>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</si>
  <si>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</si>
  <si>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</si>
  <si>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</si>
  <si>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</si>
  <si>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HSV -  Práce a dodávky HSV</t>
  </si>
  <si>
    <t xml:space="preserve">    5 - Komunikace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</si>
  <si>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</si>
  <si>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</si>
  <si>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</si>
  <si>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</si>
  <si>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</si>
  <si>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</si>
  <si>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</si>
  <si>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</si>
  <si>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</si>
  <si>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</si>
  <si>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</si>
  <si>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</si>
  <si>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</si>
  <si>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</si>
  <si>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</si>
  <si>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</si>
  <si>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</si>
  <si>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</si>
  <si>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>5</t>
  </si>
  <si>
    <t>Komunikace</t>
  </si>
  <si>
    <t>K</t>
  </si>
  <si>
    <t>5901005010</t>
  </si>
  <si>
    <t>Měření geometrických parametrů měřícím vozíkem v koleji</t>
  </si>
  <si>
    <t>km</t>
  </si>
  <si>
    <t>4</t>
  </si>
  <si>
    <t>-1640641789</t>
  </si>
  <si>
    <t>5905055010</t>
  </si>
  <si>
    <t>Odstranění kolejového lože odtěžením kolej</t>
  </si>
  <si>
    <t>m3</t>
  </si>
  <si>
    <t>801463739</t>
  </si>
  <si>
    <t>VV</t>
  </si>
  <si>
    <t>1,7*14"1,7m2 plocha stáv.kol.lože v řezu</t>
  </si>
  <si>
    <t>3</t>
  </si>
  <si>
    <t>5905060010</t>
  </si>
  <si>
    <t>Zřízení nového kolejového lože v koleji</t>
  </si>
  <si>
    <t>1704229998</t>
  </si>
  <si>
    <t>14*1,7</t>
  </si>
  <si>
    <t>5905105010</t>
  </si>
  <si>
    <t>Doplnění KL kamenivem ojediněle v koleji</t>
  </si>
  <si>
    <t>987677057</t>
  </si>
  <si>
    <t>200*3*0,05</t>
  </si>
  <si>
    <t>5906130380</t>
  </si>
  <si>
    <t>Montáž kolejového roštu v ose koleje pražce betonové vystrojené tv. S49 rozdělení "c"</t>
  </si>
  <si>
    <t>445985691</t>
  </si>
  <si>
    <t>16/1000</t>
  </si>
  <si>
    <t>Součet</t>
  </si>
  <si>
    <t>6</t>
  </si>
  <si>
    <t>5906140190</t>
  </si>
  <si>
    <t>Demontáž kolejového roštu (KR) koleje v ose koleje pražce betonové tv. S49 rozdělení "c"</t>
  </si>
  <si>
    <t>-57528082</t>
  </si>
  <si>
    <t>7</t>
  </si>
  <si>
    <t>5907050020</t>
  </si>
  <si>
    <t>Dělení kolejnic řezáním nebo rozbroušením tv. S49</t>
  </si>
  <si>
    <t>kus</t>
  </si>
  <si>
    <t>1637479309</t>
  </si>
  <si>
    <t>4 "řezy kolejnic</t>
  </si>
  <si>
    <t>8</t>
  </si>
  <si>
    <t>5909010030</t>
  </si>
  <si>
    <t>Ojedinělé ruční podbití pražců nebo podpor příčných betonových</t>
  </si>
  <si>
    <t>654610021</t>
  </si>
  <si>
    <t>20/0,6"druhé podbití-ručně, pouze na délku výkopu"</t>
  </si>
  <si>
    <t>9</t>
  </si>
  <si>
    <t>5909031020</t>
  </si>
  <si>
    <t>Úprava GPK koleje směrové a výškové uspořádání pražce betonové</t>
  </si>
  <si>
    <t>-816056179</t>
  </si>
  <si>
    <t>0,25 "údaje o požadované GPK dodá ST"</t>
  </si>
  <si>
    <t>10</t>
  </si>
  <si>
    <t>5910020130</t>
  </si>
  <si>
    <t>Svařování kolejnic termitem standardní spára, plný předehřev svar jednotlivý tv. S49</t>
  </si>
  <si>
    <t>svar</t>
  </si>
  <si>
    <t>-1769362132</t>
  </si>
  <si>
    <t>2*2</t>
  </si>
  <si>
    <t>11</t>
  </si>
  <si>
    <t>M</t>
  </si>
  <si>
    <t>5955101000</t>
  </si>
  <si>
    <t>Železniční svršek-kolejové lože (KL) Kamenivo drcené štěrk frakce 31,5/63 třídy BI</t>
  </si>
  <si>
    <t>t</t>
  </si>
  <si>
    <t>1351990797</t>
  </si>
  <si>
    <t>(23,8+30)*1,8</t>
  </si>
  <si>
    <t>12</t>
  </si>
  <si>
    <t>5958158005</t>
  </si>
  <si>
    <t xml:space="preserve">Podložka pryžová pod patu kolejnice S49  183/126/6</t>
  </si>
  <si>
    <t>-1786748851</t>
  </si>
  <si>
    <t>15/0,6*2</t>
  </si>
  <si>
    <t>13</t>
  </si>
  <si>
    <t>5910035030</t>
  </si>
  <si>
    <t>Dosažení dovolené upínací teploty v BK prodloužením kolejnicového pásu v koleji tv. S49</t>
  </si>
  <si>
    <t>1547722405</t>
  </si>
  <si>
    <t>14</t>
  </si>
  <si>
    <t>5910040010</t>
  </si>
  <si>
    <t>Umožnění volné dilatace kolejnic demontáž upevňovadel bez osazení kluzných podložek rozdělení pražců "c"</t>
  </si>
  <si>
    <t>m</t>
  </si>
  <si>
    <t>1202662035</t>
  </si>
  <si>
    <t>5910040110</t>
  </si>
  <si>
    <t>Umožnění volné dilatace kolejnic montáž upevňovadel bez odstranění kluzných podložek rozdělení pražců "c"</t>
  </si>
  <si>
    <t>391984741</t>
  </si>
  <si>
    <t>OST</t>
  </si>
  <si>
    <t>Ostatní</t>
  </si>
  <si>
    <t>16</t>
  </si>
  <si>
    <t>9902100300</t>
  </si>
  <si>
    <t>Doprava mechanizací přes 3,5 t Měrnou jednotkou je t přepravovaného materiálu. sypanin kameniva, písku, suti, dlažebních kostek, atd. do 30 km</t>
  </si>
  <si>
    <t>-1464696230</t>
  </si>
  <si>
    <t>"Odvoz kameniva"23,8*1,8</t>
  </si>
  <si>
    <t>"Dovoz kameniva" 96,8</t>
  </si>
  <si>
    <t>17</t>
  </si>
  <si>
    <t>9903200200</t>
  </si>
  <si>
    <t>Přeprava mechanizace na místo prováděných prací o hmotnosti přes 12 t do 200 km</t>
  </si>
  <si>
    <t>512</t>
  </si>
  <si>
    <t>-590462768</t>
  </si>
  <si>
    <t>"najetí podbíječky"1</t>
  </si>
  <si>
    <t>18</t>
  </si>
  <si>
    <t>9902900100</t>
  </si>
  <si>
    <t xml:space="preserve">Naložení  sypanin, drobného kusového materiálu, suti  </t>
  </si>
  <si>
    <t>-853745320</t>
  </si>
  <si>
    <t>Dovoz materiálu</t>
  </si>
  <si>
    <t>Odvoz materiálu</t>
  </si>
  <si>
    <t>23,8*1,8</t>
  </si>
  <si>
    <t>19</t>
  </si>
  <si>
    <t>9909000100</t>
  </si>
  <si>
    <t xml:space="preserve">Poplatek za uložení suti nebo hmot na oficiální skládku  </t>
  </si>
  <si>
    <t>-892261234</t>
  </si>
  <si>
    <t>SO 102 - Oprava propustku v km 54,236</t>
  </si>
  <si>
    <t>1 - Zemní práce</t>
  </si>
  <si>
    <t>2 - Zakládání</t>
  </si>
  <si>
    <t xml:space="preserve">    3 - Svislé a kompletní konstrukce</t>
  </si>
  <si>
    <t xml:space="preserve">      4 - Vodorovné konstrukce</t>
  </si>
  <si>
    <t>711 - Izolace proti vodě, vlhkosti a plynům</t>
  </si>
  <si>
    <t>9 - Ostatní konstrukce a práce-bourání</t>
  </si>
  <si>
    <t xml:space="preserve">99 -  Přesun hmot</t>
  </si>
  <si>
    <t>HSV - Práce a dodávky HSV</t>
  </si>
  <si>
    <t xml:space="preserve">    8 - Trubní vedení</t>
  </si>
  <si>
    <t xml:space="preserve">    997 - Přesun sutě</t>
  </si>
  <si>
    <t xml:space="preserve">    998 - Přesun hmot</t>
  </si>
  <si>
    <t xml:space="preserve">    N00 - Úprava kabelů SŽDC</t>
  </si>
  <si>
    <t>Zemní práce</t>
  </si>
  <si>
    <t>111101101</t>
  </si>
  <si>
    <t>Odstranění travin z celkové plochy do 0,1 ha</t>
  </si>
  <si>
    <t>ha</t>
  </si>
  <si>
    <t>-1734279120</t>
  </si>
  <si>
    <t>"odtsranění travin v okolí propustku" 0,025</t>
  </si>
  <si>
    <t>111201101</t>
  </si>
  <si>
    <t>Odstranění křovin a stromů průměru kmene do 100 mm i s kořeny z celkové plochy do 1000 m2</t>
  </si>
  <si>
    <t>m2</t>
  </si>
  <si>
    <t>184446668</t>
  </si>
  <si>
    <t>"vpravo"8,2*12</t>
  </si>
  <si>
    <t>"vlevo"6,9*12</t>
  </si>
  <si>
    <t>111201401</t>
  </si>
  <si>
    <t>Spálení křovin a stromů průměru kmene do 100 mm</t>
  </si>
  <si>
    <t>-117022779</t>
  </si>
  <si>
    <t>"odstranění keřů" 181,2</t>
  </si>
  <si>
    <t>115001104</t>
  </si>
  <si>
    <t>Převedení vody potrubím DN do 300</t>
  </si>
  <si>
    <t>-1630833405</t>
  </si>
  <si>
    <t>115101202</t>
  </si>
  <si>
    <t>Čerpání vody na dopravní výšku do 10 m průměrný přítok do 1000 l/min</t>
  </si>
  <si>
    <t>hod</t>
  </si>
  <si>
    <t>574862500</t>
  </si>
  <si>
    <t>"při deštích" 64</t>
  </si>
  <si>
    <t>115101302</t>
  </si>
  <si>
    <t>Pohotovost čerpací soupravy pro dopravní výšku do 10 m přítok do 1000 l/min</t>
  </si>
  <si>
    <t>den</t>
  </si>
  <si>
    <t>-1666487156</t>
  </si>
  <si>
    <t>121101101</t>
  </si>
  <si>
    <t>Sejmutí ornice s přemístěním na vzdálenost do 50 m</t>
  </si>
  <si>
    <t>971115612</t>
  </si>
  <si>
    <t>181,2*0,15</t>
  </si>
  <si>
    <t>131301102</t>
  </si>
  <si>
    <t>Hloubení jam nezapažených v hornině tř. 4 objemu do 1000 m3</t>
  </si>
  <si>
    <t>-531323189</t>
  </si>
  <si>
    <t>(6,355+13,64)*0,5*3,605*2,1+(6,355+13,64)*0,5*3,605*3,1+2,2*6,355*0,55+1,2*6,355*0,55-7,8*3,141*0,5*0,5</t>
  </si>
  <si>
    <t>161101101</t>
  </si>
  <si>
    <t>Svislé přemístění výkopku z horniny tř. 1 až 4 hl výkopu do 2,5 m</t>
  </si>
  <si>
    <t>-1449464874</t>
  </si>
  <si>
    <t>193,172</t>
  </si>
  <si>
    <t>162701105</t>
  </si>
  <si>
    <t>Vodorovné přemístění do 10000 m výkopku/sypaniny z horniny tř. 1 až 4</t>
  </si>
  <si>
    <t>-1093257344</t>
  </si>
  <si>
    <t>"Na mezikládku a zpět</t>
  </si>
  <si>
    <t>(193,172+27,18)*2</t>
  </si>
  <si>
    <t>167101102</t>
  </si>
  <si>
    <t>Nakládání výkopku z hornin tř. 1 až 4 přes 100 m3</t>
  </si>
  <si>
    <t>-446678242</t>
  </si>
  <si>
    <t>"Nakládání na meziskládce"</t>
  </si>
  <si>
    <t>193,172+27,18</t>
  </si>
  <si>
    <t>171101141</t>
  </si>
  <si>
    <t>Uložení sypaniny do 0,75 m3 násypu na 1 m silnice nebo železnice</t>
  </si>
  <si>
    <t>-697610059</t>
  </si>
  <si>
    <t>"zásyp trub" 193,172</t>
  </si>
  <si>
    <t>171151101</t>
  </si>
  <si>
    <t>Hutnění boků násypů pro jakýkoliv sklon a míru zhutnění svahu</t>
  </si>
  <si>
    <t>1971554346</t>
  </si>
  <si>
    <t>171201211</t>
  </si>
  <si>
    <t>Poplatek za uložení odpadu ze sypaniny na skládce (skládkovné)</t>
  </si>
  <si>
    <t>-1625507433</t>
  </si>
  <si>
    <t>193,172*0,5*1,8"nevyhovující zemina 50%"</t>
  </si>
  <si>
    <t>175101201</t>
  </si>
  <si>
    <t>Obsypání objektu nad přilehlým původním terénem sypaninou bez prohození, uloženou do 3 m</t>
  </si>
  <si>
    <t>879419626</t>
  </si>
  <si>
    <t>9*2*1,75</t>
  </si>
  <si>
    <t>54</t>
  </si>
  <si>
    <t>58344197</t>
  </si>
  <si>
    <t>štěrkodrť frakce 0/63</t>
  </si>
  <si>
    <t>652109949</t>
  </si>
  <si>
    <t>"náhrada nevyhovující zeminy - předpoklad 50%"193,172*0,5*1,8</t>
  </si>
  <si>
    <t>175101209</t>
  </si>
  <si>
    <t>Příplatek k obsypání objektu za ruční prohození sypaniny, uložené do 3 m</t>
  </si>
  <si>
    <t>-1976602901</t>
  </si>
  <si>
    <t>31,5</t>
  </si>
  <si>
    <t>181202305</t>
  </si>
  <si>
    <t>Úprava pláně na násypech se zhutněním</t>
  </si>
  <si>
    <t>-344207788</t>
  </si>
  <si>
    <t>"zemní pláň" 6,7*16</t>
  </si>
  <si>
    <t>181301102</t>
  </si>
  <si>
    <t>Rozprostření ornice tl vrstvy do 150 mm pl do 500 m2 v rovině nebo ve svahu do 1:5</t>
  </si>
  <si>
    <t>2069638932</t>
  </si>
  <si>
    <t>180</t>
  </si>
  <si>
    <t>20</t>
  </si>
  <si>
    <t>181411123</t>
  </si>
  <si>
    <t>Založení lučního trávníku výsevem plochy do 1000 m2 ve svahu do 1:1</t>
  </si>
  <si>
    <t>-1936381756</t>
  </si>
  <si>
    <t>00572420</t>
  </si>
  <si>
    <t>osivo směs travní parková okrasná</t>
  </si>
  <si>
    <t>kg</t>
  </si>
  <si>
    <t>-948731128</t>
  </si>
  <si>
    <t>180*0,015 'Přepočtené koeficientem množství</t>
  </si>
  <si>
    <t>22</t>
  </si>
  <si>
    <t>182201101</t>
  </si>
  <si>
    <t>Svahování násypů</t>
  </si>
  <si>
    <t>-1826641886</t>
  </si>
  <si>
    <t>23</t>
  </si>
  <si>
    <t>182301122</t>
  </si>
  <si>
    <t>Rozprostření ornice pl do 500 m2 ve svahu přes 1:5 tl vrstvy do 150 mm</t>
  </si>
  <si>
    <t>-11350018</t>
  </si>
  <si>
    <t>Zakládání</t>
  </si>
  <si>
    <t>24</t>
  </si>
  <si>
    <t>273311124</t>
  </si>
  <si>
    <t>Základové desky z betonu prostého C 12/15</t>
  </si>
  <si>
    <t>974606766</t>
  </si>
  <si>
    <t>25</t>
  </si>
  <si>
    <t>273311127</t>
  </si>
  <si>
    <t>Základové desky z betonu prostého C 25/30</t>
  </si>
  <si>
    <t>2038909659</t>
  </si>
  <si>
    <t>26</t>
  </si>
  <si>
    <t>273354111</t>
  </si>
  <si>
    <t>Bednění základových desek - zřízení</t>
  </si>
  <si>
    <t>-954940812</t>
  </si>
  <si>
    <t>"podkladní beton" 2*13,24*0,1+1,4*2</t>
  </si>
  <si>
    <t>"lože pod prefabrikáty" 0,2*13,24*2+2,5*0,3*4</t>
  </si>
  <si>
    <t>27</t>
  </si>
  <si>
    <t>273354211</t>
  </si>
  <si>
    <t>Bednění základových desek - odstranění</t>
  </si>
  <si>
    <t>1061204295</t>
  </si>
  <si>
    <t>13,744</t>
  </si>
  <si>
    <t>28</t>
  </si>
  <si>
    <t>31316008</t>
  </si>
  <si>
    <t>síť výztužná svařovaná 100x100mm drát D 8mm</t>
  </si>
  <si>
    <t>678490088</t>
  </si>
  <si>
    <t>41</t>
  </si>
  <si>
    <t>29</t>
  </si>
  <si>
    <t>274311126</t>
  </si>
  <si>
    <t>Základové pasy, prahy, věnce a ostruhy z betonu prostého C 20/25</t>
  </si>
  <si>
    <t>-1483769257</t>
  </si>
  <si>
    <t>"Základové prahy dlažby" 3,4*0,7*0,4+1,9*0,3*0,7</t>
  </si>
  <si>
    <t>Svislé a kompletní konstrukce</t>
  </si>
  <si>
    <t>30</t>
  </si>
  <si>
    <t>341361821</t>
  </si>
  <si>
    <t>Výztuž stěn betonářskou ocelí 10 505</t>
  </si>
  <si>
    <t>1744195375</t>
  </si>
  <si>
    <t>"Prutová výstuž základu" (42,6+35,3)*1,05/1000</t>
  </si>
  <si>
    <t>31</t>
  </si>
  <si>
    <t>389121111</t>
  </si>
  <si>
    <t>Osazení dílců rámové konstrukce propustků a podchodů hmotnosti do 5 t</t>
  </si>
  <si>
    <t>-1122797568</t>
  </si>
  <si>
    <t>Vodorovné konstrukce</t>
  </si>
  <si>
    <t>32</t>
  </si>
  <si>
    <t>451311521</t>
  </si>
  <si>
    <t>Podklad pro dlažbu z betonu prostého vodostavebného V4 tř. B 20 vrstva tl nad 100 do 150 mm</t>
  </si>
  <si>
    <t>587386393</t>
  </si>
  <si>
    <t>16,643</t>
  </si>
  <si>
    <t>33</t>
  </si>
  <si>
    <t>465513157</t>
  </si>
  <si>
    <t>Dlažba svahu u opěr z upraveného lomového žulového kamene LK 20 do lože C 25/30</t>
  </si>
  <si>
    <t>517793134</t>
  </si>
  <si>
    <t>"dlažba vlevo"3,141*1,6*1,6*0,5-3,141*0,55*0,55*0,5+1,2*3,5</t>
  </si>
  <si>
    <t>"dlažba vpravo" 3,141*1,6*1,6*0,5-3,141*0,55*0,55+1,665*3,5</t>
  </si>
  <si>
    <t>711</t>
  </si>
  <si>
    <t>Izolace proti vodě, vlhkosti a plynům</t>
  </si>
  <si>
    <t>34</t>
  </si>
  <si>
    <t>711511101</t>
  </si>
  <si>
    <t>Provedení hydroizolace potrubí za studena penetračním nátěrem</t>
  </si>
  <si>
    <t>222756419</t>
  </si>
  <si>
    <t>(02+0,45)*2*8,925 +(2*3,14*0,6-0,635)*8,925</t>
  </si>
  <si>
    <t>35</t>
  </si>
  <si>
    <t>111631500</t>
  </si>
  <si>
    <t>lak asfaltový ALP/9 bal 9 kg</t>
  </si>
  <si>
    <t>-11848625</t>
  </si>
  <si>
    <t>64,8755070866142*0,00035 'Přepočtené koeficientem množství</t>
  </si>
  <si>
    <t>36</t>
  </si>
  <si>
    <t>711511102</t>
  </si>
  <si>
    <t>Provedení hydroizolace potrubí za studena asfaltovým lakem</t>
  </si>
  <si>
    <t>-1546916692</t>
  </si>
  <si>
    <t>((02+0,45)*2*8,925+(2*3,14*0,6-0,635)*8,925)*2</t>
  </si>
  <si>
    <t>37</t>
  </si>
  <si>
    <t>111631520</t>
  </si>
  <si>
    <t>lak asfaltový RENOLAK ALN bal. 9 kg</t>
  </si>
  <si>
    <t>-1590361241</t>
  </si>
  <si>
    <t>143,389*0,00035 'Přepočtené koeficientem množství</t>
  </si>
  <si>
    <t>38</t>
  </si>
  <si>
    <t>998711101</t>
  </si>
  <si>
    <t>Přesun hmot tonážní pro izolace proti vodě, vlhkosti a plynům v objektech výšky do 6 m</t>
  </si>
  <si>
    <t>589388556</t>
  </si>
  <si>
    <t>Ostatní konstrukce a práce-bourání</t>
  </si>
  <si>
    <t>39</t>
  </si>
  <si>
    <t>922571133</t>
  </si>
  <si>
    <t>Úprava drážní stezky ze štěrkopísku zhutněného tl 150 mm</t>
  </si>
  <si>
    <t>-765450982</t>
  </si>
  <si>
    <t>(0,85)*24*2</t>
  </si>
  <si>
    <t>40</t>
  </si>
  <si>
    <t>936942211</t>
  </si>
  <si>
    <t>Zhotovení tabulky s letopočtem opravy mostu vložením šablony do bednění</t>
  </si>
  <si>
    <t>1083532410</t>
  </si>
  <si>
    <t>962041211</t>
  </si>
  <si>
    <t>Bourání mostních zdí a pilířů z betonu prostého</t>
  </si>
  <si>
    <t>-584927847</t>
  </si>
  <si>
    <t>"Čelní zeď, římsa a část základu vlevo"4,555*0,75*1,43+4,555*0,25*0,5+4,555*1*0,5</t>
  </si>
  <si>
    <t>"Čelní zeď, římsa a část základu vpravo"4,55*0,75*1,380+4,55*0,25*0,5+ 4,55*1*0,5</t>
  </si>
  <si>
    <t>42</t>
  </si>
  <si>
    <t>592211604R</t>
  </si>
  <si>
    <t>Žlb trouba patková DN 1000</t>
  </si>
  <si>
    <t>-1567895556</t>
  </si>
  <si>
    <t>43</t>
  </si>
  <si>
    <t>592211605R</t>
  </si>
  <si>
    <t>Žlb trouba patková DN 1000 vtokový díl šikmý</t>
  </si>
  <si>
    <t>-1666641645</t>
  </si>
  <si>
    <t>44</t>
  </si>
  <si>
    <t>592211606R</t>
  </si>
  <si>
    <t>Žlb trouba patková DN 1000 výtokový díl šikmý</t>
  </si>
  <si>
    <t>132333127</t>
  </si>
  <si>
    <t>99</t>
  </si>
  <si>
    <t xml:space="preserve"> Přesun hmot</t>
  </si>
  <si>
    <t>45</t>
  </si>
  <si>
    <t>992114151</t>
  </si>
  <si>
    <t>Vodorovné přemístění mostních dílců z ŽB na vzdálenost 5000 m do hmotnosti 5 t</t>
  </si>
  <si>
    <t>-1564262589</t>
  </si>
  <si>
    <t>Práce a dodávky HSV</t>
  </si>
  <si>
    <t>Trubní vedení</t>
  </si>
  <si>
    <t>46</t>
  </si>
  <si>
    <t>820491811</t>
  </si>
  <si>
    <t>Bourání stávajícího potrubí ze ŽB DN přes 800 do 1000</t>
  </si>
  <si>
    <t>493104543</t>
  </si>
  <si>
    <t>997</t>
  </si>
  <si>
    <t>Přesun sutě</t>
  </si>
  <si>
    <t>47</t>
  </si>
  <si>
    <t>997211111</t>
  </si>
  <si>
    <t>Svislá doprava suti na v 3,5 m</t>
  </si>
  <si>
    <t>409260215</t>
  </si>
  <si>
    <t>48</t>
  </si>
  <si>
    <t>997211511</t>
  </si>
  <si>
    <t>Vodorovná doprava suti po suchu na vzdálenost do 1 km</t>
  </si>
  <si>
    <t>754426337</t>
  </si>
  <si>
    <t>49</t>
  </si>
  <si>
    <t>997211519</t>
  </si>
  <si>
    <t>Příplatek ZKD 1 km u vodorovné dopravy suti</t>
  </si>
  <si>
    <t>946557583</t>
  </si>
  <si>
    <t>"Odvoz na skládku 25km"29,831*25</t>
  </si>
  <si>
    <t>50</t>
  </si>
  <si>
    <t>997211612</t>
  </si>
  <si>
    <t>Nakládání vybouraných hmot na dopravní prostředky pro vodorovnou dopravu</t>
  </si>
  <si>
    <t>-772777309</t>
  </si>
  <si>
    <t>51</t>
  </si>
  <si>
    <t>997221825</t>
  </si>
  <si>
    <t>Poplatek za uložení na skládce (skládkovné) stavebního odpadu železobetonového kód odpadu 170 101</t>
  </si>
  <si>
    <t>382785072</t>
  </si>
  <si>
    <t>998</t>
  </si>
  <si>
    <t>Přesun hmot</t>
  </si>
  <si>
    <t>52</t>
  </si>
  <si>
    <t>998212111</t>
  </si>
  <si>
    <t>Přesun hmot pro mosty zděné, monolitické betonové nebo ocelové v do 20 m</t>
  </si>
  <si>
    <t>112410332</t>
  </si>
  <si>
    <t>N00</t>
  </si>
  <si>
    <t>Úprava kabelů SŽDC</t>
  </si>
  <si>
    <t>53</t>
  </si>
  <si>
    <t>OST3</t>
  </si>
  <si>
    <t>Úprava kabelů včetně jejich uložení do kabelových chrániček, D+M</t>
  </si>
  <si>
    <t>kpl</t>
  </si>
  <si>
    <t>-808196314</t>
  </si>
  <si>
    <t>"Úprava kabelů včetně jejich uložení do kabelových chrániček, D+M"1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</si>
  <si>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</si>
  <si>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</si>
  <si>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</si>
  <si>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</si>
  <si>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</si>
  <si>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</si>
  <si>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</si>
  <si>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012303000</t>
  </si>
  <si>
    <t>Geodetické práce po výstavbě</t>
  </si>
  <si>
    <t>1024</t>
  </si>
  <si>
    <t>-339968708</t>
  </si>
  <si>
    <t>013254000</t>
  </si>
  <si>
    <t>Dokumentace skutečného provedení stavby</t>
  </si>
  <si>
    <t>486114074</t>
  </si>
  <si>
    <t>VRN3</t>
  </si>
  <si>
    <t>Zařízení staveniště</t>
  </si>
  <si>
    <t>030001000</t>
  </si>
  <si>
    <t>-1553551716</t>
  </si>
  <si>
    <t>032403000</t>
  </si>
  <si>
    <t>Provizorní komunikace</t>
  </si>
  <si>
    <t>266097581</t>
  </si>
  <si>
    <t>035103001</t>
  </si>
  <si>
    <t>Pronájem ploch</t>
  </si>
  <si>
    <t>-568259145</t>
  </si>
  <si>
    <t>VRN4</t>
  </si>
  <si>
    <t>Inženýrská činnost</t>
  </si>
  <si>
    <t>041103000</t>
  </si>
  <si>
    <t>Autorský dozor projektanta</t>
  </si>
  <si>
    <t>-865800508</t>
  </si>
  <si>
    <t>043194000</t>
  </si>
  <si>
    <t>Ostatní zkoušky</t>
  </si>
  <si>
    <t>-1207124011</t>
  </si>
  <si>
    <t>VRN6</t>
  </si>
  <si>
    <t>Územní vlivy</t>
  </si>
  <si>
    <t>065002000</t>
  </si>
  <si>
    <t>Mimostaveništní doprava materiálů</t>
  </si>
  <si>
    <t>1200800369</t>
  </si>
  <si>
    <t>VRN7</t>
  </si>
  <si>
    <t>Provozní vlivy</t>
  </si>
  <si>
    <t>074002000</t>
  </si>
  <si>
    <t>Železniční a městský kolejový provoz</t>
  </si>
  <si>
    <t>-1660717185</t>
  </si>
  <si>
    <t>SO 02 - Oprava propustku v km 58,210</t>
  </si>
  <si>
    <t>SO 201 - Železniční svršek na propustku v km 58,210</t>
  </si>
  <si>
    <t>-1085046535</t>
  </si>
  <si>
    <t>-408814436</t>
  </si>
  <si>
    <t>-1139676001</t>
  </si>
  <si>
    <t>1443741121</t>
  </si>
  <si>
    <t>-994028153</t>
  </si>
  <si>
    <t>-1529395238</t>
  </si>
  <si>
    <t>-61298933</t>
  </si>
  <si>
    <t>-205878381</t>
  </si>
  <si>
    <t>15/0,6"druhé podbití-ručně, pouze na délku výkopu"</t>
  </si>
  <si>
    <t>-304149528</t>
  </si>
  <si>
    <t>-299870605</t>
  </si>
  <si>
    <t>-889479669</t>
  </si>
  <si>
    <t>365954826</t>
  </si>
  <si>
    <t>821646384</t>
  </si>
  <si>
    <t>-903297870</t>
  </si>
  <si>
    <t>-1365826056</t>
  </si>
  <si>
    <t>532575914</t>
  </si>
  <si>
    <t>"Dovoz kameniva" 96,84</t>
  </si>
  <si>
    <t>1687463855</t>
  </si>
  <si>
    <t>-828648722</t>
  </si>
  <si>
    <t>SO 202 - Oprava propustku v km 58,210</t>
  </si>
  <si>
    <t>-710206098</t>
  </si>
  <si>
    <t>"vpravo"5*15</t>
  </si>
  <si>
    <t>"vlevo"6*15</t>
  </si>
  <si>
    <t>-923358932</t>
  </si>
  <si>
    <t>"odstranění keřů" 165</t>
  </si>
  <si>
    <t>-1493785046</t>
  </si>
  <si>
    <t>-66128190</t>
  </si>
  <si>
    <t>87333141</t>
  </si>
  <si>
    <t>2131616796</t>
  </si>
  <si>
    <t>-2135287625</t>
  </si>
  <si>
    <t>(12,47+6,2)*0,5*3,01*2,2+(12,47+6,2)*0,5*3,01*2,89*0,5+(12,47+6,2)*0,5*3,01*3,01*0,5+2,8*6,6*0,75</t>
  </si>
  <si>
    <t>"Odečet stávající konstrukce" (7,95*3,141*0,5*0,5+11,28)*-1</t>
  </si>
  <si>
    <t>-434497990</t>
  </si>
  <si>
    <t>141,044</t>
  </si>
  <si>
    <t>-2128863184</t>
  </si>
  <si>
    <t>(27,18+141,044)*2</t>
  </si>
  <si>
    <t>510282831</t>
  </si>
  <si>
    <t>141,044+27,18</t>
  </si>
  <si>
    <t>-494578114</t>
  </si>
  <si>
    <t>"zásyp trub" 141,044</t>
  </si>
  <si>
    <t>1645562285</t>
  </si>
  <si>
    <t>630326407</t>
  </si>
  <si>
    <t>141,044*0,5*1,8"odvoz nevyhovující zeminy na skládku - předpoklad 50%"</t>
  </si>
  <si>
    <t>-2081330551</t>
  </si>
  <si>
    <t>632255930</t>
  </si>
  <si>
    <t>"náhrada nevyhovující zeminy"141,044*0,5*1,8</t>
  </si>
  <si>
    <t>69023680</t>
  </si>
  <si>
    <t>1293571103</t>
  </si>
  <si>
    <t>804596592</t>
  </si>
  <si>
    <t>181,2</t>
  </si>
  <si>
    <t>-918346717</t>
  </si>
  <si>
    <t>181,2*0,015 'Přepočtené koeficientem množství</t>
  </si>
  <si>
    <t>-1478722871</t>
  </si>
  <si>
    <t>-474030427</t>
  </si>
  <si>
    <t>-2025479373</t>
  </si>
  <si>
    <t>"podkladní vyrovnávací beton pod základovou desku" 1,8</t>
  </si>
  <si>
    <t>-919720176</t>
  </si>
  <si>
    <t>"betonové lože pod prefabrikáty + koncový práh základu+základ pod čelní zeď" 13,87</t>
  </si>
  <si>
    <t>-1045516581</t>
  </si>
  <si>
    <t>"podkladní beton" 2*10,98*0,1+1,4*2</t>
  </si>
  <si>
    <t>"lože pod prefabrikáty" 0,2*10,98*2+2,5*0,3*4</t>
  </si>
  <si>
    <t>1306398314</t>
  </si>
  <si>
    <t>12,388</t>
  </si>
  <si>
    <t>-1307010141</t>
  </si>
  <si>
    <t>"sítě do základové desky"78</t>
  </si>
  <si>
    <t>-1636824009</t>
  </si>
  <si>
    <t>"Základové prahy dlažby" 2,8*0,8*0,4</t>
  </si>
  <si>
    <t>279351121</t>
  </si>
  <si>
    <t>Zřízení oboustranného bednění základových zdí</t>
  </si>
  <si>
    <t>1397362489</t>
  </si>
  <si>
    <t>"Bednění čelní zdi"5,8*(1,965+0,8)*2+2,075+1,965*0,8*2</t>
  </si>
  <si>
    <t>279351122</t>
  </si>
  <si>
    <t>Odstranění oboustranného bednění základových zdí</t>
  </si>
  <si>
    <t>-533321786</t>
  </si>
  <si>
    <t>37,293</t>
  </si>
  <si>
    <t>317321118</t>
  </si>
  <si>
    <t>Mostní římsy ze ŽB C 30/37</t>
  </si>
  <si>
    <t>193868819</t>
  </si>
  <si>
    <t>5,80*0,225*0,4</t>
  </si>
  <si>
    <t>317353121</t>
  </si>
  <si>
    <t>Bednění mostních říms všech tvarů - zřízení</t>
  </si>
  <si>
    <t>330549055</t>
  </si>
  <si>
    <t>5,80*0,25*2+0,5*0,25*2</t>
  </si>
  <si>
    <t>317353221</t>
  </si>
  <si>
    <t>Bednění mostních říms všech tvarů - odstranění</t>
  </si>
  <si>
    <t>-390990753</t>
  </si>
  <si>
    <t>334323118</t>
  </si>
  <si>
    <t>Mostní opěry a úložné prahy ze ŽB C 30/37</t>
  </si>
  <si>
    <t>1560114838</t>
  </si>
  <si>
    <t>Čelní zeď bez římsy</t>
  </si>
  <si>
    <t>8,32-5,8*0,25*0,4</t>
  </si>
  <si>
    <t>580649686</t>
  </si>
  <si>
    <t>"Prutová výstuž základu a čelní zdi" 572*1,05/1000</t>
  </si>
  <si>
    <t>1293596169</t>
  </si>
  <si>
    <t>1276708875</t>
  </si>
  <si>
    <t>14,665</t>
  </si>
  <si>
    <t>34433483</t>
  </si>
  <si>
    <t>"dlažba vlevo"6,*0,7+0,6*1,2</t>
  </si>
  <si>
    <t>"dlažba vpravo" 3,141*1,6*1,6*0,5-3,141*0,55*0,55*0,5+(2,8+3,4)*0,5*2</t>
  </si>
  <si>
    <t>465516317</t>
  </si>
  <si>
    <t>Oprava dlažeb z lomového kamene na sucho s vyklínováním do 20 m2 bez dodání kamene tl 300 mm</t>
  </si>
  <si>
    <t>-823024473</t>
  </si>
  <si>
    <t>"Oprava dlažby od výtoku z propustku k cestě"1,6*4</t>
  </si>
  <si>
    <t>-192111042</t>
  </si>
  <si>
    <t>"Nátěr trub a rubu opěrné zdi"(02+0,45)*2*7,8 +(2*3,14*0,6-0,635)*7,8+ 5,8*(1,965+0,8+0,9)</t>
  </si>
  <si>
    <t>786116341</t>
  </si>
  <si>
    <t>75,9322588976378*0,00035 'Přepočtené koeficientem množství</t>
  </si>
  <si>
    <t>1151788709</t>
  </si>
  <si>
    <t>"Dvojnásobný nátěr"83,914*2</t>
  </si>
  <si>
    <t>1316265331</t>
  </si>
  <si>
    <t>167,828*0,00035 'Přepočtené koeficientem množství</t>
  </si>
  <si>
    <t>591754676</t>
  </si>
  <si>
    <t>1073839341</t>
  </si>
  <si>
    <t>-1785756330</t>
  </si>
  <si>
    <t>-807357533</t>
  </si>
  <si>
    <t>"Čelní zeď, římsa a základ vlevo"5,145*0,75*1,49+5,145*0,25*0,5+5,145*1*0,95</t>
  </si>
  <si>
    <t>"Čelní zeď, římsa a základ vpravo"5,09*0,75*1,380+5,09*0,25*0,5+ 5,09*1*0,95</t>
  </si>
  <si>
    <t>1100319221</t>
  </si>
  <si>
    <t>1691673931</t>
  </si>
  <si>
    <t>1280924334</t>
  </si>
  <si>
    <t>-1048749309</t>
  </si>
  <si>
    <t>7,95</t>
  </si>
  <si>
    <t>-1081485865</t>
  </si>
  <si>
    <t>-151348446</t>
  </si>
  <si>
    <t>521521649</t>
  </si>
  <si>
    <t>"Odvoz na skládku 25km"37,934*25</t>
  </si>
  <si>
    <t>1402636606</t>
  </si>
  <si>
    <t>55</t>
  </si>
  <si>
    <t>-2013780386</t>
  </si>
  <si>
    <t>37,934</t>
  </si>
  <si>
    <t>56</t>
  </si>
  <si>
    <t>-484853860</t>
  </si>
  <si>
    <t>1449758027</t>
  </si>
  <si>
    <t>-1783361466</t>
  </si>
  <si>
    <t>1846390858</t>
  </si>
  <si>
    <t>1933797660</t>
  </si>
  <si>
    <t>-1363795560</t>
  </si>
  <si>
    <t>-1279840882</t>
  </si>
  <si>
    <t>-509625850</t>
  </si>
  <si>
    <t>590845683</t>
  </si>
  <si>
    <t>32033751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</si>
</sst>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D18029-09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propustků v km 54,236 a 58,210 tratě Veselí nad Lužnicí - Jihlava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7. 5. 2019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ROUND(AG95+AG99,2)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ROUND(AS95+AS99,2)</f>
        <v>0</v>
      </c>
      <c r="AT94" s="114">
        <f>ROUND(SUM(AV94:AW94),2)</f>
        <v>0</v>
      </c>
      <c r="AU94" s="115">
        <f>ROUND(AU95+AU99,5)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ROUND(AZ95+AZ99,2)</f>
        <v>0</v>
      </c>
      <c r="BA94" s="114">
        <f>ROUND(BA95+BA99,2)</f>
        <v>0</v>
      </c>
      <c r="BB94" s="114">
        <f>ROUND(BB95+BB99,2)</f>
        <v>0</v>
      </c>
      <c r="BC94" s="114">
        <f>ROUND(BC95+BC99,2)</f>
        <v>0</v>
      </c>
      <c r="BD94" s="116">
        <f>ROUND(BD95+BD99,2)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7"/>
      <c r="B95" s="119"/>
      <c r="C95" s="120"/>
      <c r="D95" s="121" t="s">
        <v>77</v>
      </c>
      <c r="E95" s="121"/>
      <c r="F95" s="121"/>
      <c r="G95" s="121"/>
      <c r="H95" s="121"/>
      <c r="I95" s="122"/>
      <c r="J95" s="121" t="s">
        <v>78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ROUND(SUM(AG96:AG98),2)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79</v>
      </c>
      <c r="AR95" s="126"/>
      <c r="AS95" s="127">
        <f>ROUND(SUM(AS96:AS98),2)</f>
        <v>0</v>
      </c>
      <c r="AT95" s="128">
        <f>ROUND(SUM(AV95:AW95),2)</f>
        <v>0</v>
      </c>
      <c r="AU95" s="129">
        <f>ROUND(SUM(AU96:AU98),5)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ROUND(SUM(AZ96:AZ98),2)</f>
        <v>0</v>
      </c>
      <c r="BA95" s="128">
        <f>ROUND(SUM(BA96:BA98),2)</f>
        <v>0</v>
      </c>
      <c r="BB95" s="128">
        <f>ROUND(SUM(BB96:BB98),2)</f>
        <v>0</v>
      </c>
      <c r="BC95" s="128">
        <f>ROUND(SUM(BC96:BC98),2)</f>
        <v>0</v>
      </c>
      <c r="BD95" s="130">
        <f>ROUND(SUM(BD96:BD98),2)</f>
        <v>0</v>
      </c>
      <c r="BE95" s="7"/>
      <c r="BS95" s="131" t="s">
        <v>72</v>
      </c>
      <c r="BT95" s="131" t="s">
        <v>80</v>
      </c>
      <c r="BU95" s="131" t="s">
        <v>74</v>
      </c>
      <c r="BV95" s="131" t="s">
        <v>75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4" customFormat="1" ht="16.5" customHeight="1">
      <c r="A96" s="132" t="s">
        <v>83</v>
      </c>
      <c r="B96" s="70"/>
      <c r="C96" s="133"/>
      <c r="D96" s="133"/>
      <c r="E96" s="134" t="s">
        <v>84</v>
      </c>
      <c r="F96" s="134"/>
      <c r="G96" s="134"/>
      <c r="H96" s="134"/>
      <c r="I96" s="134"/>
      <c r="J96" s="133"/>
      <c r="K96" s="134" t="s">
        <v>85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'SO 101 - Železniční svrše...'!J32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86</v>
      </c>
      <c r="AR96" s="72"/>
      <c r="AS96" s="137">
        <v>0</v>
      </c>
      <c r="AT96" s="138">
        <f>ROUND(SUM(AV96:AW96),2)</f>
        <v>0</v>
      </c>
      <c r="AU96" s="139">
        <f>'SO 101 - Železniční svrše...'!P124</f>
        <v>0</v>
      </c>
      <c r="AV96" s="138">
        <f>'SO 101 - Železniční svrše...'!J35</f>
        <v>0</v>
      </c>
      <c r="AW96" s="138">
        <f>'SO 101 - Železniční svrše...'!J36</f>
        <v>0</v>
      </c>
      <c r="AX96" s="138">
        <f>'SO 101 - Železniční svrše...'!J37</f>
        <v>0</v>
      </c>
      <c r="AY96" s="138">
        <f>'SO 101 - Železniční svrše...'!J38</f>
        <v>0</v>
      </c>
      <c r="AZ96" s="138">
        <f>'SO 101 - Železniční svrše...'!F35</f>
        <v>0</v>
      </c>
      <c r="BA96" s="138">
        <f>'SO 101 - Železniční svrše...'!F36</f>
        <v>0</v>
      </c>
      <c r="BB96" s="138">
        <f>'SO 101 - Železniční svrše...'!F37</f>
        <v>0</v>
      </c>
      <c r="BC96" s="138">
        <f>'SO 101 - Železniční svrše...'!F38</f>
        <v>0</v>
      </c>
      <c r="BD96" s="140">
        <f>'SO 101 - Železniční svrše...'!F39</f>
        <v>0</v>
      </c>
      <c r="BE96" s="4"/>
      <c r="BT96" s="141" t="s">
        <v>82</v>
      </c>
      <c r="BV96" s="141" t="s">
        <v>75</v>
      </c>
      <c r="BW96" s="141" t="s">
        <v>87</v>
      </c>
      <c r="BX96" s="141" t="s">
        <v>81</v>
      </c>
      <c r="CL96" s="141" t="s">
        <v>1</v>
      </c>
    </row>
    <row r="97" s="4" customFormat="1" ht="16.5" customHeight="1">
      <c r="A97" s="132" t="s">
        <v>83</v>
      </c>
      <c r="B97" s="70"/>
      <c r="C97" s="133"/>
      <c r="D97" s="133"/>
      <c r="E97" s="134" t="s">
        <v>88</v>
      </c>
      <c r="F97" s="134"/>
      <c r="G97" s="134"/>
      <c r="H97" s="134"/>
      <c r="I97" s="134"/>
      <c r="J97" s="133"/>
      <c r="K97" s="134" t="s">
        <v>78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'SO 102 - Oprava propustku...'!J32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86</v>
      </c>
      <c r="AR97" s="72"/>
      <c r="AS97" s="137">
        <v>0</v>
      </c>
      <c r="AT97" s="138">
        <f>ROUND(SUM(AV97:AW97),2)</f>
        <v>0</v>
      </c>
      <c r="AU97" s="139">
        <f>'SO 102 - Oprava propustku...'!P133</f>
        <v>0</v>
      </c>
      <c r="AV97" s="138">
        <f>'SO 102 - Oprava propustku...'!J35</f>
        <v>0</v>
      </c>
      <c r="AW97" s="138">
        <f>'SO 102 - Oprava propustku...'!J36</f>
        <v>0</v>
      </c>
      <c r="AX97" s="138">
        <f>'SO 102 - Oprava propustku...'!J37</f>
        <v>0</v>
      </c>
      <c r="AY97" s="138">
        <f>'SO 102 - Oprava propustku...'!J38</f>
        <v>0</v>
      </c>
      <c r="AZ97" s="138">
        <f>'SO 102 - Oprava propustku...'!F35</f>
        <v>0</v>
      </c>
      <c r="BA97" s="138">
        <f>'SO 102 - Oprava propustku...'!F36</f>
        <v>0</v>
      </c>
      <c r="BB97" s="138">
        <f>'SO 102 - Oprava propustku...'!F37</f>
        <v>0</v>
      </c>
      <c r="BC97" s="138">
        <f>'SO 102 - Oprava propustku...'!F38</f>
        <v>0</v>
      </c>
      <c r="BD97" s="140">
        <f>'SO 102 - Oprava propustku...'!F39</f>
        <v>0</v>
      </c>
      <c r="BE97" s="4"/>
      <c r="BT97" s="141" t="s">
        <v>82</v>
      </c>
      <c r="BV97" s="141" t="s">
        <v>75</v>
      </c>
      <c r="BW97" s="141" t="s">
        <v>89</v>
      </c>
      <c r="BX97" s="141" t="s">
        <v>81</v>
      </c>
      <c r="CL97" s="141" t="s">
        <v>1</v>
      </c>
    </row>
    <row r="98" s="4" customFormat="1" ht="16.5" customHeight="1">
      <c r="A98" s="132" t="s">
        <v>83</v>
      </c>
      <c r="B98" s="70"/>
      <c r="C98" s="133"/>
      <c r="D98" s="133"/>
      <c r="E98" s="134" t="s">
        <v>90</v>
      </c>
      <c r="F98" s="134"/>
      <c r="G98" s="134"/>
      <c r="H98" s="134"/>
      <c r="I98" s="134"/>
      <c r="J98" s="133"/>
      <c r="K98" s="134" t="s">
        <v>91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'VRN - Vedlejší rozpočtové...'!J32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86</v>
      </c>
      <c r="AR98" s="72"/>
      <c r="AS98" s="137">
        <v>0</v>
      </c>
      <c r="AT98" s="138">
        <f>ROUND(SUM(AV98:AW98),2)</f>
        <v>0</v>
      </c>
      <c r="AU98" s="139">
        <f>'VRN - Vedlejší rozpočtové...'!P126</f>
        <v>0</v>
      </c>
      <c r="AV98" s="138">
        <f>'VRN - Vedlejší rozpočtové...'!J35</f>
        <v>0</v>
      </c>
      <c r="AW98" s="138">
        <f>'VRN - Vedlejší rozpočtové...'!J36</f>
        <v>0</v>
      </c>
      <c r="AX98" s="138">
        <f>'VRN - Vedlejší rozpočtové...'!J37</f>
        <v>0</v>
      </c>
      <c r="AY98" s="138">
        <f>'VRN - Vedlejší rozpočtové...'!J38</f>
        <v>0</v>
      </c>
      <c r="AZ98" s="138">
        <f>'VRN - Vedlejší rozpočtové...'!F35</f>
        <v>0</v>
      </c>
      <c r="BA98" s="138">
        <f>'VRN - Vedlejší rozpočtové...'!F36</f>
        <v>0</v>
      </c>
      <c r="BB98" s="138">
        <f>'VRN - Vedlejší rozpočtové...'!F37</f>
        <v>0</v>
      </c>
      <c r="BC98" s="138">
        <f>'VRN - Vedlejší rozpočtové...'!F38</f>
        <v>0</v>
      </c>
      <c r="BD98" s="140">
        <f>'VRN - Vedlejší rozpočtové...'!F39</f>
        <v>0</v>
      </c>
      <c r="BE98" s="4"/>
      <c r="BT98" s="141" t="s">
        <v>82</v>
      </c>
      <c r="BV98" s="141" t="s">
        <v>75</v>
      </c>
      <c r="BW98" s="141" t="s">
        <v>92</v>
      </c>
      <c r="BX98" s="141" t="s">
        <v>81</v>
      </c>
      <c r="CL98" s="141" t="s">
        <v>1</v>
      </c>
    </row>
    <row r="99" s="7" customFormat="1" ht="16.5" customHeight="1">
      <c r="A99" s="7"/>
      <c r="B99" s="119"/>
      <c r="C99" s="120"/>
      <c r="D99" s="121" t="s">
        <v>93</v>
      </c>
      <c r="E99" s="121"/>
      <c r="F99" s="121"/>
      <c r="G99" s="121"/>
      <c r="H99" s="121"/>
      <c r="I99" s="122"/>
      <c r="J99" s="121" t="s">
        <v>94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ROUND(SUM(AG100:AG102),2)</f>
        <v>0</v>
      </c>
      <c r="AH99" s="122"/>
      <c r="AI99" s="122"/>
      <c r="AJ99" s="122"/>
      <c r="AK99" s="122"/>
      <c r="AL99" s="122"/>
      <c r="AM99" s="122"/>
      <c r="AN99" s="124">
        <f>SUM(AG99,AT99)</f>
        <v>0</v>
      </c>
      <c r="AO99" s="122"/>
      <c r="AP99" s="122"/>
      <c r="AQ99" s="125" t="s">
        <v>79</v>
      </c>
      <c r="AR99" s="126"/>
      <c r="AS99" s="127">
        <f>ROUND(SUM(AS100:AS102),2)</f>
        <v>0</v>
      </c>
      <c r="AT99" s="128">
        <f>ROUND(SUM(AV99:AW99),2)</f>
        <v>0</v>
      </c>
      <c r="AU99" s="129">
        <f>ROUND(SUM(AU100:AU102),5)</f>
        <v>0</v>
      </c>
      <c r="AV99" s="128">
        <f>ROUND(AZ99*L29,2)</f>
        <v>0</v>
      </c>
      <c r="AW99" s="128">
        <f>ROUND(BA99*L30,2)</f>
        <v>0</v>
      </c>
      <c r="AX99" s="128">
        <f>ROUND(BB99*L29,2)</f>
        <v>0</v>
      </c>
      <c r="AY99" s="128">
        <f>ROUND(BC99*L30,2)</f>
        <v>0</v>
      </c>
      <c r="AZ99" s="128">
        <f>ROUND(SUM(AZ100:AZ102),2)</f>
        <v>0</v>
      </c>
      <c r="BA99" s="128">
        <f>ROUND(SUM(BA100:BA102),2)</f>
        <v>0</v>
      </c>
      <c r="BB99" s="128">
        <f>ROUND(SUM(BB100:BB102),2)</f>
        <v>0</v>
      </c>
      <c r="BC99" s="128">
        <f>ROUND(SUM(BC100:BC102),2)</f>
        <v>0</v>
      </c>
      <c r="BD99" s="130">
        <f>ROUND(SUM(BD100:BD102),2)</f>
        <v>0</v>
      </c>
      <c r="BE99" s="7"/>
      <c r="BS99" s="131" t="s">
        <v>72</v>
      </c>
      <c r="BT99" s="131" t="s">
        <v>80</v>
      </c>
      <c r="BU99" s="131" t="s">
        <v>74</v>
      </c>
      <c r="BV99" s="131" t="s">
        <v>75</v>
      </c>
      <c r="BW99" s="131" t="s">
        <v>95</v>
      </c>
      <c r="BX99" s="131" t="s">
        <v>5</v>
      </c>
      <c r="CL99" s="131" t="s">
        <v>1</v>
      </c>
      <c r="CM99" s="131" t="s">
        <v>82</v>
      </c>
    </row>
    <row r="100" s="4" customFormat="1" ht="23.25" customHeight="1">
      <c r="A100" s="132" t="s">
        <v>83</v>
      </c>
      <c r="B100" s="70"/>
      <c r="C100" s="133"/>
      <c r="D100" s="133"/>
      <c r="E100" s="134" t="s">
        <v>96</v>
      </c>
      <c r="F100" s="134"/>
      <c r="G100" s="134"/>
      <c r="H100" s="134"/>
      <c r="I100" s="134"/>
      <c r="J100" s="133"/>
      <c r="K100" s="134" t="s">
        <v>97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'SO 201 - Železniční svrše...'!J32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86</v>
      </c>
      <c r="AR100" s="72"/>
      <c r="AS100" s="137">
        <v>0</v>
      </c>
      <c r="AT100" s="138">
        <f>ROUND(SUM(AV100:AW100),2)</f>
        <v>0</v>
      </c>
      <c r="AU100" s="139">
        <f>'SO 201 - Železniční svrše...'!P124</f>
        <v>0</v>
      </c>
      <c r="AV100" s="138">
        <f>'SO 201 - Železniční svrše...'!J35</f>
        <v>0</v>
      </c>
      <c r="AW100" s="138">
        <f>'SO 201 - Železniční svrše...'!J36</f>
        <v>0</v>
      </c>
      <c r="AX100" s="138">
        <f>'SO 201 - Železniční svrše...'!J37</f>
        <v>0</v>
      </c>
      <c r="AY100" s="138">
        <f>'SO 201 - Železniční svrše...'!J38</f>
        <v>0</v>
      </c>
      <c r="AZ100" s="138">
        <f>'SO 201 - Železniční svrše...'!F35</f>
        <v>0</v>
      </c>
      <c r="BA100" s="138">
        <f>'SO 201 - Železniční svrše...'!F36</f>
        <v>0</v>
      </c>
      <c r="BB100" s="138">
        <f>'SO 201 - Železniční svrše...'!F37</f>
        <v>0</v>
      </c>
      <c r="BC100" s="138">
        <f>'SO 201 - Železniční svrše...'!F38</f>
        <v>0</v>
      </c>
      <c r="BD100" s="140">
        <f>'SO 201 - Železniční svrše...'!F39</f>
        <v>0</v>
      </c>
      <c r="BE100" s="4"/>
      <c r="BT100" s="141" t="s">
        <v>82</v>
      </c>
      <c r="BV100" s="141" t="s">
        <v>75</v>
      </c>
      <c r="BW100" s="141" t="s">
        <v>98</v>
      </c>
      <c r="BX100" s="141" t="s">
        <v>95</v>
      </c>
      <c r="CL100" s="141" t="s">
        <v>1</v>
      </c>
    </row>
    <row r="101" s="4" customFormat="1" ht="16.5" customHeight="1">
      <c r="A101" s="132" t="s">
        <v>83</v>
      </c>
      <c r="B101" s="70"/>
      <c r="C101" s="133"/>
      <c r="D101" s="133"/>
      <c r="E101" s="134" t="s">
        <v>99</v>
      </c>
      <c r="F101" s="134"/>
      <c r="G101" s="134"/>
      <c r="H101" s="134"/>
      <c r="I101" s="134"/>
      <c r="J101" s="133"/>
      <c r="K101" s="134" t="s">
        <v>94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'SO 202 - Oprava propustku...'!J32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86</v>
      </c>
      <c r="AR101" s="72"/>
      <c r="AS101" s="137">
        <v>0</v>
      </c>
      <c r="AT101" s="138">
        <f>ROUND(SUM(AV101:AW101),2)</f>
        <v>0</v>
      </c>
      <c r="AU101" s="139">
        <f>'SO 202 - Oprava propustku...'!P131</f>
        <v>0</v>
      </c>
      <c r="AV101" s="138">
        <f>'SO 202 - Oprava propustku...'!J35</f>
        <v>0</v>
      </c>
      <c r="AW101" s="138">
        <f>'SO 202 - Oprava propustku...'!J36</f>
        <v>0</v>
      </c>
      <c r="AX101" s="138">
        <f>'SO 202 - Oprava propustku...'!J37</f>
        <v>0</v>
      </c>
      <c r="AY101" s="138">
        <f>'SO 202 - Oprava propustku...'!J38</f>
        <v>0</v>
      </c>
      <c r="AZ101" s="138">
        <f>'SO 202 - Oprava propustku...'!F35</f>
        <v>0</v>
      </c>
      <c r="BA101" s="138">
        <f>'SO 202 - Oprava propustku...'!F36</f>
        <v>0</v>
      </c>
      <c r="BB101" s="138">
        <f>'SO 202 - Oprava propustku...'!F37</f>
        <v>0</v>
      </c>
      <c r="BC101" s="138">
        <f>'SO 202 - Oprava propustku...'!F38</f>
        <v>0</v>
      </c>
      <c r="BD101" s="140">
        <f>'SO 202 - Oprava propustku...'!F39</f>
        <v>0</v>
      </c>
      <c r="BE101" s="4"/>
      <c r="BT101" s="141" t="s">
        <v>82</v>
      </c>
      <c r="BV101" s="141" t="s">
        <v>75</v>
      </c>
      <c r="BW101" s="141" t="s">
        <v>100</v>
      </c>
      <c r="BX101" s="141" t="s">
        <v>95</v>
      </c>
      <c r="CL101" s="141" t="s">
        <v>1</v>
      </c>
    </row>
    <row r="102" s="4" customFormat="1" ht="16.5" customHeight="1">
      <c r="A102" s="132" t="s">
        <v>83</v>
      </c>
      <c r="B102" s="70"/>
      <c r="C102" s="133"/>
      <c r="D102" s="133"/>
      <c r="E102" s="134" t="s">
        <v>90</v>
      </c>
      <c r="F102" s="134"/>
      <c r="G102" s="134"/>
      <c r="H102" s="134"/>
      <c r="I102" s="134"/>
      <c r="J102" s="133"/>
      <c r="K102" s="134" t="s">
        <v>91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'VRN - Vedlejší rozpočtové..._01'!J32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86</v>
      </c>
      <c r="AR102" s="72"/>
      <c r="AS102" s="142">
        <v>0</v>
      </c>
      <c r="AT102" s="143">
        <f>ROUND(SUM(AV102:AW102),2)</f>
        <v>0</v>
      </c>
      <c r="AU102" s="144">
        <f>'VRN - Vedlejší rozpočtové..._01'!P126</f>
        <v>0</v>
      </c>
      <c r="AV102" s="143">
        <f>'VRN - Vedlejší rozpočtové..._01'!J35</f>
        <v>0</v>
      </c>
      <c r="AW102" s="143">
        <f>'VRN - Vedlejší rozpočtové..._01'!J36</f>
        <v>0</v>
      </c>
      <c r="AX102" s="143">
        <f>'VRN - Vedlejší rozpočtové..._01'!J37</f>
        <v>0</v>
      </c>
      <c r="AY102" s="143">
        <f>'VRN - Vedlejší rozpočtové..._01'!J38</f>
        <v>0</v>
      </c>
      <c r="AZ102" s="143">
        <f>'VRN - Vedlejší rozpočtové..._01'!F35</f>
        <v>0</v>
      </c>
      <c r="BA102" s="143">
        <f>'VRN - Vedlejší rozpočtové..._01'!F36</f>
        <v>0</v>
      </c>
      <c r="BB102" s="143">
        <f>'VRN - Vedlejší rozpočtové..._01'!F37</f>
        <v>0</v>
      </c>
      <c r="BC102" s="143">
        <f>'VRN - Vedlejší rozpočtové..._01'!F38</f>
        <v>0</v>
      </c>
      <c r="BD102" s="145">
        <f>'VRN - Vedlejší rozpočtové..._01'!F39</f>
        <v>0</v>
      </c>
      <c r="BE102" s="4"/>
      <c r="BT102" s="141" t="s">
        <v>82</v>
      </c>
      <c r="BV102" s="141" t="s">
        <v>75</v>
      </c>
      <c r="BW102" s="141" t="s">
        <v>101</v>
      </c>
      <c r="BX102" s="141" t="s">
        <v>95</v>
      </c>
      <c r="CL102" s="141" t="s">
        <v>1</v>
      </c>
    </row>
    <row r="103" s="2" customFormat="1" ht="30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</sheetData>
  <sheetProtection sheet="1" formatColumns="0" formatRows="0" objects="1" scenarios="1" spinCount="100000" saltValue="+Wbs6ah5qJ5QZA6y7Qr0oYF6Albs+ZUjCgd3Pi8col7BXkKepmzEAzQB4aU24bzg5cJKd+aDnmMbJV/4Z8HzxQ==" hashValue="zYajwcLhcqyHZteajGf29r52zoQnlN/M8g9b7aaT/XVDgx+BZvq05En+2eLOokXDrmgri4JyDjtyqAMzrRkk0Q==" algorithmName="SHA-512" password="CC35"/>
  <mergeCells count="70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 101 - Železniční svrše...'!C2" display="/"/>
    <hyperlink ref="A97" location="'SO 102 - Oprava propustku...'!C2" display="/"/>
    <hyperlink ref="A98" location="'VRN - Vedlejší rozpočtové...'!C2" display="/"/>
    <hyperlink ref="A100" location="'SO 201 - Železniční svrše...'!C2" display="/"/>
    <hyperlink ref="A101" location="'SO 202 - Oprava propustku...'!C2" display="/"/>
    <hyperlink ref="A102" location="'VRN - Vedlejší rozpočtové...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Oprava propustků v km 54,236 a 58,210 tratě Veselí nad Lužnicí - Jihlava</v>
      </c>
      <c r="F7" s="150"/>
      <c r="G7" s="150"/>
      <c r="H7" s="150"/>
      <c r="L7" s="20"/>
    </row>
    <row r="8" s="1" customFormat="1" ht="12" customHeight="1">
      <c r="B8" s="20"/>
      <c r="D8" s="150" t="s">
        <v>103</v>
      </c>
      <c r="L8" s="20"/>
    </row>
    <row r="9" s="2" customFormat="1" ht="16.5" customHeight="1">
      <c r="A9" s="38"/>
      <c r="B9" s="44"/>
      <c r="C9" s="38"/>
      <c r="D9" s="38"/>
      <c r="E9" s="151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105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7. 5. 2019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ROUND((SUM(BE124:BE172)),  2)</f>
        <v>0</v>
      </c>
      <c r="G35" s="38"/>
      <c r="H35" s="38"/>
      <c r="I35" s="164">
        <v>0.20999999999999999</v>
      </c>
      <c r="J35" s="163">
        <f>ROUND(((SUM(BE124:BE172))*I35),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ROUND((SUM(BF124:BF172)),  2)</f>
        <v>0</v>
      </c>
      <c r="G36" s="38"/>
      <c r="H36" s="38"/>
      <c r="I36" s="164">
        <v>0.14999999999999999</v>
      </c>
      <c r="J36" s="163">
        <f>ROUND(((SUM(BF124:BF172))*I36),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ROUND((SUM(BG124:BG172)),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ROUND((SUM(BH124:BH172)),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ROUND((SUM(BI124:BI172)),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83" t="str">
        <f>E7</f>
        <v>Oprava propustků v km 54,236 a 58,210 tratě Veselí nad Lužnicí - Jihlava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1"/>
      <c r="C86" s="32" t="s">
        <v>103</v>
      </c>
      <c r="D86" s="22"/>
      <c r="E86" s="22"/>
      <c r="F86" s="22"/>
      <c r="G86" s="22"/>
      <c r="H86" s="22"/>
      <c r="I86" s="22"/>
      <c r="J86" s="22"/>
      <c r="K86" s="22"/>
      <c r="L86" s="20"/>
    </row>
    <row r="87" hidden="1" s="2" customFormat="1" ht="16.5" customHeight="1">
      <c r="A87" s="38"/>
      <c r="B87" s="39"/>
      <c r="C87" s="40"/>
      <c r="D87" s="40"/>
      <c r="E87" s="183" t="s">
        <v>104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105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SO 101 - Železniční svršek na propustku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7. 5. 2019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84" t="s">
        <v>108</v>
      </c>
      <c r="D96" s="185"/>
      <c r="E96" s="185"/>
      <c r="F96" s="185"/>
      <c r="G96" s="185"/>
      <c r="H96" s="185"/>
      <c r="I96" s="185"/>
      <c r="J96" s="186" t="s">
        <v>109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87" t="s">
        <v>110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111</v>
      </c>
    </row>
    <row r="99" hidden="1" s="9" customFormat="1" ht="24.96" customHeight="1">
      <c r="A99" s="9"/>
      <c r="B99" s="188"/>
      <c r="C99" s="189"/>
      <c r="D99" s="190" t="s">
        <v>112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4"/>
      <c r="C100" s="133"/>
      <c r="D100" s="195" t="s">
        <v>113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88"/>
      <c r="C101" s="189"/>
      <c r="D101" s="190" t="s">
        <v>114</v>
      </c>
      <c r="E101" s="191"/>
      <c r="F101" s="191"/>
      <c r="G101" s="191"/>
      <c r="H101" s="191"/>
      <c r="I101" s="191"/>
      <c r="J101" s="192">
        <f>J157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88"/>
      <c r="C102" s="189"/>
      <c r="D102" s="190" t="s">
        <v>115</v>
      </c>
      <c r="E102" s="191"/>
      <c r="F102" s="191"/>
      <c r="G102" s="191"/>
      <c r="H102" s="191"/>
      <c r="I102" s="191"/>
      <c r="J102" s="192">
        <f>J164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/>
    <row r="106" hidden="1"/>
    <row r="107" hidden="1"/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83" t="str">
        <f>E7</f>
        <v>Oprava propustků v km 54,236 a 58,210 tratě Veselí nad Lužnicí - Jihlava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103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104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105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SO 101 - Železniční svršek na propustku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7. 5. 2019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117</v>
      </c>
      <c r="D123" s="202" t="s">
        <v>58</v>
      </c>
      <c r="E123" s="202" t="s">
        <v>54</v>
      </c>
      <c r="F123" s="202" t="s">
        <v>55</v>
      </c>
      <c r="G123" s="202" t="s">
        <v>118</v>
      </c>
      <c r="H123" s="202" t="s">
        <v>119</v>
      </c>
      <c r="I123" s="202" t="s">
        <v>120</v>
      </c>
      <c r="J123" s="203" t="s">
        <v>109</v>
      </c>
      <c r="K123" s="204" t="s">
        <v>121</v>
      </c>
      <c r="L123" s="205"/>
      <c r="M123" s="100" t="s">
        <v>1</v>
      </c>
      <c r="N123" s="101" t="s">
        <v>37</v>
      </c>
      <c r="O123" s="101" t="s">
        <v>122</v>
      </c>
      <c r="P123" s="101" t="s">
        <v>123</v>
      </c>
      <c r="Q123" s="101" t="s">
        <v>124</v>
      </c>
      <c r="R123" s="101" t="s">
        <v>125</v>
      </c>
      <c r="S123" s="101" t="s">
        <v>126</v>
      </c>
      <c r="T123" s="102" t="s">
        <v>127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128</v>
      </c>
      <c r="D124" s="40"/>
      <c r="E124" s="40"/>
      <c r="F124" s="40"/>
      <c r="G124" s="40"/>
      <c r="H124" s="40"/>
      <c r="I124" s="40"/>
      <c r="J124" s="206">
        <f>BK124</f>
        <v>0</v>
      </c>
      <c r="K124" s="40"/>
      <c r="L124" s="44"/>
      <c r="M124" s="103"/>
      <c r="N124" s="207"/>
      <c r="O124" s="104"/>
      <c r="P124" s="208">
        <f>P125+P157+P164</f>
        <v>0</v>
      </c>
      <c r="Q124" s="104"/>
      <c r="R124" s="208">
        <f>R125+R157+R164</f>
        <v>96.849000000000004</v>
      </c>
      <c r="S124" s="104"/>
      <c r="T124" s="209">
        <f>T125+T157+T164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111</v>
      </c>
      <c r="BK124" s="210">
        <f>BK125+BK157+BK164</f>
        <v>0</v>
      </c>
    </row>
    <row r="125" s="12" customFormat="1" ht="25.92" customHeight="1">
      <c r="A125" s="12"/>
      <c r="B125" s="211"/>
      <c r="C125" s="212"/>
      <c r="D125" s="213" t="s">
        <v>72</v>
      </c>
      <c r="E125" s="214" t="s">
        <v>129</v>
      </c>
      <c r="F125" s="214" t="s">
        <v>130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</f>
        <v>0</v>
      </c>
      <c r="Q125" s="219"/>
      <c r="R125" s="220">
        <f>R126</f>
        <v>96.849000000000004</v>
      </c>
      <c r="S125" s="219"/>
      <c r="T125" s="221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80</v>
      </c>
      <c r="AT125" s="223" t="s">
        <v>72</v>
      </c>
      <c r="AU125" s="223" t="s">
        <v>73</v>
      </c>
      <c r="AY125" s="222" t="s">
        <v>131</v>
      </c>
      <c r="BK125" s="224">
        <f>BK126</f>
        <v>0</v>
      </c>
    </row>
    <row r="126" s="12" customFormat="1" ht="22.8" customHeight="1">
      <c r="A126" s="12"/>
      <c r="B126" s="211"/>
      <c r="C126" s="212"/>
      <c r="D126" s="213" t="s">
        <v>72</v>
      </c>
      <c r="E126" s="225" t="s">
        <v>132</v>
      </c>
      <c r="F126" s="225" t="s">
        <v>133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SUM(P127:P156)</f>
        <v>0</v>
      </c>
      <c r="Q126" s="219"/>
      <c r="R126" s="220">
        <f>SUM(R127:R156)</f>
        <v>96.849000000000004</v>
      </c>
      <c r="S126" s="219"/>
      <c r="T126" s="221">
        <f>SUM(T127:T156)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80</v>
      </c>
      <c r="AT126" s="223" t="s">
        <v>72</v>
      </c>
      <c r="AU126" s="223" t="s">
        <v>80</v>
      </c>
      <c r="AY126" s="222" t="s">
        <v>131</v>
      </c>
      <c r="BK126" s="224">
        <f>SUM(BK127:BK156)</f>
        <v>0</v>
      </c>
    </row>
    <row r="127" s="2" customFormat="1" ht="21.75" customHeight="1">
      <c r="A127" s="38"/>
      <c r="B127" s="39"/>
      <c r="C127" s="227" t="s">
        <v>80</v>
      </c>
      <c r="D127" s="227" t="s">
        <v>134</v>
      </c>
      <c r="E127" s="228" t="s">
        <v>135</v>
      </c>
      <c r="F127" s="229" t="s">
        <v>136</v>
      </c>
      <c r="G127" s="230" t="s">
        <v>137</v>
      </c>
      <c r="H127" s="231">
        <v>0.25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38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138</v>
      </c>
      <c r="AT127" s="239" t="s">
        <v>134</v>
      </c>
      <c r="AU127" s="239" t="s">
        <v>82</v>
      </c>
      <c r="AY127" s="17" t="s">
        <v>131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80</v>
      </c>
      <c r="BK127" s="240">
        <f>ROUND(I127*H127,2)</f>
        <v>0</v>
      </c>
      <c r="BL127" s="17" t="s">
        <v>138</v>
      </c>
      <c r="BM127" s="239" t="s">
        <v>139</v>
      </c>
    </row>
    <row r="128" s="2" customFormat="1" ht="16.5" customHeight="1">
      <c r="A128" s="38"/>
      <c r="B128" s="39"/>
      <c r="C128" s="227" t="s">
        <v>82</v>
      </c>
      <c r="D128" s="227" t="s">
        <v>134</v>
      </c>
      <c r="E128" s="228" t="s">
        <v>140</v>
      </c>
      <c r="F128" s="229" t="s">
        <v>141</v>
      </c>
      <c r="G128" s="230" t="s">
        <v>142</v>
      </c>
      <c r="H128" s="231">
        <v>23.800000000000001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38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138</v>
      </c>
      <c r="AT128" s="239" t="s">
        <v>134</v>
      </c>
      <c r="AU128" s="239" t="s">
        <v>82</v>
      </c>
      <c r="AY128" s="17" t="s">
        <v>131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80</v>
      </c>
      <c r="BK128" s="240">
        <f>ROUND(I128*H128,2)</f>
        <v>0</v>
      </c>
      <c r="BL128" s="17" t="s">
        <v>138</v>
      </c>
      <c r="BM128" s="239" t="s">
        <v>143</v>
      </c>
    </row>
    <row r="129" s="13" customFormat="1">
      <c r="A129" s="13"/>
      <c r="B129" s="241"/>
      <c r="C129" s="242"/>
      <c r="D129" s="243" t="s">
        <v>144</v>
      </c>
      <c r="E129" s="244" t="s">
        <v>1</v>
      </c>
      <c r="F129" s="245" t="s">
        <v>145</v>
      </c>
      <c r="G129" s="242"/>
      <c r="H129" s="246">
        <v>23.800000000000001</v>
      </c>
      <c r="I129" s="247"/>
      <c r="J129" s="242"/>
      <c r="K129" s="242"/>
      <c r="L129" s="248"/>
      <c r="M129" s="249"/>
      <c r="N129" s="250"/>
      <c r="O129" s="250"/>
      <c r="P129" s="250"/>
      <c r="Q129" s="250"/>
      <c r="R129" s="250"/>
      <c r="S129" s="250"/>
      <c r="T129" s="25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2" t="s">
        <v>144</v>
      </c>
      <c r="AU129" s="252" t="s">
        <v>82</v>
      </c>
      <c r="AV129" s="13" t="s">
        <v>82</v>
      </c>
      <c r="AW129" s="13" t="s">
        <v>30</v>
      </c>
      <c r="AX129" s="13" t="s">
        <v>80</v>
      </c>
      <c r="AY129" s="252" t="s">
        <v>131</v>
      </c>
    </row>
    <row r="130" s="2" customFormat="1" ht="16.5" customHeight="1">
      <c r="A130" s="38"/>
      <c r="B130" s="39"/>
      <c r="C130" s="227" t="s">
        <v>146</v>
      </c>
      <c r="D130" s="227" t="s">
        <v>134</v>
      </c>
      <c r="E130" s="228" t="s">
        <v>147</v>
      </c>
      <c r="F130" s="229" t="s">
        <v>148</v>
      </c>
      <c r="G130" s="230" t="s">
        <v>142</v>
      </c>
      <c r="H130" s="231">
        <v>23.800000000000001</v>
      </c>
      <c r="I130" s="232"/>
      <c r="J130" s="233">
        <f>ROUND(I130*H130,2)</f>
        <v>0</v>
      </c>
      <c r="K130" s="234"/>
      <c r="L130" s="44"/>
      <c r="M130" s="235" t="s">
        <v>1</v>
      </c>
      <c r="N130" s="236" t="s">
        <v>38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138</v>
      </c>
      <c r="AT130" s="239" t="s">
        <v>134</v>
      </c>
      <c r="AU130" s="239" t="s">
        <v>82</v>
      </c>
      <c r="AY130" s="17" t="s">
        <v>131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80</v>
      </c>
      <c r="BK130" s="240">
        <f>ROUND(I130*H130,2)</f>
        <v>0</v>
      </c>
      <c r="BL130" s="17" t="s">
        <v>138</v>
      </c>
      <c r="BM130" s="239" t="s">
        <v>149</v>
      </c>
    </row>
    <row r="131" s="13" customFormat="1">
      <c r="A131" s="13"/>
      <c r="B131" s="241"/>
      <c r="C131" s="242"/>
      <c r="D131" s="243" t="s">
        <v>144</v>
      </c>
      <c r="E131" s="244" t="s">
        <v>1</v>
      </c>
      <c r="F131" s="245" t="s">
        <v>150</v>
      </c>
      <c r="G131" s="242"/>
      <c r="H131" s="246">
        <v>23.800000000000001</v>
      </c>
      <c r="I131" s="247"/>
      <c r="J131" s="242"/>
      <c r="K131" s="242"/>
      <c r="L131" s="248"/>
      <c r="M131" s="249"/>
      <c r="N131" s="250"/>
      <c r="O131" s="250"/>
      <c r="P131" s="250"/>
      <c r="Q131" s="250"/>
      <c r="R131" s="250"/>
      <c r="S131" s="250"/>
      <c r="T131" s="25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2" t="s">
        <v>144</v>
      </c>
      <c r="AU131" s="252" t="s">
        <v>82</v>
      </c>
      <c r="AV131" s="13" t="s">
        <v>82</v>
      </c>
      <c r="AW131" s="13" t="s">
        <v>30</v>
      </c>
      <c r="AX131" s="13" t="s">
        <v>80</v>
      </c>
      <c r="AY131" s="252" t="s">
        <v>131</v>
      </c>
    </row>
    <row r="132" s="2" customFormat="1" ht="16.5" customHeight="1">
      <c r="A132" s="38"/>
      <c r="B132" s="39"/>
      <c r="C132" s="227" t="s">
        <v>138</v>
      </c>
      <c r="D132" s="227" t="s">
        <v>134</v>
      </c>
      <c r="E132" s="228" t="s">
        <v>151</v>
      </c>
      <c r="F132" s="229" t="s">
        <v>152</v>
      </c>
      <c r="G132" s="230" t="s">
        <v>142</v>
      </c>
      <c r="H132" s="231">
        <v>30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38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138</v>
      </c>
      <c r="AT132" s="239" t="s">
        <v>134</v>
      </c>
      <c r="AU132" s="239" t="s">
        <v>82</v>
      </c>
      <c r="AY132" s="17" t="s">
        <v>131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80</v>
      </c>
      <c r="BK132" s="240">
        <f>ROUND(I132*H132,2)</f>
        <v>0</v>
      </c>
      <c r="BL132" s="17" t="s">
        <v>138</v>
      </c>
      <c r="BM132" s="239" t="s">
        <v>153</v>
      </c>
    </row>
    <row r="133" s="13" customFormat="1">
      <c r="A133" s="13"/>
      <c r="B133" s="241"/>
      <c r="C133" s="242"/>
      <c r="D133" s="243" t="s">
        <v>144</v>
      </c>
      <c r="E133" s="244" t="s">
        <v>1</v>
      </c>
      <c r="F133" s="245" t="s">
        <v>154</v>
      </c>
      <c r="G133" s="242"/>
      <c r="H133" s="246">
        <v>30</v>
      </c>
      <c r="I133" s="247"/>
      <c r="J133" s="242"/>
      <c r="K133" s="242"/>
      <c r="L133" s="248"/>
      <c r="M133" s="249"/>
      <c r="N133" s="250"/>
      <c r="O133" s="250"/>
      <c r="P133" s="250"/>
      <c r="Q133" s="250"/>
      <c r="R133" s="250"/>
      <c r="S133" s="250"/>
      <c r="T133" s="25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2" t="s">
        <v>144</v>
      </c>
      <c r="AU133" s="252" t="s">
        <v>82</v>
      </c>
      <c r="AV133" s="13" t="s">
        <v>82</v>
      </c>
      <c r="AW133" s="13" t="s">
        <v>30</v>
      </c>
      <c r="AX133" s="13" t="s">
        <v>80</v>
      </c>
      <c r="AY133" s="252" t="s">
        <v>131</v>
      </c>
    </row>
    <row r="134" s="2" customFormat="1" ht="21.75" customHeight="1">
      <c r="A134" s="38"/>
      <c r="B134" s="39"/>
      <c r="C134" s="227" t="s">
        <v>132</v>
      </c>
      <c r="D134" s="227" t="s">
        <v>134</v>
      </c>
      <c r="E134" s="228" t="s">
        <v>155</v>
      </c>
      <c r="F134" s="229" t="s">
        <v>156</v>
      </c>
      <c r="G134" s="230" t="s">
        <v>137</v>
      </c>
      <c r="H134" s="231">
        <v>0.016</v>
      </c>
      <c r="I134" s="232"/>
      <c r="J134" s="233">
        <f>ROUND(I134*H134,2)</f>
        <v>0</v>
      </c>
      <c r="K134" s="234"/>
      <c r="L134" s="44"/>
      <c r="M134" s="235" t="s">
        <v>1</v>
      </c>
      <c r="N134" s="236" t="s">
        <v>38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138</v>
      </c>
      <c r="AT134" s="239" t="s">
        <v>134</v>
      </c>
      <c r="AU134" s="239" t="s">
        <v>82</v>
      </c>
      <c r="AY134" s="17" t="s">
        <v>131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80</v>
      </c>
      <c r="BK134" s="240">
        <f>ROUND(I134*H134,2)</f>
        <v>0</v>
      </c>
      <c r="BL134" s="17" t="s">
        <v>138</v>
      </c>
      <c r="BM134" s="239" t="s">
        <v>157</v>
      </c>
    </row>
    <row r="135" s="13" customFormat="1">
      <c r="A135" s="13"/>
      <c r="B135" s="241"/>
      <c r="C135" s="242"/>
      <c r="D135" s="243" t="s">
        <v>144</v>
      </c>
      <c r="E135" s="244" t="s">
        <v>1</v>
      </c>
      <c r="F135" s="245" t="s">
        <v>158</v>
      </c>
      <c r="G135" s="242"/>
      <c r="H135" s="246">
        <v>0.016</v>
      </c>
      <c r="I135" s="247"/>
      <c r="J135" s="242"/>
      <c r="K135" s="242"/>
      <c r="L135" s="248"/>
      <c r="M135" s="249"/>
      <c r="N135" s="250"/>
      <c r="O135" s="250"/>
      <c r="P135" s="250"/>
      <c r="Q135" s="250"/>
      <c r="R135" s="250"/>
      <c r="S135" s="250"/>
      <c r="T135" s="25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2" t="s">
        <v>144</v>
      </c>
      <c r="AU135" s="252" t="s">
        <v>82</v>
      </c>
      <c r="AV135" s="13" t="s">
        <v>82</v>
      </c>
      <c r="AW135" s="13" t="s">
        <v>30</v>
      </c>
      <c r="AX135" s="13" t="s">
        <v>73</v>
      </c>
      <c r="AY135" s="252" t="s">
        <v>131</v>
      </c>
    </row>
    <row r="136" s="14" customFormat="1">
      <c r="A136" s="14"/>
      <c r="B136" s="253"/>
      <c r="C136" s="254"/>
      <c r="D136" s="243" t="s">
        <v>144</v>
      </c>
      <c r="E136" s="255" t="s">
        <v>1</v>
      </c>
      <c r="F136" s="256" t="s">
        <v>159</v>
      </c>
      <c r="G136" s="254"/>
      <c r="H136" s="257">
        <v>0.016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3" t="s">
        <v>144</v>
      </c>
      <c r="AU136" s="263" t="s">
        <v>82</v>
      </c>
      <c r="AV136" s="14" t="s">
        <v>138</v>
      </c>
      <c r="AW136" s="14" t="s">
        <v>30</v>
      </c>
      <c r="AX136" s="14" t="s">
        <v>80</v>
      </c>
      <c r="AY136" s="263" t="s">
        <v>131</v>
      </c>
    </row>
    <row r="137" s="2" customFormat="1" ht="21.75" customHeight="1">
      <c r="A137" s="38"/>
      <c r="B137" s="39"/>
      <c r="C137" s="227" t="s">
        <v>160</v>
      </c>
      <c r="D137" s="227" t="s">
        <v>134</v>
      </c>
      <c r="E137" s="228" t="s">
        <v>161</v>
      </c>
      <c r="F137" s="229" t="s">
        <v>162</v>
      </c>
      <c r="G137" s="230" t="s">
        <v>137</v>
      </c>
      <c r="H137" s="231">
        <v>0.016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38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138</v>
      </c>
      <c r="AT137" s="239" t="s">
        <v>134</v>
      </c>
      <c r="AU137" s="239" t="s">
        <v>82</v>
      </c>
      <c r="AY137" s="17" t="s">
        <v>131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80</v>
      </c>
      <c r="BK137" s="240">
        <f>ROUND(I137*H137,2)</f>
        <v>0</v>
      </c>
      <c r="BL137" s="17" t="s">
        <v>138</v>
      </c>
      <c r="BM137" s="239" t="s">
        <v>163</v>
      </c>
    </row>
    <row r="138" s="13" customFormat="1">
      <c r="A138" s="13"/>
      <c r="B138" s="241"/>
      <c r="C138" s="242"/>
      <c r="D138" s="243" t="s">
        <v>144</v>
      </c>
      <c r="E138" s="244" t="s">
        <v>1</v>
      </c>
      <c r="F138" s="245" t="s">
        <v>158</v>
      </c>
      <c r="G138" s="242"/>
      <c r="H138" s="246">
        <v>0.016</v>
      </c>
      <c r="I138" s="247"/>
      <c r="J138" s="242"/>
      <c r="K138" s="242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144</v>
      </c>
      <c r="AU138" s="252" t="s">
        <v>82</v>
      </c>
      <c r="AV138" s="13" t="s">
        <v>82</v>
      </c>
      <c r="AW138" s="13" t="s">
        <v>30</v>
      </c>
      <c r="AX138" s="13" t="s">
        <v>73</v>
      </c>
      <c r="AY138" s="252" t="s">
        <v>131</v>
      </c>
    </row>
    <row r="139" s="14" customFormat="1">
      <c r="A139" s="14"/>
      <c r="B139" s="253"/>
      <c r="C139" s="254"/>
      <c r="D139" s="243" t="s">
        <v>144</v>
      </c>
      <c r="E139" s="255" t="s">
        <v>1</v>
      </c>
      <c r="F139" s="256" t="s">
        <v>159</v>
      </c>
      <c r="G139" s="254"/>
      <c r="H139" s="257">
        <v>0.016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3" t="s">
        <v>144</v>
      </c>
      <c r="AU139" s="263" t="s">
        <v>82</v>
      </c>
      <c r="AV139" s="14" t="s">
        <v>138</v>
      </c>
      <c r="AW139" s="14" t="s">
        <v>30</v>
      </c>
      <c r="AX139" s="14" t="s">
        <v>80</v>
      </c>
      <c r="AY139" s="263" t="s">
        <v>131</v>
      </c>
    </row>
    <row r="140" s="2" customFormat="1" ht="21.75" customHeight="1">
      <c r="A140" s="38"/>
      <c r="B140" s="39"/>
      <c r="C140" s="227" t="s">
        <v>164</v>
      </c>
      <c r="D140" s="227" t="s">
        <v>134</v>
      </c>
      <c r="E140" s="228" t="s">
        <v>165</v>
      </c>
      <c r="F140" s="229" t="s">
        <v>166</v>
      </c>
      <c r="G140" s="230" t="s">
        <v>167</v>
      </c>
      <c r="H140" s="231">
        <v>4</v>
      </c>
      <c r="I140" s="232"/>
      <c r="J140" s="233">
        <f>ROUND(I140*H140,2)</f>
        <v>0</v>
      </c>
      <c r="K140" s="234"/>
      <c r="L140" s="44"/>
      <c r="M140" s="235" t="s">
        <v>1</v>
      </c>
      <c r="N140" s="236" t="s">
        <v>38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138</v>
      </c>
      <c r="AT140" s="239" t="s">
        <v>134</v>
      </c>
      <c r="AU140" s="239" t="s">
        <v>82</v>
      </c>
      <c r="AY140" s="17" t="s">
        <v>131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80</v>
      </c>
      <c r="BK140" s="240">
        <f>ROUND(I140*H140,2)</f>
        <v>0</v>
      </c>
      <c r="BL140" s="17" t="s">
        <v>138</v>
      </c>
      <c r="BM140" s="239" t="s">
        <v>168</v>
      </c>
    </row>
    <row r="141" s="13" customFormat="1">
      <c r="A141" s="13"/>
      <c r="B141" s="241"/>
      <c r="C141" s="242"/>
      <c r="D141" s="243" t="s">
        <v>144</v>
      </c>
      <c r="E141" s="244" t="s">
        <v>1</v>
      </c>
      <c r="F141" s="245" t="s">
        <v>169</v>
      </c>
      <c r="G141" s="242"/>
      <c r="H141" s="246">
        <v>4</v>
      </c>
      <c r="I141" s="247"/>
      <c r="J141" s="242"/>
      <c r="K141" s="242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144</v>
      </c>
      <c r="AU141" s="252" t="s">
        <v>82</v>
      </c>
      <c r="AV141" s="13" t="s">
        <v>82</v>
      </c>
      <c r="AW141" s="13" t="s">
        <v>30</v>
      </c>
      <c r="AX141" s="13" t="s">
        <v>80</v>
      </c>
      <c r="AY141" s="252" t="s">
        <v>131</v>
      </c>
    </row>
    <row r="142" s="2" customFormat="1" ht="21.75" customHeight="1">
      <c r="A142" s="38"/>
      <c r="B142" s="39"/>
      <c r="C142" s="227" t="s">
        <v>170</v>
      </c>
      <c r="D142" s="227" t="s">
        <v>134</v>
      </c>
      <c r="E142" s="228" t="s">
        <v>171</v>
      </c>
      <c r="F142" s="229" t="s">
        <v>172</v>
      </c>
      <c r="G142" s="230" t="s">
        <v>167</v>
      </c>
      <c r="H142" s="231">
        <v>33.332999999999998</v>
      </c>
      <c r="I142" s="232"/>
      <c r="J142" s="233">
        <f>ROUND(I142*H142,2)</f>
        <v>0</v>
      </c>
      <c r="K142" s="234"/>
      <c r="L142" s="44"/>
      <c r="M142" s="235" t="s">
        <v>1</v>
      </c>
      <c r="N142" s="236" t="s">
        <v>38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138</v>
      </c>
      <c r="AT142" s="239" t="s">
        <v>134</v>
      </c>
      <c r="AU142" s="239" t="s">
        <v>82</v>
      </c>
      <c r="AY142" s="17" t="s">
        <v>131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7" t="s">
        <v>80</v>
      </c>
      <c r="BK142" s="240">
        <f>ROUND(I142*H142,2)</f>
        <v>0</v>
      </c>
      <c r="BL142" s="17" t="s">
        <v>138</v>
      </c>
      <c r="BM142" s="239" t="s">
        <v>173</v>
      </c>
    </row>
    <row r="143" s="13" customFormat="1">
      <c r="A143" s="13"/>
      <c r="B143" s="241"/>
      <c r="C143" s="242"/>
      <c r="D143" s="243" t="s">
        <v>144</v>
      </c>
      <c r="E143" s="244" t="s">
        <v>1</v>
      </c>
      <c r="F143" s="245" t="s">
        <v>174</v>
      </c>
      <c r="G143" s="242"/>
      <c r="H143" s="246">
        <v>33.332999999999998</v>
      </c>
      <c r="I143" s="247"/>
      <c r="J143" s="242"/>
      <c r="K143" s="242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144</v>
      </c>
      <c r="AU143" s="252" t="s">
        <v>82</v>
      </c>
      <c r="AV143" s="13" t="s">
        <v>82</v>
      </c>
      <c r="AW143" s="13" t="s">
        <v>30</v>
      </c>
      <c r="AX143" s="13" t="s">
        <v>80</v>
      </c>
      <c r="AY143" s="252" t="s">
        <v>131</v>
      </c>
    </row>
    <row r="144" s="2" customFormat="1" ht="21.75" customHeight="1">
      <c r="A144" s="38"/>
      <c r="B144" s="39"/>
      <c r="C144" s="227" t="s">
        <v>175</v>
      </c>
      <c r="D144" s="227" t="s">
        <v>134</v>
      </c>
      <c r="E144" s="228" t="s">
        <v>176</v>
      </c>
      <c r="F144" s="229" t="s">
        <v>177</v>
      </c>
      <c r="G144" s="230" t="s">
        <v>137</v>
      </c>
      <c r="H144" s="231">
        <v>0.25</v>
      </c>
      <c r="I144" s="232"/>
      <c r="J144" s="233">
        <f>ROUND(I144*H144,2)</f>
        <v>0</v>
      </c>
      <c r="K144" s="234"/>
      <c r="L144" s="44"/>
      <c r="M144" s="235" t="s">
        <v>1</v>
      </c>
      <c r="N144" s="236" t="s">
        <v>38</v>
      </c>
      <c r="O144" s="91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138</v>
      </c>
      <c r="AT144" s="239" t="s">
        <v>134</v>
      </c>
      <c r="AU144" s="239" t="s">
        <v>82</v>
      </c>
      <c r="AY144" s="17" t="s">
        <v>131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7" t="s">
        <v>80</v>
      </c>
      <c r="BK144" s="240">
        <f>ROUND(I144*H144,2)</f>
        <v>0</v>
      </c>
      <c r="BL144" s="17" t="s">
        <v>138</v>
      </c>
      <c r="BM144" s="239" t="s">
        <v>178</v>
      </c>
    </row>
    <row r="145" s="13" customFormat="1">
      <c r="A145" s="13"/>
      <c r="B145" s="241"/>
      <c r="C145" s="242"/>
      <c r="D145" s="243" t="s">
        <v>144</v>
      </c>
      <c r="E145" s="244" t="s">
        <v>1</v>
      </c>
      <c r="F145" s="245" t="s">
        <v>179</v>
      </c>
      <c r="G145" s="242"/>
      <c r="H145" s="246">
        <v>0.25</v>
      </c>
      <c r="I145" s="247"/>
      <c r="J145" s="242"/>
      <c r="K145" s="242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144</v>
      </c>
      <c r="AU145" s="252" t="s">
        <v>82</v>
      </c>
      <c r="AV145" s="13" t="s">
        <v>82</v>
      </c>
      <c r="AW145" s="13" t="s">
        <v>30</v>
      </c>
      <c r="AX145" s="13" t="s">
        <v>73</v>
      </c>
      <c r="AY145" s="252" t="s">
        <v>131</v>
      </c>
    </row>
    <row r="146" s="14" customFormat="1">
      <c r="A146" s="14"/>
      <c r="B146" s="253"/>
      <c r="C146" s="254"/>
      <c r="D146" s="243" t="s">
        <v>144</v>
      </c>
      <c r="E146" s="255" t="s">
        <v>1</v>
      </c>
      <c r="F146" s="256" t="s">
        <v>159</v>
      </c>
      <c r="G146" s="254"/>
      <c r="H146" s="257">
        <v>0.25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144</v>
      </c>
      <c r="AU146" s="263" t="s">
        <v>82</v>
      </c>
      <c r="AV146" s="14" t="s">
        <v>138</v>
      </c>
      <c r="AW146" s="14" t="s">
        <v>30</v>
      </c>
      <c r="AX146" s="14" t="s">
        <v>80</v>
      </c>
      <c r="AY146" s="263" t="s">
        <v>131</v>
      </c>
    </row>
    <row r="147" s="2" customFormat="1" ht="21.75" customHeight="1">
      <c r="A147" s="38"/>
      <c r="B147" s="39"/>
      <c r="C147" s="227" t="s">
        <v>180</v>
      </c>
      <c r="D147" s="227" t="s">
        <v>134</v>
      </c>
      <c r="E147" s="228" t="s">
        <v>181</v>
      </c>
      <c r="F147" s="229" t="s">
        <v>182</v>
      </c>
      <c r="G147" s="230" t="s">
        <v>183</v>
      </c>
      <c r="H147" s="231">
        <v>4</v>
      </c>
      <c r="I147" s="232"/>
      <c r="J147" s="233">
        <f>ROUND(I147*H147,2)</f>
        <v>0</v>
      </c>
      <c r="K147" s="234"/>
      <c r="L147" s="44"/>
      <c r="M147" s="235" t="s">
        <v>1</v>
      </c>
      <c r="N147" s="236" t="s">
        <v>38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138</v>
      </c>
      <c r="AT147" s="239" t="s">
        <v>134</v>
      </c>
      <c r="AU147" s="239" t="s">
        <v>82</v>
      </c>
      <c r="AY147" s="17" t="s">
        <v>131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7" t="s">
        <v>80</v>
      </c>
      <c r="BK147" s="240">
        <f>ROUND(I147*H147,2)</f>
        <v>0</v>
      </c>
      <c r="BL147" s="17" t="s">
        <v>138</v>
      </c>
      <c r="BM147" s="239" t="s">
        <v>184</v>
      </c>
    </row>
    <row r="148" s="13" customFormat="1">
      <c r="A148" s="13"/>
      <c r="B148" s="241"/>
      <c r="C148" s="242"/>
      <c r="D148" s="243" t="s">
        <v>144</v>
      </c>
      <c r="E148" s="244" t="s">
        <v>1</v>
      </c>
      <c r="F148" s="245" t="s">
        <v>185</v>
      </c>
      <c r="G148" s="242"/>
      <c r="H148" s="246">
        <v>4</v>
      </c>
      <c r="I148" s="247"/>
      <c r="J148" s="242"/>
      <c r="K148" s="242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144</v>
      </c>
      <c r="AU148" s="252" t="s">
        <v>82</v>
      </c>
      <c r="AV148" s="13" t="s">
        <v>82</v>
      </c>
      <c r="AW148" s="13" t="s">
        <v>30</v>
      </c>
      <c r="AX148" s="13" t="s">
        <v>80</v>
      </c>
      <c r="AY148" s="252" t="s">
        <v>131</v>
      </c>
    </row>
    <row r="149" s="2" customFormat="1" ht="21.75" customHeight="1">
      <c r="A149" s="38"/>
      <c r="B149" s="39"/>
      <c r="C149" s="264" t="s">
        <v>186</v>
      </c>
      <c r="D149" s="264" t="s">
        <v>187</v>
      </c>
      <c r="E149" s="265" t="s">
        <v>188</v>
      </c>
      <c r="F149" s="266" t="s">
        <v>189</v>
      </c>
      <c r="G149" s="267" t="s">
        <v>190</v>
      </c>
      <c r="H149" s="268">
        <v>96.840000000000003</v>
      </c>
      <c r="I149" s="269"/>
      <c r="J149" s="270">
        <f>ROUND(I149*H149,2)</f>
        <v>0</v>
      </c>
      <c r="K149" s="271"/>
      <c r="L149" s="272"/>
      <c r="M149" s="273" t="s">
        <v>1</v>
      </c>
      <c r="N149" s="274" t="s">
        <v>38</v>
      </c>
      <c r="O149" s="91"/>
      <c r="P149" s="237">
        <f>O149*H149</f>
        <v>0</v>
      </c>
      <c r="Q149" s="237">
        <v>1</v>
      </c>
      <c r="R149" s="237">
        <f>Q149*H149</f>
        <v>96.840000000000003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170</v>
      </c>
      <c r="AT149" s="239" t="s">
        <v>187</v>
      </c>
      <c r="AU149" s="239" t="s">
        <v>82</v>
      </c>
      <c r="AY149" s="17" t="s">
        <v>131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7" t="s">
        <v>80</v>
      </c>
      <c r="BK149" s="240">
        <f>ROUND(I149*H149,2)</f>
        <v>0</v>
      </c>
      <c r="BL149" s="17" t="s">
        <v>138</v>
      </c>
      <c r="BM149" s="239" t="s">
        <v>191</v>
      </c>
    </row>
    <row r="150" s="13" customFormat="1">
      <c r="A150" s="13"/>
      <c r="B150" s="241"/>
      <c r="C150" s="242"/>
      <c r="D150" s="243" t="s">
        <v>144</v>
      </c>
      <c r="E150" s="244" t="s">
        <v>1</v>
      </c>
      <c r="F150" s="245" t="s">
        <v>192</v>
      </c>
      <c r="G150" s="242"/>
      <c r="H150" s="246">
        <v>96.840000000000003</v>
      </c>
      <c r="I150" s="247"/>
      <c r="J150" s="242"/>
      <c r="K150" s="242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144</v>
      </c>
      <c r="AU150" s="252" t="s">
        <v>82</v>
      </c>
      <c r="AV150" s="13" t="s">
        <v>82</v>
      </c>
      <c r="AW150" s="13" t="s">
        <v>30</v>
      </c>
      <c r="AX150" s="13" t="s">
        <v>73</v>
      </c>
      <c r="AY150" s="252" t="s">
        <v>131</v>
      </c>
    </row>
    <row r="151" s="2" customFormat="1" ht="21.75" customHeight="1">
      <c r="A151" s="38"/>
      <c r="B151" s="39"/>
      <c r="C151" s="264" t="s">
        <v>193</v>
      </c>
      <c r="D151" s="264" t="s">
        <v>187</v>
      </c>
      <c r="E151" s="265" t="s">
        <v>194</v>
      </c>
      <c r="F151" s="266" t="s">
        <v>195</v>
      </c>
      <c r="G151" s="267" t="s">
        <v>167</v>
      </c>
      <c r="H151" s="268">
        <v>50</v>
      </c>
      <c r="I151" s="269"/>
      <c r="J151" s="270">
        <f>ROUND(I151*H151,2)</f>
        <v>0</v>
      </c>
      <c r="K151" s="271"/>
      <c r="L151" s="272"/>
      <c r="M151" s="273" t="s">
        <v>1</v>
      </c>
      <c r="N151" s="274" t="s">
        <v>38</v>
      </c>
      <c r="O151" s="91"/>
      <c r="P151" s="237">
        <f>O151*H151</f>
        <v>0</v>
      </c>
      <c r="Q151" s="237">
        <v>0.00018000000000000001</v>
      </c>
      <c r="R151" s="237">
        <f>Q151*H151</f>
        <v>0.0090000000000000011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170</v>
      </c>
      <c r="AT151" s="239" t="s">
        <v>187</v>
      </c>
      <c r="AU151" s="239" t="s">
        <v>82</v>
      </c>
      <c r="AY151" s="17" t="s">
        <v>131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7" t="s">
        <v>80</v>
      </c>
      <c r="BK151" s="240">
        <f>ROUND(I151*H151,2)</f>
        <v>0</v>
      </c>
      <c r="BL151" s="17" t="s">
        <v>138</v>
      </c>
      <c r="BM151" s="239" t="s">
        <v>196</v>
      </c>
    </row>
    <row r="152" s="13" customFormat="1">
      <c r="A152" s="13"/>
      <c r="B152" s="241"/>
      <c r="C152" s="242"/>
      <c r="D152" s="243" t="s">
        <v>144</v>
      </c>
      <c r="E152" s="244" t="s">
        <v>1</v>
      </c>
      <c r="F152" s="245" t="s">
        <v>197</v>
      </c>
      <c r="G152" s="242"/>
      <c r="H152" s="246">
        <v>50</v>
      </c>
      <c r="I152" s="247"/>
      <c r="J152" s="242"/>
      <c r="K152" s="242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144</v>
      </c>
      <c r="AU152" s="252" t="s">
        <v>82</v>
      </c>
      <c r="AV152" s="13" t="s">
        <v>82</v>
      </c>
      <c r="AW152" s="13" t="s">
        <v>30</v>
      </c>
      <c r="AX152" s="13" t="s">
        <v>80</v>
      </c>
      <c r="AY152" s="252" t="s">
        <v>131</v>
      </c>
    </row>
    <row r="153" s="2" customFormat="1" ht="21.75" customHeight="1">
      <c r="A153" s="38"/>
      <c r="B153" s="39"/>
      <c r="C153" s="227" t="s">
        <v>198</v>
      </c>
      <c r="D153" s="227" t="s">
        <v>134</v>
      </c>
      <c r="E153" s="228" t="s">
        <v>199</v>
      </c>
      <c r="F153" s="229" t="s">
        <v>200</v>
      </c>
      <c r="G153" s="230" t="s">
        <v>183</v>
      </c>
      <c r="H153" s="231">
        <v>4</v>
      </c>
      <c r="I153" s="232"/>
      <c r="J153" s="233">
        <f>ROUND(I153*H153,2)</f>
        <v>0</v>
      </c>
      <c r="K153" s="234"/>
      <c r="L153" s="44"/>
      <c r="M153" s="235" t="s">
        <v>1</v>
      </c>
      <c r="N153" s="236" t="s">
        <v>38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138</v>
      </c>
      <c r="AT153" s="239" t="s">
        <v>134</v>
      </c>
      <c r="AU153" s="239" t="s">
        <v>82</v>
      </c>
      <c r="AY153" s="17" t="s">
        <v>131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7" t="s">
        <v>80</v>
      </c>
      <c r="BK153" s="240">
        <f>ROUND(I153*H153,2)</f>
        <v>0</v>
      </c>
      <c r="BL153" s="17" t="s">
        <v>138</v>
      </c>
      <c r="BM153" s="239" t="s">
        <v>201</v>
      </c>
    </row>
    <row r="154" s="13" customFormat="1">
      <c r="A154" s="13"/>
      <c r="B154" s="241"/>
      <c r="C154" s="242"/>
      <c r="D154" s="243" t="s">
        <v>144</v>
      </c>
      <c r="E154" s="244" t="s">
        <v>1</v>
      </c>
      <c r="F154" s="245" t="s">
        <v>138</v>
      </c>
      <c r="G154" s="242"/>
      <c r="H154" s="246">
        <v>4</v>
      </c>
      <c r="I154" s="247"/>
      <c r="J154" s="242"/>
      <c r="K154" s="242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144</v>
      </c>
      <c r="AU154" s="252" t="s">
        <v>82</v>
      </c>
      <c r="AV154" s="13" t="s">
        <v>82</v>
      </c>
      <c r="AW154" s="13" t="s">
        <v>30</v>
      </c>
      <c r="AX154" s="13" t="s">
        <v>80</v>
      </c>
      <c r="AY154" s="252" t="s">
        <v>131</v>
      </c>
    </row>
    <row r="155" s="2" customFormat="1" ht="33" customHeight="1">
      <c r="A155" s="38"/>
      <c r="B155" s="39"/>
      <c r="C155" s="227" t="s">
        <v>202</v>
      </c>
      <c r="D155" s="227" t="s">
        <v>134</v>
      </c>
      <c r="E155" s="228" t="s">
        <v>203</v>
      </c>
      <c r="F155" s="229" t="s">
        <v>204</v>
      </c>
      <c r="G155" s="230" t="s">
        <v>205</v>
      </c>
      <c r="H155" s="231">
        <v>150</v>
      </c>
      <c r="I155" s="232"/>
      <c r="J155" s="233">
        <f>ROUND(I155*H155,2)</f>
        <v>0</v>
      </c>
      <c r="K155" s="234"/>
      <c r="L155" s="44"/>
      <c r="M155" s="235" t="s">
        <v>1</v>
      </c>
      <c r="N155" s="236" t="s">
        <v>38</v>
      </c>
      <c r="O155" s="91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138</v>
      </c>
      <c r="AT155" s="239" t="s">
        <v>134</v>
      </c>
      <c r="AU155" s="239" t="s">
        <v>82</v>
      </c>
      <c r="AY155" s="17" t="s">
        <v>131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7" t="s">
        <v>80</v>
      </c>
      <c r="BK155" s="240">
        <f>ROUND(I155*H155,2)</f>
        <v>0</v>
      </c>
      <c r="BL155" s="17" t="s">
        <v>138</v>
      </c>
      <c r="BM155" s="239" t="s">
        <v>206</v>
      </c>
    </row>
    <row r="156" s="2" customFormat="1" ht="33" customHeight="1">
      <c r="A156" s="38"/>
      <c r="B156" s="39"/>
      <c r="C156" s="227" t="s">
        <v>8</v>
      </c>
      <c r="D156" s="227" t="s">
        <v>134</v>
      </c>
      <c r="E156" s="228" t="s">
        <v>207</v>
      </c>
      <c r="F156" s="229" t="s">
        <v>208</v>
      </c>
      <c r="G156" s="230" t="s">
        <v>205</v>
      </c>
      <c r="H156" s="231">
        <v>150</v>
      </c>
      <c r="I156" s="232"/>
      <c r="J156" s="233">
        <f>ROUND(I156*H156,2)</f>
        <v>0</v>
      </c>
      <c r="K156" s="234"/>
      <c r="L156" s="44"/>
      <c r="M156" s="235" t="s">
        <v>1</v>
      </c>
      <c r="N156" s="236" t="s">
        <v>38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138</v>
      </c>
      <c r="AT156" s="239" t="s">
        <v>134</v>
      </c>
      <c r="AU156" s="239" t="s">
        <v>82</v>
      </c>
      <c r="AY156" s="17" t="s">
        <v>131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7" t="s">
        <v>80</v>
      </c>
      <c r="BK156" s="240">
        <f>ROUND(I156*H156,2)</f>
        <v>0</v>
      </c>
      <c r="BL156" s="17" t="s">
        <v>138</v>
      </c>
      <c r="BM156" s="239" t="s">
        <v>209</v>
      </c>
    </row>
    <row r="157" s="12" customFormat="1" ht="25.92" customHeight="1">
      <c r="A157" s="12"/>
      <c r="B157" s="211"/>
      <c r="C157" s="212"/>
      <c r="D157" s="213" t="s">
        <v>72</v>
      </c>
      <c r="E157" s="214" t="s">
        <v>210</v>
      </c>
      <c r="F157" s="214" t="s">
        <v>211</v>
      </c>
      <c r="G157" s="212"/>
      <c r="H157" s="212"/>
      <c r="I157" s="215"/>
      <c r="J157" s="216">
        <f>BK157</f>
        <v>0</v>
      </c>
      <c r="K157" s="212"/>
      <c r="L157" s="217"/>
      <c r="M157" s="218"/>
      <c r="N157" s="219"/>
      <c r="O157" s="219"/>
      <c r="P157" s="220">
        <f>SUM(P158:P163)</f>
        <v>0</v>
      </c>
      <c r="Q157" s="219"/>
      <c r="R157" s="220">
        <f>SUM(R158:R163)</f>
        <v>0</v>
      </c>
      <c r="S157" s="219"/>
      <c r="T157" s="221">
        <f>SUM(T158:T163)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2" t="s">
        <v>138</v>
      </c>
      <c r="AT157" s="223" t="s">
        <v>72</v>
      </c>
      <c r="AU157" s="223" t="s">
        <v>73</v>
      </c>
      <c r="AY157" s="222" t="s">
        <v>131</v>
      </c>
      <c r="BK157" s="224">
        <f>SUM(BK158:BK163)</f>
        <v>0</v>
      </c>
    </row>
    <row r="158" s="2" customFormat="1" ht="44.25" customHeight="1">
      <c r="A158" s="38"/>
      <c r="B158" s="39"/>
      <c r="C158" s="227" t="s">
        <v>212</v>
      </c>
      <c r="D158" s="227" t="s">
        <v>134</v>
      </c>
      <c r="E158" s="228" t="s">
        <v>213</v>
      </c>
      <c r="F158" s="229" t="s">
        <v>214</v>
      </c>
      <c r="G158" s="230" t="s">
        <v>190</v>
      </c>
      <c r="H158" s="231">
        <v>139.63999999999999</v>
      </c>
      <c r="I158" s="232"/>
      <c r="J158" s="233">
        <f>ROUND(I158*H158,2)</f>
        <v>0</v>
      </c>
      <c r="K158" s="234"/>
      <c r="L158" s="44"/>
      <c r="M158" s="235" t="s">
        <v>1</v>
      </c>
      <c r="N158" s="236" t="s">
        <v>38</v>
      </c>
      <c r="O158" s="91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138</v>
      </c>
      <c r="AT158" s="239" t="s">
        <v>134</v>
      </c>
      <c r="AU158" s="239" t="s">
        <v>80</v>
      </c>
      <c r="AY158" s="17" t="s">
        <v>131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7" t="s">
        <v>80</v>
      </c>
      <c r="BK158" s="240">
        <f>ROUND(I158*H158,2)</f>
        <v>0</v>
      </c>
      <c r="BL158" s="17" t="s">
        <v>138</v>
      </c>
      <c r="BM158" s="239" t="s">
        <v>215</v>
      </c>
    </row>
    <row r="159" s="13" customFormat="1">
      <c r="A159" s="13"/>
      <c r="B159" s="241"/>
      <c r="C159" s="242"/>
      <c r="D159" s="243" t="s">
        <v>144</v>
      </c>
      <c r="E159" s="244" t="s">
        <v>1</v>
      </c>
      <c r="F159" s="245" t="s">
        <v>216</v>
      </c>
      <c r="G159" s="242"/>
      <c r="H159" s="246">
        <v>42.840000000000003</v>
      </c>
      <c r="I159" s="247"/>
      <c r="J159" s="242"/>
      <c r="K159" s="242"/>
      <c r="L159" s="248"/>
      <c r="M159" s="249"/>
      <c r="N159" s="250"/>
      <c r="O159" s="250"/>
      <c r="P159" s="250"/>
      <c r="Q159" s="250"/>
      <c r="R159" s="250"/>
      <c r="S159" s="250"/>
      <c r="T159" s="25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2" t="s">
        <v>144</v>
      </c>
      <c r="AU159" s="252" t="s">
        <v>80</v>
      </c>
      <c r="AV159" s="13" t="s">
        <v>82</v>
      </c>
      <c r="AW159" s="13" t="s">
        <v>30</v>
      </c>
      <c r="AX159" s="13" t="s">
        <v>73</v>
      </c>
      <c r="AY159" s="252" t="s">
        <v>131</v>
      </c>
    </row>
    <row r="160" s="13" customFormat="1">
      <c r="A160" s="13"/>
      <c r="B160" s="241"/>
      <c r="C160" s="242"/>
      <c r="D160" s="243" t="s">
        <v>144</v>
      </c>
      <c r="E160" s="244" t="s">
        <v>1</v>
      </c>
      <c r="F160" s="245" t="s">
        <v>217</v>
      </c>
      <c r="G160" s="242"/>
      <c r="H160" s="246">
        <v>96.799999999999997</v>
      </c>
      <c r="I160" s="247"/>
      <c r="J160" s="242"/>
      <c r="K160" s="242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144</v>
      </c>
      <c r="AU160" s="252" t="s">
        <v>80</v>
      </c>
      <c r="AV160" s="13" t="s">
        <v>82</v>
      </c>
      <c r="AW160" s="13" t="s">
        <v>30</v>
      </c>
      <c r="AX160" s="13" t="s">
        <v>73</v>
      </c>
      <c r="AY160" s="252" t="s">
        <v>131</v>
      </c>
    </row>
    <row r="161" s="14" customFormat="1">
      <c r="A161" s="14"/>
      <c r="B161" s="253"/>
      <c r="C161" s="254"/>
      <c r="D161" s="243" t="s">
        <v>144</v>
      </c>
      <c r="E161" s="255" t="s">
        <v>1</v>
      </c>
      <c r="F161" s="256" t="s">
        <v>159</v>
      </c>
      <c r="G161" s="254"/>
      <c r="H161" s="257">
        <v>139.63999999999999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144</v>
      </c>
      <c r="AU161" s="263" t="s">
        <v>80</v>
      </c>
      <c r="AV161" s="14" t="s">
        <v>138</v>
      </c>
      <c r="AW161" s="14" t="s">
        <v>30</v>
      </c>
      <c r="AX161" s="14" t="s">
        <v>80</v>
      </c>
      <c r="AY161" s="263" t="s">
        <v>131</v>
      </c>
    </row>
    <row r="162" s="2" customFormat="1" ht="21.75" customHeight="1">
      <c r="A162" s="38"/>
      <c r="B162" s="39"/>
      <c r="C162" s="227" t="s">
        <v>218</v>
      </c>
      <c r="D162" s="227" t="s">
        <v>134</v>
      </c>
      <c r="E162" s="228" t="s">
        <v>219</v>
      </c>
      <c r="F162" s="229" t="s">
        <v>220</v>
      </c>
      <c r="G162" s="230" t="s">
        <v>167</v>
      </c>
      <c r="H162" s="231">
        <v>1</v>
      </c>
      <c r="I162" s="232"/>
      <c r="J162" s="233">
        <f>ROUND(I162*H162,2)</f>
        <v>0</v>
      </c>
      <c r="K162" s="234"/>
      <c r="L162" s="44"/>
      <c r="M162" s="235" t="s">
        <v>1</v>
      </c>
      <c r="N162" s="236" t="s">
        <v>38</v>
      </c>
      <c r="O162" s="91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9" t="s">
        <v>221</v>
      </c>
      <c r="AT162" s="239" t="s">
        <v>134</v>
      </c>
      <c r="AU162" s="239" t="s">
        <v>80</v>
      </c>
      <c r="AY162" s="17" t="s">
        <v>131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7" t="s">
        <v>80</v>
      </c>
      <c r="BK162" s="240">
        <f>ROUND(I162*H162,2)</f>
        <v>0</v>
      </c>
      <c r="BL162" s="17" t="s">
        <v>221</v>
      </c>
      <c r="BM162" s="239" t="s">
        <v>222</v>
      </c>
    </row>
    <row r="163" s="13" customFormat="1">
      <c r="A163" s="13"/>
      <c r="B163" s="241"/>
      <c r="C163" s="242"/>
      <c r="D163" s="243" t="s">
        <v>144</v>
      </c>
      <c r="E163" s="244" t="s">
        <v>1</v>
      </c>
      <c r="F163" s="245" t="s">
        <v>223</v>
      </c>
      <c r="G163" s="242"/>
      <c r="H163" s="246">
        <v>1</v>
      </c>
      <c r="I163" s="247"/>
      <c r="J163" s="242"/>
      <c r="K163" s="242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144</v>
      </c>
      <c r="AU163" s="252" t="s">
        <v>80</v>
      </c>
      <c r="AV163" s="13" t="s">
        <v>82</v>
      </c>
      <c r="AW163" s="13" t="s">
        <v>30</v>
      </c>
      <c r="AX163" s="13" t="s">
        <v>80</v>
      </c>
      <c r="AY163" s="252" t="s">
        <v>131</v>
      </c>
    </row>
    <row r="164" s="12" customFormat="1" ht="25.92" customHeight="1">
      <c r="A164" s="12"/>
      <c r="B164" s="211"/>
      <c r="C164" s="212"/>
      <c r="D164" s="213" t="s">
        <v>72</v>
      </c>
      <c r="E164" s="214" t="s">
        <v>90</v>
      </c>
      <c r="F164" s="214" t="s">
        <v>91</v>
      </c>
      <c r="G164" s="212"/>
      <c r="H164" s="212"/>
      <c r="I164" s="215"/>
      <c r="J164" s="216">
        <f>BK164</f>
        <v>0</v>
      </c>
      <c r="K164" s="212"/>
      <c r="L164" s="217"/>
      <c r="M164" s="218"/>
      <c r="N164" s="219"/>
      <c r="O164" s="219"/>
      <c r="P164" s="220">
        <f>SUM(P165:P172)</f>
        <v>0</v>
      </c>
      <c r="Q164" s="219"/>
      <c r="R164" s="220">
        <f>SUM(R165:R172)</f>
        <v>0</v>
      </c>
      <c r="S164" s="219"/>
      <c r="T164" s="221">
        <f>SUM(T165:T172)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2" t="s">
        <v>132</v>
      </c>
      <c r="AT164" s="223" t="s">
        <v>72</v>
      </c>
      <c r="AU164" s="223" t="s">
        <v>73</v>
      </c>
      <c r="AY164" s="222" t="s">
        <v>131</v>
      </c>
      <c r="BK164" s="224">
        <f>SUM(BK165:BK172)</f>
        <v>0</v>
      </c>
    </row>
    <row r="165" s="2" customFormat="1" ht="21.75" customHeight="1">
      <c r="A165" s="38"/>
      <c r="B165" s="39"/>
      <c r="C165" s="227" t="s">
        <v>224</v>
      </c>
      <c r="D165" s="227" t="s">
        <v>134</v>
      </c>
      <c r="E165" s="228" t="s">
        <v>225</v>
      </c>
      <c r="F165" s="229" t="s">
        <v>226</v>
      </c>
      <c r="G165" s="230" t="s">
        <v>190</v>
      </c>
      <c r="H165" s="231">
        <v>139.68000000000001</v>
      </c>
      <c r="I165" s="232"/>
      <c r="J165" s="233">
        <f>ROUND(I165*H165,2)</f>
        <v>0</v>
      </c>
      <c r="K165" s="234"/>
      <c r="L165" s="44"/>
      <c r="M165" s="235" t="s">
        <v>1</v>
      </c>
      <c r="N165" s="236" t="s">
        <v>38</v>
      </c>
      <c r="O165" s="91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221</v>
      </c>
      <c r="AT165" s="239" t="s">
        <v>134</v>
      </c>
      <c r="AU165" s="239" t="s">
        <v>80</v>
      </c>
      <c r="AY165" s="17" t="s">
        <v>131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7" t="s">
        <v>80</v>
      </c>
      <c r="BK165" s="240">
        <f>ROUND(I165*H165,2)</f>
        <v>0</v>
      </c>
      <c r="BL165" s="17" t="s">
        <v>221</v>
      </c>
      <c r="BM165" s="239" t="s">
        <v>227</v>
      </c>
    </row>
    <row r="166" s="15" customFormat="1">
      <c r="A166" s="15"/>
      <c r="B166" s="275"/>
      <c r="C166" s="276"/>
      <c r="D166" s="243" t="s">
        <v>144</v>
      </c>
      <c r="E166" s="277" t="s">
        <v>1</v>
      </c>
      <c r="F166" s="278" t="s">
        <v>228</v>
      </c>
      <c r="G166" s="276"/>
      <c r="H166" s="277" t="s">
        <v>1</v>
      </c>
      <c r="I166" s="279"/>
      <c r="J166" s="276"/>
      <c r="K166" s="276"/>
      <c r="L166" s="280"/>
      <c r="M166" s="281"/>
      <c r="N166" s="282"/>
      <c r="O166" s="282"/>
      <c r="P166" s="282"/>
      <c r="Q166" s="282"/>
      <c r="R166" s="282"/>
      <c r="S166" s="282"/>
      <c r="T166" s="28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4" t="s">
        <v>144</v>
      </c>
      <c r="AU166" s="284" t="s">
        <v>80</v>
      </c>
      <c r="AV166" s="15" t="s">
        <v>80</v>
      </c>
      <c r="AW166" s="15" t="s">
        <v>30</v>
      </c>
      <c r="AX166" s="15" t="s">
        <v>73</v>
      </c>
      <c r="AY166" s="284" t="s">
        <v>131</v>
      </c>
    </row>
    <row r="167" s="13" customFormat="1">
      <c r="A167" s="13"/>
      <c r="B167" s="241"/>
      <c r="C167" s="242"/>
      <c r="D167" s="243" t="s">
        <v>144</v>
      </c>
      <c r="E167" s="244" t="s">
        <v>1</v>
      </c>
      <c r="F167" s="245" t="s">
        <v>192</v>
      </c>
      <c r="G167" s="242"/>
      <c r="H167" s="246">
        <v>96.840000000000003</v>
      </c>
      <c r="I167" s="247"/>
      <c r="J167" s="242"/>
      <c r="K167" s="242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144</v>
      </c>
      <c r="AU167" s="252" t="s">
        <v>80</v>
      </c>
      <c r="AV167" s="13" t="s">
        <v>82</v>
      </c>
      <c r="AW167" s="13" t="s">
        <v>30</v>
      </c>
      <c r="AX167" s="13" t="s">
        <v>73</v>
      </c>
      <c r="AY167" s="252" t="s">
        <v>131</v>
      </c>
    </row>
    <row r="168" s="15" customFormat="1">
      <c r="A168" s="15"/>
      <c r="B168" s="275"/>
      <c r="C168" s="276"/>
      <c r="D168" s="243" t="s">
        <v>144</v>
      </c>
      <c r="E168" s="277" t="s">
        <v>1</v>
      </c>
      <c r="F168" s="278" t="s">
        <v>229</v>
      </c>
      <c r="G168" s="276"/>
      <c r="H168" s="277" t="s">
        <v>1</v>
      </c>
      <c r="I168" s="279"/>
      <c r="J168" s="276"/>
      <c r="K168" s="276"/>
      <c r="L168" s="280"/>
      <c r="M168" s="281"/>
      <c r="N168" s="282"/>
      <c r="O168" s="282"/>
      <c r="P168" s="282"/>
      <c r="Q168" s="282"/>
      <c r="R168" s="282"/>
      <c r="S168" s="282"/>
      <c r="T168" s="28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4" t="s">
        <v>144</v>
      </c>
      <c r="AU168" s="284" t="s">
        <v>80</v>
      </c>
      <c r="AV168" s="15" t="s">
        <v>80</v>
      </c>
      <c r="AW168" s="15" t="s">
        <v>30</v>
      </c>
      <c r="AX168" s="15" t="s">
        <v>73</v>
      </c>
      <c r="AY168" s="284" t="s">
        <v>131</v>
      </c>
    </row>
    <row r="169" s="13" customFormat="1">
      <c r="A169" s="13"/>
      <c r="B169" s="241"/>
      <c r="C169" s="242"/>
      <c r="D169" s="243" t="s">
        <v>144</v>
      </c>
      <c r="E169" s="244" t="s">
        <v>1</v>
      </c>
      <c r="F169" s="245" t="s">
        <v>230</v>
      </c>
      <c r="G169" s="242"/>
      <c r="H169" s="246">
        <v>42.840000000000003</v>
      </c>
      <c r="I169" s="247"/>
      <c r="J169" s="242"/>
      <c r="K169" s="242"/>
      <c r="L169" s="248"/>
      <c r="M169" s="249"/>
      <c r="N169" s="250"/>
      <c r="O169" s="250"/>
      <c r="P169" s="250"/>
      <c r="Q169" s="250"/>
      <c r="R169" s="250"/>
      <c r="S169" s="250"/>
      <c r="T169" s="25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2" t="s">
        <v>144</v>
      </c>
      <c r="AU169" s="252" t="s">
        <v>80</v>
      </c>
      <c r="AV169" s="13" t="s">
        <v>82</v>
      </c>
      <c r="AW169" s="13" t="s">
        <v>30</v>
      </c>
      <c r="AX169" s="13" t="s">
        <v>73</v>
      </c>
      <c r="AY169" s="252" t="s">
        <v>131</v>
      </c>
    </row>
    <row r="170" s="14" customFormat="1">
      <c r="A170" s="14"/>
      <c r="B170" s="253"/>
      <c r="C170" s="254"/>
      <c r="D170" s="243" t="s">
        <v>144</v>
      </c>
      <c r="E170" s="255" t="s">
        <v>1</v>
      </c>
      <c r="F170" s="256" t="s">
        <v>159</v>
      </c>
      <c r="G170" s="254"/>
      <c r="H170" s="257">
        <v>139.68000000000001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3" t="s">
        <v>144</v>
      </c>
      <c r="AU170" s="263" t="s">
        <v>80</v>
      </c>
      <c r="AV170" s="14" t="s">
        <v>138</v>
      </c>
      <c r="AW170" s="14" t="s">
        <v>4</v>
      </c>
      <c r="AX170" s="14" t="s">
        <v>80</v>
      </c>
      <c r="AY170" s="263" t="s">
        <v>131</v>
      </c>
    </row>
    <row r="171" s="2" customFormat="1" ht="21.75" customHeight="1">
      <c r="A171" s="38"/>
      <c r="B171" s="39"/>
      <c r="C171" s="227" t="s">
        <v>231</v>
      </c>
      <c r="D171" s="227" t="s">
        <v>134</v>
      </c>
      <c r="E171" s="228" t="s">
        <v>232</v>
      </c>
      <c r="F171" s="229" t="s">
        <v>233</v>
      </c>
      <c r="G171" s="230" t="s">
        <v>190</v>
      </c>
      <c r="H171" s="231">
        <v>42.840000000000003</v>
      </c>
      <c r="I171" s="232"/>
      <c r="J171" s="233">
        <f>ROUND(I171*H171,2)</f>
        <v>0</v>
      </c>
      <c r="K171" s="234"/>
      <c r="L171" s="44"/>
      <c r="M171" s="235" t="s">
        <v>1</v>
      </c>
      <c r="N171" s="236" t="s">
        <v>38</v>
      </c>
      <c r="O171" s="91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9" t="s">
        <v>138</v>
      </c>
      <c r="AT171" s="239" t="s">
        <v>134</v>
      </c>
      <c r="AU171" s="239" t="s">
        <v>80</v>
      </c>
      <c r="AY171" s="17" t="s">
        <v>131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7" t="s">
        <v>80</v>
      </c>
      <c r="BK171" s="240">
        <f>ROUND(I171*H171,2)</f>
        <v>0</v>
      </c>
      <c r="BL171" s="17" t="s">
        <v>138</v>
      </c>
      <c r="BM171" s="239" t="s">
        <v>234</v>
      </c>
    </row>
    <row r="172" s="13" customFormat="1">
      <c r="A172" s="13"/>
      <c r="B172" s="241"/>
      <c r="C172" s="242"/>
      <c r="D172" s="243" t="s">
        <v>144</v>
      </c>
      <c r="E172" s="244" t="s">
        <v>1</v>
      </c>
      <c r="F172" s="245" t="s">
        <v>230</v>
      </c>
      <c r="G172" s="242"/>
      <c r="H172" s="246">
        <v>42.840000000000003</v>
      </c>
      <c r="I172" s="247"/>
      <c r="J172" s="242"/>
      <c r="K172" s="242"/>
      <c r="L172" s="248"/>
      <c r="M172" s="285"/>
      <c r="N172" s="286"/>
      <c r="O172" s="286"/>
      <c r="P172" s="286"/>
      <c r="Q172" s="286"/>
      <c r="R172" s="286"/>
      <c r="S172" s="286"/>
      <c r="T172" s="28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2" t="s">
        <v>144</v>
      </c>
      <c r="AU172" s="252" t="s">
        <v>80</v>
      </c>
      <c r="AV172" s="13" t="s">
        <v>82</v>
      </c>
      <c r="AW172" s="13" t="s">
        <v>30</v>
      </c>
      <c r="AX172" s="13" t="s">
        <v>73</v>
      </c>
      <c r="AY172" s="252" t="s">
        <v>131</v>
      </c>
    </row>
    <row r="173" s="2" customFormat="1" ht="6.96" customHeight="1">
      <c r="A173" s="38"/>
      <c r="B173" s="66"/>
      <c r="C173" s="67"/>
      <c r="D173" s="67"/>
      <c r="E173" s="67"/>
      <c r="F173" s="67"/>
      <c r="G173" s="67"/>
      <c r="H173" s="67"/>
      <c r="I173" s="67"/>
      <c r="J173" s="67"/>
      <c r="K173" s="67"/>
      <c r="L173" s="44"/>
      <c r="M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</row>
  </sheetData>
  <sheetProtection sheet="1" autoFilter="0" formatColumns="0" formatRows="0" objects="1" scenarios="1" spinCount="100000" saltValue="zQ/Zjmex/TYUd11ExgfXijJzWaADNn4hgSQ83cuUtUBGBmabohUkI0WkmOM3njHPoUWbqPWnPM7cqTF5mBGxNg==" hashValue="ga6yfpvTAxAQiwxNfDl4sCr2Gl8j7qL9TaKxs54garDc5aM4uMkZz+3mQNHNuKETgIbCmjT8frg4P66VXpq6PA==" algorithmName="SHA-512" password="CC35"/>
  <autoFilter ref="C123:K1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Oprava propustků v km 54,236 a 58,210 tratě Veselí nad Lužnicí - Jihlava</v>
      </c>
      <c r="F7" s="150"/>
      <c r="G7" s="150"/>
      <c r="H7" s="150"/>
      <c r="L7" s="20"/>
    </row>
    <row r="8" s="1" customFormat="1" ht="12" customHeight="1">
      <c r="B8" s="20"/>
      <c r="D8" s="150" t="s">
        <v>103</v>
      </c>
      <c r="L8" s="20"/>
    </row>
    <row r="9" s="2" customFormat="1" ht="16.5" customHeight="1">
      <c r="A9" s="38"/>
      <c r="B9" s="44"/>
      <c r="C9" s="38"/>
      <c r="D9" s="38"/>
      <c r="E9" s="151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105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235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7. 5. 2019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ROUND(J133,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ROUND((SUM(BE133:BE251)),  2)</f>
        <v>0</v>
      </c>
      <c r="G35" s="38"/>
      <c r="H35" s="38"/>
      <c r="I35" s="164">
        <v>0.20999999999999999</v>
      </c>
      <c r="J35" s="163">
        <f>ROUND(((SUM(BE133:BE251))*I35),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ROUND((SUM(BF133:BF251)),  2)</f>
        <v>0</v>
      </c>
      <c r="G36" s="38"/>
      <c r="H36" s="38"/>
      <c r="I36" s="164">
        <v>0.14999999999999999</v>
      </c>
      <c r="J36" s="163">
        <f>ROUND(((SUM(BF133:BF251))*I36),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ROUND((SUM(BG133:BG251)),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ROUND((SUM(BH133:BH251)),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ROUND((SUM(BI133:BI251)),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83" t="str">
        <f>E7</f>
        <v>Oprava propustků v km 54,236 a 58,210 tratě Veselí nad Lužnicí - Jihlava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1"/>
      <c r="C86" s="32" t="s">
        <v>103</v>
      </c>
      <c r="D86" s="22"/>
      <c r="E86" s="22"/>
      <c r="F86" s="22"/>
      <c r="G86" s="22"/>
      <c r="H86" s="22"/>
      <c r="I86" s="22"/>
      <c r="J86" s="22"/>
      <c r="K86" s="22"/>
      <c r="L86" s="20"/>
    </row>
    <row r="87" hidden="1" s="2" customFormat="1" ht="16.5" customHeight="1">
      <c r="A87" s="38"/>
      <c r="B87" s="39"/>
      <c r="C87" s="40"/>
      <c r="D87" s="40"/>
      <c r="E87" s="183" t="s">
        <v>104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105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SO 102 - Oprava propustku v km 54,236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7. 5. 2019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84" t="s">
        <v>108</v>
      </c>
      <c r="D96" s="185"/>
      <c r="E96" s="185"/>
      <c r="F96" s="185"/>
      <c r="G96" s="185"/>
      <c r="H96" s="185"/>
      <c r="I96" s="185"/>
      <c r="J96" s="186" t="s">
        <v>109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87" t="s">
        <v>110</v>
      </c>
      <c r="D98" s="40"/>
      <c r="E98" s="40"/>
      <c r="F98" s="40"/>
      <c r="G98" s="40"/>
      <c r="H98" s="40"/>
      <c r="I98" s="40"/>
      <c r="J98" s="110">
        <f>J133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111</v>
      </c>
    </row>
    <row r="99" hidden="1" s="9" customFormat="1" ht="24.96" customHeight="1">
      <c r="A99" s="9"/>
      <c r="B99" s="188"/>
      <c r="C99" s="189"/>
      <c r="D99" s="190" t="s">
        <v>236</v>
      </c>
      <c r="E99" s="191"/>
      <c r="F99" s="191"/>
      <c r="G99" s="191"/>
      <c r="H99" s="191"/>
      <c r="I99" s="191"/>
      <c r="J99" s="192">
        <f>J134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88"/>
      <c r="C100" s="189"/>
      <c r="D100" s="190" t="s">
        <v>237</v>
      </c>
      <c r="E100" s="191"/>
      <c r="F100" s="191"/>
      <c r="G100" s="191"/>
      <c r="H100" s="191"/>
      <c r="I100" s="191"/>
      <c r="J100" s="192">
        <f>J187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10" customFormat="1" ht="19.92" customHeight="1">
      <c r="A101" s="10"/>
      <c r="B101" s="194"/>
      <c r="C101" s="133"/>
      <c r="D101" s="195" t="s">
        <v>238</v>
      </c>
      <c r="E101" s="196"/>
      <c r="F101" s="196"/>
      <c r="G101" s="196"/>
      <c r="H101" s="196"/>
      <c r="I101" s="196"/>
      <c r="J101" s="197">
        <f>J200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4.88" customHeight="1">
      <c r="A102" s="10"/>
      <c r="B102" s="194"/>
      <c r="C102" s="133"/>
      <c r="D102" s="195" t="s">
        <v>239</v>
      </c>
      <c r="E102" s="196"/>
      <c r="F102" s="196"/>
      <c r="G102" s="196"/>
      <c r="H102" s="196"/>
      <c r="I102" s="196"/>
      <c r="J102" s="197">
        <f>J204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88"/>
      <c r="C103" s="189"/>
      <c r="D103" s="190" t="s">
        <v>240</v>
      </c>
      <c r="E103" s="191"/>
      <c r="F103" s="191"/>
      <c r="G103" s="191"/>
      <c r="H103" s="191"/>
      <c r="I103" s="191"/>
      <c r="J103" s="192">
        <f>J211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88"/>
      <c r="C104" s="189"/>
      <c r="D104" s="190" t="s">
        <v>241</v>
      </c>
      <c r="E104" s="191"/>
      <c r="F104" s="191"/>
      <c r="G104" s="191"/>
      <c r="H104" s="191"/>
      <c r="I104" s="191"/>
      <c r="J104" s="192">
        <f>J223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9" customFormat="1" ht="24.96" customHeight="1">
      <c r="A105" s="9"/>
      <c r="B105" s="188"/>
      <c r="C105" s="189"/>
      <c r="D105" s="190" t="s">
        <v>242</v>
      </c>
      <c r="E105" s="191"/>
      <c r="F105" s="191"/>
      <c r="G105" s="191"/>
      <c r="H105" s="191"/>
      <c r="I105" s="191"/>
      <c r="J105" s="192">
        <f>J234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9" customFormat="1" ht="24.96" customHeight="1">
      <c r="A106" s="9"/>
      <c r="B106" s="188"/>
      <c r="C106" s="189"/>
      <c r="D106" s="190" t="s">
        <v>243</v>
      </c>
      <c r="E106" s="191"/>
      <c r="F106" s="191"/>
      <c r="G106" s="191"/>
      <c r="H106" s="191"/>
      <c r="I106" s="191"/>
      <c r="J106" s="192">
        <f>J236</f>
        <v>0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94"/>
      <c r="C107" s="133"/>
      <c r="D107" s="195" t="s">
        <v>244</v>
      </c>
      <c r="E107" s="196"/>
      <c r="F107" s="196"/>
      <c r="G107" s="196"/>
      <c r="H107" s="196"/>
      <c r="I107" s="196"/>
      <c r="J107" s="197">
        <f>J237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94"/>
      <c r="C108" s="133"/>
      <c r="D108" s="195" t="s">
        <v>245</v>
      </c>
      <c r="E108" s="196"/>
      <c r="F108" s="196"/>
      <c r="G108" s="196"/>
      <c r="H108" s="196"/>
      <c r="I108" s="196"/>
      <c r="J108" s="197">
        <f>J239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94"/>
      <c r="C109" s="133"/>
      <c r="D109" s="195" t="s">
        <v>246</v>
      </c>
      <c r="E109" s="196"/>
      <c r="F109" s="196"/>
      <c r="G109" s="196"/>
      <c r="H109" s="196"/>
      <c r="I109" s="196"/>
      <c r="J109" s="197">
        <f>J246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9" customFormat="1" ht="24.96" customHeight="1">
      <c r="A110" s="9"/>
      <c r="B110" s="188"/>
      <c r="C110" s="189"/>
      <c r="D110" s="190" t="s">
        <v>114</v>
      </c>
      <c r="E110" s="191"/>
      <c r="F110" s="191"/>
      <c r="G110" s="191"/>
      <c r="H110" s="191"/>
      <c r="I110" s="191"/>
      <c r="J110" s="192">
        <f>J248</f>
        <v>0</v>
      </c>
      <c r="K110" s="189"/>
      <c r="L110" s="19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hidden="1" s="10" customFormat="1" ht="19.92" customHeight="1">
      <c r="A111" s="10"/>
      <c r="B111" s="194"/>
      <c r="C111" s="133"/>
      <c r="D111" s="195" t="s">
        <v>247</v>
      </c>
      <c r="E111" s="196"/>
      <c r="F111" s="196"/>
      <c r="G111" s="196"/>
      <c r="H111" s="196"/>
      <c r="I111" s="196"/>
      <c r="J111" s="197">
        <f>J249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2" customFormat="1" ht="21.84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hidden="1" s="2" customFormat="1" ht="6.96" customHeight="1">
      <c r="A113" s="38"/>
      <c r="B113" s="66"/>
      <c r="C113" s="67"/>
      <c r="D113" s="67"/>
      <c r="E113" s="67"/>
      <c r="F113" s="67"/>
      <c r="G113" s="67"/>
      <c r="H113" s="67"/>
      <c r="I113" s="67"/>
      <c r="J113" s="67"/>
      <c r="K113" s="67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hidden="1"/>
    <row r="115" hidden="1"/>
    <row r="116" hidden="1"/>
    <row r="117" s="2" customFormat="1" ht="6.96" customHeight="1">
      <c r="A117" s="38"/>
      <c r="B117" s="68"/>
      <c r="C117" s="69"/>
      <c r="D117" s="69"/>
      <c r="E117" s="69"/>
      <c r="F117" s="69"/>
      <c r="G117" s="69"/>
      <c r="H117" s="69"/>
      <c r="I117" s="69"/>
      <c r="J117" s="69"/>
      <c r="K117" s="69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6.25" customHeight="1">
      <c r="A121" s="38"/>
      <c r="B121" s="39"/>
      <c r="C121" s="40"/>
      <c r="D121" s="40"/>
      <c r="E121" s="183" t="str">
        <f>E7</f>
        <v>Oprava propustků v km 54,236 a 58,210 tratě Veselí nad Lužnicí - Jihlava</v>
      </c>
      <c r="F121" s="32"/>
      <c r="G121" s="32"/>
      <c r="H121" s="32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1"/>
      <c r="C122" s="32" t="s">
        <v>103</v>
      </c>
      <c r="D122" s="22"/>
      <c r="E122" s="22"/>
      <c r="F122" s="22"/>
      <c r="G122" s="22"/>
      <c r="H122" s="22"/>
      <c r="I122" s="22"/>
      <c r="J122" s="22"/>
      <c r="K122" s="22"/>
      <c r="L122" s="20"/>
    </row>
    <row r="123" s="2" customFormat="1" ht="16.5" customHeight="1">
      <c r="A123" s="38"/>
      <c r="B123" s="39"/>
      <c r="C123" s="40"/>
      <c r="D123" s="40"/>
      <c r="E123" s="183" t="s">
        <v>104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105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E11</f>
        <v>SO 102 - Oprava propustku v km 54,236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F14</f>
        <v xml:space="preserve"> </v>
      </c>
      <c r="G127" s="40"/>
      <c r="H127" s="40"/>
      <c r="I127" s="32" t="s">
        <v>22</v>
      </c>
      <c r="J127" s="79" t="str">
        <f>IF(J14="","",J14)</f>
        <v>7. 5. 2019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40"/>
      <c r="E129" s="40"/>
      <c r="F129" s="27" t="str">
        <f>E17</f>
        <v xml:space="preserve"> </v>
      </c>
      <c r="G129" s="40"/>
      <c r="H129" s="40"/>
      <c r="I129" s="32" t="s">
        <v>29</v>
      </c>
      <c r="J129" s="36" t="str">
        <f>E23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27</v>
      </c>
      <c r="D130" s="40"/>
      <c r="E130" s="40"/>
      <c r="F130" s="27" t="str">
        <f>IF(E20="","",E20)</f>
        <v>Vyplň údaj</v>
      </c>
      <c r="G130" s="40"/>
      <c r="H130" s="40"/>
      <c r="I130" s="32" t="s">
        <v>31</v>
      </c>
      <c r="J130" s="36" t="str">
        <f>E26</f>
        <v xml:space="preserve">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99"/>
      <c r="B132" s="200"/>
      <c r="C132" s="201" t="s">
        <v>117</v>
      </c>
      <c r="D132" s="202" t="s">
        <v>58</v>
      </c>
      <c r="E132" s="202" t="s">
        <v>54</v>
      </c>
      <c r="F132" s="202" t="s">
        <v>55</v>
      </c>
      <c r="G132" s="202" t="s">
        <v>118</v>
      </c>
      <c r="H132" s="202" t="s">
        <v>119</v>
      </c>
      <c r="I132" s="202" t="s">
        <v>120</v>
      </c>
      <c r="J132" s="203" t="s">
        <v>109</v>
      </c>
      <c r="K132" s="204" t="s">
        <v>121</v>
      </c>
      <c r="L132" s="205"/>
      <c r="M132" s="100" t="s">
        <v>1</v>
      </c>
      <c r="N132" s="101" t="s">
        <v>37</v>
      </c>
      <c r="O132" s="101" t="s">
        <v>122</v>
      </c>
      <c r="P132" s="101" t="s">
        <v>123</v>
      </c>
      <c r="Q132" s="101" t="s">
        <v>124</v>
      </c>
      <c r="R132" s="101" t="s">
        <v>125</v>
      </c>
      <c r="S132" s="101" t="s">
        <v>126</v>
      </c>
      <c r="T132" s="102" t="s">
        <v>127</v>
      </c>
      <c r="U132" s="199"/>
      <c r="V132" s="199"/>
      <c r="W132" s="199"/>
      <c r="X132" s="199"/>
      <c r="Y132" s="199"/>
      <c r="Z132" s="199"/>
      <c r="AA132" s="199"/>
      <c r="AB132" s="199"/>
      <c r="AC132" s="199"/>
      <c r="AD132" s="199"/>
      <c r="AE132" s="199"/>
    </row>
    <row r="133" s="2" customFormat="1" ht="22.8" customHeight="1">
      <c r="A133" s="38"/>
      <c r="B133" s="39"/>
      <c r="C133" s="107" t="s">
        <v>128</v>
      </c>
      <c r="D133" s="40"/>
      <c r="E133" s="40"/>
      <c r="F133" s="40"/>
      <c r="G133" s="40"/>
      <c r="H133" s="40"/>
      <c r="I133" s="40"/>
      <c r="J133" s="206">
        <f>BK133</f>
        <v>0</v>
      </c>
      <c r="K133" s="40"/>
      <c r="L133" s="44"/>
      <c r="M133" s="103"/>
      <c r="N133" s="207"/>
      <c r="O133" s="104"/>
      <c r="P133" s="208">
        <f>P134+P187+P211+P223+P234+P236+P248</f>
        <v>0</v>
      </c>
      <c r="Q133" s="104"/>
      <c r="R133" s="208">
        <f>R134+R187+R211+R223+R234+R236+R248</f>
        <v>235.934177705</v>
      </c>
      <c r="S133" s="104"/>
      <c r="T133" s="209">
        <f>T134+T187+T211+T223+T234+T236+T248</f>
        <v>29.8309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72</v>
      </c>
      <c r="AU133" s="17" t="s">
        <v>111</v>
      </c>
      <c r="BK133" s="210">
        <f>BK134+BK187+BK211+BK223+BK234+BK236+BK248</f>
        <v>0</v>
      </c>
    </row>
    <row r="134" s="12" customFormat="1" ht="25.92" customHeight="1">
      <c r="A134" s="12"/>
      <c r="B134" s="211"/>
      <c r="C134" s="212"/>
      <c r="D134" s="213" t="s">
        <v>72</v>
      </c>
      <c r="E134" s="214" t="s">
        <v>80</v>
      </c>
      <c r="F134" s="214" t="s">
        <v>248</v>
      </c>
      <c r="G134" s="212"/>
      <c r="H134" s="212"/>
      <c r="I134" s="215"/>
      <c r="J134" s="216">
        <f>BK134</f>
        <v>0</v>
      </c>
      <c r="K134" s="212"/>
      <c r="L134" s="217"/>
      <c r="M134" s="218"/>
      <c r="N134" s="219"/>
      <c r="O134" s="219"/>
      <c r="P134" s="220">
        <f>SUM(P135:P186)</f>
        <v>0</v>
      </c>
      <c r="Q134" s="219"/>
      <c r="R134" s="220">
        <f>SUM(R135:R186)</f>
        <v>174.170950328</v>
      </c>
      <c r="S134" s="219"/>
      <c r="T134" s="221">
        <f>SUM(T135:T186)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80</v>
      </c>
      <c r="AT134" s="223" t="s">
        <v>72</v>
      </c>
      <c r="AU134" s="223" t="s">
        <v>73</v>
      </c>
      <c r="AY134" s="222" t="s">
        <v>131</v>
      </c>
      <c r="BK134" s="224">
        <f>SUM(BK135:BK186)</f>
        <v>0</v>
      </c>
    </row>
    <row r="135" s="2" customFormat="1" ht="16.5" customHeight="1">
      <c r="A135" s="38"/>
      <c r="B135" s="39"/>
      <c r="C135" s="227" t="s">
        <v>80</v>
      </c>
      <c r="D135" s="227" t="s">
        <v>134</v>
      </c>
      <c r="E135" s="228" t="s">
        <v>249</v>
      </c>
      <c r="F135" s="229" t="s">
        <v>250</v>
      </c>
      <c r="G135" s="230" t="s">
        <v>251</v>
      </c>
      <c r="H135" s="231">
        <v>0.025000000000000001</v>
      </c>
      <c r="I135" s="232"/>
      <c r="J135" s="233">
        <f>ROUND(I135*H135,2)</f>
        <v>0</v>
      </c>
      <c r="K135" s="234"/>
      <c r="L135" s="44"/>
      <c r="M135" s="235" t="s">
        <v>1</v>
      </c>
      <c r="N135" s="236" t="s">
        <v>38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138</v>
      </c>
      <c r="AT135" s="239" t="s">
        <v>134</v>
      </c>
      <c r="AU135" s="239" t="s">
        <v>80</v>
      </c>
      <c r="AY135" s="17" t="s">
        <v>131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80</v>
      </c>
      <c r="BK135" s="240">
        <f>ROUND(I135*H135,2)</f>
        <v>0</v>
      </c>
      <c r="BL135" s="17" t="s">
        <v>138</v>
      </c>
      <c r="BM135" s="239" t="s">
        <v>252</v>
      </c>
    </row>
    <row r="136" s="13" customFormat="1">
      <c r="A136" s="13"/>
      <c r="B136" s="241"/>
      <c r="C136" s="242"/>
      <c r="D136" s="243" t="s">
        <v>144</v>
      </c>
      <c r="E136" s="244" t="s">
        <v>1</v>
      </c>
      <c r="F136" s="245" t="s">
        <v>253</v>
      </c>
      <c r="G136" s="242"/>
      <c r="H136" s="246">
        <v>0.025000000000000001</v>
      </c>
      <c r="I136" s="247"/>
      <c r="J136" s="242"/>
      <c r="K136" s="242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144</v>
      </c>
      <c r="AU136" s="252" t="s">
        <v>80</v>
      </c>
      <c r="AV136" s="13" t="s">
        <v>82</v>
      </c>
      <c r="AW136" s="13" t="s">
        <v>30</v>
      </c>
      <c r="AX136" s="13" t="s">
        <v>80</v>
      </c>
      <c r="AY136" s="252" t="s">
        <v>131</v>
      </c>
    </row>
    <row r="137" s="2" customFormat="1" ht="33" customHeight="1">
      <c r="A137" s="38"/>
      <c r="B137" s="39"/>
      <c r="C137" s="227" t="s">
        <v>82</v>
      </c>
      <c r="D137" s="227" t="s">
        <v>134</v>
      </c>
      <c r="E137" s="228" t="s">
        <v>254</v>
      </c>
      <c r="F137" s="229" t="s">
        <v>255</v>
      </c>
      <c r="G137" s="230" t="s">
        <v>256</v>
      </c>
      <c r="H137" s="231">
        <v>181.19999999999999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38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138</v>
      </c>
      <c r="AT137" s="239" t="s">
        <v>134</v>
      </c>
      <c r="AU137" s="239" t="s">
        <v>80</v>
      </c>
      <c r="AY137" s="17" t="s">
        <v>131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80</v>
      </c>
      <c r="BK137" s="240">
        <f>ROUND(I137*H137,2)</f>
        <v>0</v>
      </c>
      <c r="BL137" s="17" t="s">
        <v>138</v>
      </c>
      <c r="BM137" s="239" t="s">
        <v>257</v>
      </c>
    </row>
    <row r="138" s="13" customFormat="1">
      <c r="A138" s="13"/>
      <c r="B138" s="241"/>
      <c r="C138" s="242"/>
      <c r="D138" s="243" t="s">
        <v>144</v>
      </c>
      <c r="E138" s="244" t="s">
        <v>1</v>
      </c>
      <c r="F138" s="245" t="s">
        <v>258</v>
      </c>
      <c r="G138" s="242"/>
      <c r="H138" s="246">
        <v>98.400000000000006</v>
      </c>
      <c r="I138" s="247"/>
      <c r="J138" s="242"/>
      <c r="K138" s="242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144</v>
      </c>
      <c r="AU138" s="252" t="s">
        <v>80</v>
      </c>
      <c r="AV138" s="13" t="s">
        <v>82</v>
      </c>
      <c r="AW138" s="13" t="s">
        <v>30</v>
      </c>
      <c r="AX138" s="13" t="s">
        <v>73</v>
      </c>
      <c r="AY138" s="252" t="s">
        <v>131</v>
      </c>
    </row>
    <row r="139" s="13" customFormat="1">
      <c r="A139" s="13"/>
      <c r="B139" s="241"/>
      <c r="C139" s="242"/>
      <c r="D139" s="243" t="s">
        <v>144</v>
      </c>
      <c r="E139" s="244" t="s">
        <v>1</v>
      </c>
      <c r="F139" s="245" t="s">
        <v>259</v>
      </c>
      <c r="G139" s="242"/>
      <c r="H139" s="246">
        <v>82.799999999999997</v>
      </c>
      <c r="I139" s="247"/>
      <c r="J139" s="242"/>
      <c r="K139" s="242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144</v>
      </c>
      <c r="AU139" s="252" t="s">
        <v>80</v>
      </c>
      <c r="AV139" s="13" t="s">
        <v>82</v>
      </c>
      <c r="AW139" s="13" t="s">
        <v>30</v>
      </c>
      <c r="AX139" s="13" t="s">
        <v>73</v>
      </c>
      <c r="AY139" s="252" t="s">
        <v>131</v>
      </c>
    </row>
    <row r="140" s="14" customFormat="1">
      <c r="A140" s="14"/>
      <c r="B140" s="253"/>
      <c r="C140" s="254"/>
      <c r="D140" s="243" t="s">
        <v>144</v>
      </c>
      <c r="E140" s="255" t="s">
        <v>1</v>
      </c>
      <c r="F140" s="256" t="s">
        <v>159</v>
      </c>
      <c r="G140" s="254"/>
      <c r="H140" s="257">
        <v>181.19999999999999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3" t="s">
        <v>144</v>
      </c>
      <c r="AU140" s="263" t="s">
        <v>80</v>
      </c>
      <c r="AV140" s="14" t="s">
        <v>138</v>
      </c>
      <c r="AW140" s="14" t="s">
        <v>30</v>
      </c>
      <c r="AX140" s="14" t="s">
        <v>80</v>
      </c>
      <c r="AY140" s="263" t="s">
        <v>131</v>
      </c>
    </row>
    <row r="141" s="2" customFormat="1" ht="21.75" customHeight="1">
      <c r="A141" s="38"/>
      <c r="B141" s="39"/>
      <c r="C141" s="227" t="s">
        <v>146</v>
      </c>
      <c r="D141" s="227" t="s">
        <v>134</v>
      </c>
      <c r="E141" s="228" t="s">
        <v>260</v>
      </c>
      <c r="F141" s="229" t="s">
        <v>261</v>
      </c>
      <c r="G141" s="230" t="s">
        <v>256</v>
      </c>
      <c r="H141" s="231">
        <v>181.19999999999999</v>
      </c>
      <c r="I141" s="232"/>
      <c r="J141" s="233">
        <f>ROUND(I141*H141,2)</f>
        <v>0</v>
      </c>
      <c r="K141" s="234"/>
      <c r="L141" s="44"/>
      <c r="M141" s="235" t="s">
        <v>1</v>
      </c>
      <c r="N141" s="236" t="s">
        <v>38</v>
      </c>
      <c r="O141" s="91"/>
      <c r="P141" s="237">
        <f>O141*H141</f>
        <v>0</v>
      </c>
      <c r="Q141" s="237">
        <v>0.00018000000000000001</v>
      </c>
      <c r="R141" s="237">
        <f>Q141*H141</f>
        <v>0.032615999999999999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138</v>
      </c>
      <c r="AT141" s="239" t="s">
        <v>134</v>
      </c>
      <c r="AU141" s="239" t="s">
        <v>80</v>
      </c>
      <c r="AY141" s="17" t="s">
        <v>131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7" t="s">
        <v>80</v>
      </c>
      <c r="BK141" s="240">
        <f>ROUND(I141*H141,2)</f>
        <v>0</v>
      </c>
      <c r="BL141" s="17" t="s">
        <v>138</v>
      </c>
      <c r="BM141" s="239" t="s">
        <v>262</v>
      </c>
    </row>
    <row r="142" s="13" customFormat="1">
      <c r="A142" s="13"/>
      <c r="B142" s="241"/>
      <c r="C142" s="242"/>
      <c r="D142" s="243" t="s">
        <v>144</v>
      </c>
      <c r="E142" s="244" t="s">
        <v>1</v>
      </c>
      <c r="F142" s="245" t="s">
        <v>263</v>
      </c>
      <c r="G142" s="242"/>
      <c r="H142" s="246">
        <v>181.19999999999999</v>
      </c>
      <c r="I142" s="247"/>
      <c r="J142" s="242"/>
      <c r="K142" s="242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144</v>
      </c>
      <c r="AU142" s="252" t="s">
        <v>80</v>
      </c>
      <c r="AV142" s="13" t="s">
        <v>82</v>
      </c>
      <c r="AW142" s="13" t="s">
        <v>30</v>
      </c>
      <c r="AX142" s="13" t="s">
        <v>80</v>
      </c>
      <c r="AY142" s="252" t="s">
        <v>131</v>
      </c>
    </row>
    <row r="143" s="2" customFormat="1" ht="16.5" customHeight="1">
      <c r="A143" s="38"/>
      <c r="B143" s="39"/>
      <c r="C143" s="227" t="s">
        <v>138</v>
      </c>
      <c r="D143" s="227" t="s">
        <v>134</v>
      </c>
      <c r="E143" s="228" t="s">
        <v>264</v>
      </c>
      <c r="F143" s="229" t="s">
        <v>265</v>
      </c>
      <c r="G143" s="230" t="s">
        <v>205</v>
      </c>
      <c r="H143" s="231">
        <v>18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38</v>
      </c>
      <c r="O143" s="91"/>
      <c r="P143" s="237">
        <f>O143*H143</f>
        <v>0</v>
      </c>
      <c r="Q143" s="237">
        <v>0.015590796000000001</v>
      </c>
      <c r="R143" s="237">
        <f>Q143*H143</f>
        <v>0.28063432799999999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138</v>
      </c>
      <c r="AT143" s="239" t="s">
        <v>134</v>
      </c>
      <c r="AU143" s="239" t="s">
        <v>80</v>
      </c>
      <c r="AY143" s="17" t="s">
        <v>131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80</v>
      </c>
      <c r="BK143" s="240">
        <f>ROUND(I143*H143,2)</f>
        <v>0</v>
      </c>
      <c r="BL143" s="17" t="s">
        <v>138</v>
      </c>
      <c r="BM143" s="239" t="s">
        <v>266</v>
      </c>
    </row>
    <row r="144" s="13" customFormat="1">
      <c r="A144" s="13"/>
      <c r="B144" s="241"/>
      <c r="C144" s="242"/>
      <c r="D144" s="243" t="s">
        <v>144</v>
      </c>
      <c r="E144" s="244" t="s">
        <v>1</v>
      </c>
      <c r="F144" s="245" t="s">
        <v>224</v>
      </c>
      <c r="G144" s="242"/>
      <c r="H144" s="246">
        <v>18</v>
      </c>
      <c r="I144" s="247"/>
      <c r="J144" s="242"/>
      <c r="K144" s="242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144</v>
      </c>
      <c r="AU144" s="252" t="s">
        <v>80</v>
      </c>
      <c r="AV144" s="13" t="s">
        <v>82</v>
      </c>
      <c r="AW144" s="13" t="s">
        <v>30</v>
      </c>
      <c r="AX144" s="13" t="s">
        <v>80</v>
      </c>
      <c r="AY144" s="252" t="s">
        <v>131</v>
      </c>
    </row>
    <row r="145" s="2" customFormat="1" ht="21.75" customHeight="1">
      <c r="A145" s="38"/>
      <c r="B145" s="39"/>
      <c r="C145" s="227" t="s">
        <v>132</v>
      </c>
      <c r="D145" s="227" t="s">
        <v>134</v>
      </c>
      <c r="E145" s="228" t="s">
        <v>267</v>
      </c>
      <c r="F145" s="229" t="s">
        <v>268</v>
      </c>
      <c r="G145" s="230" t="s">
        <v>269</v>
      </c>
      <c r="H145" s="231">
        <v>64</v>
      </c>
      <c r="I145" s="232"/>
      <c r="J145" s="233">
        <f>ROUND(I145*H145,2)</f>
        <v>0</v>
      </c>
      <c r="K145" s="234"/>
      <c r="L145" s="44"/>
      <c r="M145" s="235" t="s">
        <v>1</v>
      </c>
      <c r="N145" s="236" t="s">
        <v>38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138</v>
      </c>
      <c r="AT145" s="239" t="s">
        <v>134</v>
      </c>
      <c r="AU145" s="239" t="s">
        <v>80</v>
      </c>
      <c r="AY145" s="17" t="s">
        <v>131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7" t="s">
        <v>80</v>
      </c>
      <c r="BK145" s="240">
        <f>ROUND(I145*H145,2)</f>
        <v>0</v>
      </c>
      <c r="BL145" s="17" t="s">
        <v>138</v>
      </c>
      <c r="BM145" s="239" t="s">
        <v>270</v>
      </c>
    </row>
    <row r="146" s="13" customFormat="1">
      <c r="A146" s="13"/>
      <c r="B146" s="241"/>
      <c r="C146" s="242"/>
      <c r="D146" s="243" t="s">
        <v>144</v>
      </c>
      <c r="E146" s="244" t="s">
        <v>1</v>
      </c>
      <c r="F146" s="245" t="s">
        <v>271</v>
      </c>
      <c r="G146" s="242"/>
      <c r="H146" s="246">
        <v>64</v>
      </c>
      <c r="I146" s="247"/>
      <c r="J146" s="242"/>
      <c r="K146" s="242"/>
      <c r="L146" s="248"/>
      <c r="M146" s="249"/>
      <c r="N146" s="250"/>
      <c r="O146" s="250"/>
      <c r="P146" s="250"/>
      <c r="Q146" s="250"/>
      <c r="R146" s="250"/>
      <c r="S146" s="250"/>
      <c r="T146" s="25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2" t="s">
        <v>144</v>
      </c>
      <c r="AU146" s="252" t="s">
        <v>80</v>
      </c>
      <c r="AV146" s="13" t="s">
        <v>82</v>
      </c>
      <c r="AW146" s="13" t="s">
        <v>30</v>
      </c>
      <c r="AX146" s="13" t="s">
        <v>80</v>
      </c>
      <c r="AY146" s="252" t="s">
        <v>131</v>
      </c>
    </row>
    <row r="147" s="2" customFormat="1" ht="21.75" customHeight="1">
      <c r="A147" s="38"/>
      <c r="B147" s="39"/>
      <c r="C147" s="227" t="s">
        <v>160</v>
      </c>
      <c r="D147" s="227" t="s">
        <v>134</v>
      </c>
      <c r="E147" s="228" t="s">
        <v>272</v>
      </c>
      <c r="F147" s="229" t="s">
        <v>273</v>
      </c>
      <c r="G147" s="230" t="s">
        <v>274</v>
      </c>
      <c r="H147" s="231">
        <v>6</v>
      </c>
      <c r="I147" s="232"/>
      <c r="J147" s="233">
        <f>ROUND(I147*H147,2)</f>
        <v>0</v>
      </c>
      <c r="K147" s="234"/>
      <c r="L147" s="44"/>
      <c r="M147" s="235" t="s">
        <v>1</v>
      </c>
      <c r="N147" s="236" t="s">
        <v>38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138</v>
      </c>
      <c r="AT147" s="239" t="s">
        <v>134</v>
      </c>
      <c r="AU147" s="239" t="s">
        <v>80</v>
      </c>
      <c r="AY147" s="17" t="s">
        <v>131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7" t="s">
        <v>80</v>
      </c>
      <c r="BK147" s="240">
        <f>ROUND(I147*H147,2)</f>
        <v>0</v>
      </c>
      <c r="BL147" s="17" t="s">
        <v>138</v>
      </c>
      <c r="BM147" s="239" t="s">
        <v>275</v>
      </c>
    </row>
    <row r="148" s="13" customFormat="1">
      <c r="A148" s="13"/>
      <c r="B148" s="241"/>
      <c r="C148" s="242"/>
      <c r="D148" s="243" t="s">
        <v>144</v>
      </c>
      <c r="E148" s="244" t="s">
        <v>1</v>
      </c>
      <c r="F148" s="245" t="s">
        <v>160</v>
      </c>
      <c r="G148" s="242"/>
      <c r="H148" s="246">
        <v>6</v>
      </c>
      <c r="I148" s="247"/>
      <c r="J148" s="242"/>
      <c r="K148" s="242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144</v>
      </c>
      <c r="AU148" s="252" t="s">
        <v>80</v>
      </c>
      <c r="AV148" s="13" t="s">
        <v>82</v>
      </c>
      <c r="AW148" s="13" t="s">
        <v>30</v>
      </c>
      <c r="AX148" s="13" t="s">
        <v>80</v>
      </c>
      <c r="AY148" s="252" t="s">
        <v>131</v>
      </c>
    </row>
    <row r="149" s="2" customFormat="1" ht="21.75" customHeight="1">
      <c r="A149" s="38"/>
      <c r="B149" s="39"/>
      <c r="C149" s="227" t="s">
        <v>164</v>
      </c>
      <c r="D149" s="227" t="s">
        <v>134</v>
      </c>
      <c r="E149" s="228" t="s">
        <v>276</v>
      </c>
      <c r="F149" s="229" t="s">
        <v>277</v>
      </c>
      <c r="G149" s="230" t="s">
        <v>142</v>
      </c>
      <c r="H149" s="231">
        <v>27.18</v>
      </c>
      <c r="I149" s="232"/>
      <c r="J149" s="233">
        <f>ROUND(I149*H149,2)</f>
        <v>0</v>
      </c>
      <c r="K149" s="234"/>
      <c r="L149" s="44"/>
      <c r="M149" s="235" t="s">
        <v>1</v>
      </c>
      <c r="N149" s="236" t="s">
        <v>38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138</v>
      </c>
      <c r="AT149" s="239" t="s">
        <v>134</v>
      </c>
      <c r="AU149" s="239" t="s">
        <v>80</v>
      </c>
      <c r="AY149" s="17" t="s">
        <v>131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7" t="s">
        <v>80</v>
      </c>
      <c r="BK149" s="240">
        <f>ROUND(I149*H149,2)</f>
        <v>0</v>
      </c>
      <c r="BL149" s="17" t="s">
        <v>138</v>
      </c>
      <c r="BM149" s="239" t="s">
        <v>278</v>
      </c>
    </row>
    <row r="150" s="13" customFormat="1">
      <c r="A150" s="13"/>
      <c r="B150" s="241"/>
      <c r="C150" s="242"/>
      <c r="D150" s="243" t="s">
        <v>144</v>
      </c>
      <c r="E150" s="244" t="s">
        <v>1</v>
      </c>
      <c r="F150" s="245" t="s">
        <v>279</v>
      </c>
      <c r="G150" s="242"/>
      <c r="H150" s="246">
        <v>27.18</v>
      </c>
      <c r="I150" s="247"/>
      <c r="J150" s="242"/>
      <c r="K150" s="242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144</v>
      </c>
      <c r="AU150" s="252" t="s">
        <v>80</v>
      </c>
      <c r="AV150" s="13" t="s">
        <v>82</v>
      </c>
      <c r="AW150" s="13" t="s">
        <v>30</v>
      </c>
      <c r="AX150" s="13" t="s">
        <v>80</v>
      </c>
      <c r="AY150" s="252" t="s">
        <v>131</v>
      </c>
    </row>
    <row r="151" s="2" customFormat="1" ht="21.75" customHeight="1">
      <c r="A151" s="38"/>
      <c r="B151" s="39"/>
      <c r="C151" s="227" t="s">
        <v>170</v>
      </c>
      <c r="D151" s="227" t="s">
        <v>134</v>
      </c>
      <c r="E151" s="228" t="s">
        <v>280</v>
      </c>
      <c r="F151" s="229" t="s">
        <v>281</v>
      </c>
      <c r="G151" s="230" t="s">
        <v>142</v>
      </c>
      <c r="H151" s="231">
        <v>193.172</v>
      </c>
      <c r="I151" s="232"/>
      <c r="J151" s="233">
        <f>ROUND(I151*H151,2)</f>
        <v>0</v>
      </c>
      <c r="K151" s="234"/>
      <c r="L151" s="44"/>
      <c r="M151" s="235" t="s">
        <v>1</v>
      </c>
      <c r="N151" s="236" t="s">
        <v>38</v>
      </c>
      <c r="O151" s="91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138</v>
      </c>
      <c r="AT151" s="239" t="s">
        <v>134</v>
      </c>
      <c r="AU151" s="239" t="s">
        <v>80</v>
      </c>
      <c r="AY151" s="17" t="s">
        <v>131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7" t="s">
        <v>80</v>
      </c>
      <c r="BK151" s="240">
        <f>ROUND(I151*H151,2)</f>
        <v>0</v>
      </c>
      <c r="BL151" s="17" t="s">
        <v>138</v>
      </c>
      <c r="BM151" s="239" t="s">
        <v>282</v>
      </c>
    </row>
    <row r="152" s="13" customFormat="1">
      <c r="A152" s="13"/>
      <c r="B152" s="241"/>
      <c r="C152" s="242"/>
      <c r="D152" s="243" t="s">
        <v>144</v>
      </c>
      <c r="E152" s="244" t="s">
        <v>1</v>
      </c>
      <c r="F152" s="245" t="s">
        <v>283</v>
      </c>
      <c r="G152" s="242"/>
      <c r="H152" s="246">
        <v>193.172</v>
      </c>
      <c r="I152" s="247"/>
      <c r="J152" s="242"/>
      <c r="K152" s="242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144</v>
      </c>
      <c r="AU152" s="252" t="s">
        <v>80</v>
      </c>
      <c r="AV152" s="13" t="s">
        <v>82</v>
      </c>
      <c r="AW152" s="13" t="s">
        <v>30</v>
      </c>
      <c r="AX152" s="13" t="s">
        <v>80</v>
      </c>
      <c r="AY152" s="252" t="s">
        <v>131</v>
      </c>
    </row>
    <row r="153" s="2" customFormat="1" ht="21.75" customHeight="1">
      <c r="A153" s="38"/>
      <c r="B153" s="39"/>
      <c r="C153" s="227" t="s">
        <v>175</v>
      </c>
      <c r="D153" s="227" t="s">
        <v>134</v>
      </c>
      <c r="E153" s="228" t="s">
        <v>284</v>
      </c>
      <c r="F153" s="229" t="s">
        <v>285</v>
      </c>
      <c r="G153" s="230" t="s">
        <v>142</v>
      </c>
      <c r="H153" s="231">
        <v>193.172</v>
      </c>
      <c r="I153" s="232"/>
      <c r="J153" s="233">
        <f>ROUND(I153*H153,2)</f>
        <v>0</v>
      </c>
      <c r="K153" s="234"/>
      <c r="L153" s="44"/>
      <c r="M153" s="235" t="s">
        <v>1</v>
      </c>
      <c r="N153" s="236" t="s">
        <v>38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138</v>
      </c>
      <c r="AT153" s="239" t="s">
        <v>134</v>
      </c>
      <c r="AU153" s="239" t="s">
        <v>80</v>
      </c>
      <c r="AY153" s="17" t="s">
        <v>131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7" t="s">
        <v>80</v>
      </c>
      <c r="BK153" s="240">
        <f>ROUND(I153*H153,2)</f>
        <v>0</v>
      </c>
      <c r="BL153" s="17" t="s">
        <v>138</v>
      </c>
      <c r="BM153" s="239" t="s">
        <v>286</v>
      </c>
    </row>
    <row r="154" s="13" customFormat="1">
      <c r="A154" s="13"/>
      <c r="B154" s="241"/>
      <c r="C154" s="242"/>
      <c r="D154" s="243" t="s">
        <v>144</v>
      </c>
      <c r="E154" s="244" t="s">
        <v>1</v>
      </c>
      <c r="F154" s="245" t="s">
        <v>287</v>
      </c>
      <c r="G154" s="242"/>
      <c r="H154" s="246">
        <v>193.172</v>
      </c>
      <c r="I154" s="247"/>
      <c r="J154" s="242"/>
      <c r="K154" s="242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144</v>
      </c>
      <c r="AU154" s="252" t="s">
        <v>80</v>
      </c>
      <c r="AV154" s="13" t="s">
        <v>82</v>
      </c>
      <c r="AW154" s="13" t="s">
        <v>30</v>
      </c>
      <c r="AX154" s="13" t="s">
        <v>80</v>
      </c>
      <c r="AY154" s="252" t="s">
        <v>131</v>
      </c>
    </row>
    <row r="155" s="2" customFormat="1" ht="21.75" customHeight="1">
      <c r="A155" s="38"/>
      <c r="B155" s="39"/>
      <c r="C155" s="227" t="s">
        <v>180</v>
      </c>
      <c r="D155" s="227" t="s">
        <v>134</v>
      </c>
      <c r="E155" s="228" t="s">
        <v>288</v>
      </c>
      <c r="F155" s="229" t="s">
        <v>289</v>
      </c>
      <c r="G155" s="230" t="s">
        <v>142</v>
      </c>
      <c r="H155" s="231">
        <v>440.70400000000001</v>
      </c>
      <c r="I155" s="232"/>
      <c r="J155" s="233">
        <f>ROUND(I155*H155,2)</f>
        <v>0</v>
      </c>
      <c r="K155" s="234"/>
      <c r="L155" s="44"/>
      <c r="M155" s="235" t="s">
        <v>1</v>
      </c>
      <c r="N155" s="236" t="s">
        <v>38</v>
      </c>
      <c r="O155" s="91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138</v>
      </c>
      <c r="AT155" s="239" t="s">
        <v>134</v>
      </c>
      <c r="AU155" s="239" t="s">
        <v>80</v>
      </c>
      <c r="AY155" s="17" t="s">
        <v>131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7" t="s">
        <v>80</v>
      </c>
      <c r="BK155" s="240">
        <f>ROUND(I155*H155,2)</f>
        <v>0</v>
      </c>
      <c r="BL155" s="17" t="s">
        <v>138</v>
      </c>
      <c r="BM155" s="239" t="s">
        <v>290</v>
      </c>
    </row>
    <row r="156" s="15" customFormat="1">
      <c r="A156" s="15"/>
      <c r="B156" s="275"/>
      <c r="C156" s="276"/>
      <c r="D156" s="243" t="s">
        <v>144</v>
      </c>
      <c r="E156" s="277" t="s">
        <v>1</v>
      </c>
      <c r="F156" s="278" t="s">
        <v>291</v>
      </c>
      <c r="G156" s="276"/>
      <c r="H156" s="277" t="s">
        <v>1</v>
      </c>
      <c r="I156" s="279"/>
      <c r="J156" s="276"/>
      <c r="K156" s="276"/>
      <c r="L156" s="280"/>
      <c r="M156" s="281"/>
      <c r="N156" s="282"/>
      <c r="O156" s="282"/>
      <c r="P156" s="282"/>
      <c r="Q156" s="282"/>
      <c r="R156" s="282"/>
      <c r="S156" s="282"/>
      <c r="T156" s="28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4" t="s">
        <v>144</v>
      </c>
      <c r="AU156" s="284" t="s">
        <v>80</v>
      </c>
      <c r="AV156" s="15" t="s">
        <v>80</v>
      </c>
      <c r="AW156" s="15" t="s">
        <v>30</v>
      </c>
      <c r="AX156" s="15" t="s">
        <v>73</v>
      </c>
      <c r="AY156" s="284" t="s">
        <v>131</v>
      </c>
    </row>
    <row r="157" s="13" customFormat="1">
      <c r="A157" s="13"/>
      <c r="B157" s="241"/>
      <c r="C157" s="242"/>
      <c r="D157" s="243" t="s">
        <v>144</v>
      </c>
      <c r="E157" s="244" t="s">
        <v>1</v>
      </c>
      <c r="F157" s="245" t="s">
        <v>292</v>
      </c>
      <c r="G157" s="242"/>
      <c r="H157" s="246">
        <v>440.70400000000001</v>
      </c>
      <c r="I157" s="247"/>
      <c r="J157" s="242"/>
      <c r="K157" s="242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144</v>
      </c>
      <c r="AU157" s="252" t="s">
        <v>80</v>
      </c>
      <c r="AV157" s="13" t="s">
        <v>82</v>
      </c>
      <c r="AW157" s="13" t="s">
        <v>30</v>
      </c>
      <c r="AX157" s="13" t="s">
        <v>80</v>
      </c>
      <c r="AY157" s="252" t="s">
        <v>131</v>
      </c>
    </row>
    <row r="158" s="2" customFormat="1" ht="21.75" customHeight="1">
      <c r="A158" s="38"/>
      <c r="B158" s="39"/>
      <c r="C158" s="227" t="s">
        <v>186</v>
      </c>
      <c r="D158" s="227" t="s">
        <v>134</v>
      </c>
      <c r="E158" s="228" t="s">
        <v>293</v>
      </c>
      <c r="F158" s="229" t="s">
        <v>294</v>
      </c>
      <c r="G158" s="230" t="s">
        <v>142</v>
      </c>
      <c r="H158" s="231">
        <v>220.352</v>
      </c>
      <c r="I158" s="232"/>
      <c r="J158" s="233">
        <f>ROUND(I158*H158,2)</f>
        <v>0</v>
      </c>
      <c r="K158" s="234"/>
      <c r="L158" s="44"/>
      <c r="M158" s="235" t="s">
        <v>1</v>
      </c>
      <c r="N158" s="236" t="s">
        <v>38</v>
      </c>
      <c r="O158" s="91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138</v>
      </c>
      <c r="AT158" s="239" t="s">
        <v>134</v>
      </c>
      <c r="AU158" s="239" t="s">
        <v>80</v>
      </c>
      <c r="AY158" s="17" t="s">
        <v>131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7" t="s">
        <v>80</v>
      </c>
      <c r="BK158" s="240">
        <f>ROUND(I158*H158,2)</f>
        <v>0</v>
      </c>
      <c r="BL158" s="17" t="s">
        <v>138</v>
      </c>
      <c r="BM158" s="239" t="s">
        <v>295</v>
      </c>
    </row>
    <row r="159" s="15" customFormat="1">
      <c r="A159" s="15"/>
      <c r="B159" s="275"/>
      <c r="C159" s="276"/>
      <c r="D159" s="243" t="s">
        <v>144</v>
      </c>
      <c r="E159" s="277" t="s">
        <v>1</v>
      </c>
      <c r="F159" s="278" t="s">
        <v>296</v>
      </c>
      <c r="G159" s="276"/>
      <c r="H159" s="277" t="s">
        <v>1</v>
      </c>
      <c r="I159" s="279"/>
      <c r="J159" s="276"/>
      <c r="K159" s="276"/>
      <c r="L159" s="280"/>
      <c r="M159" s="281"/>
      <c r="N159" s="282"/>
      <c r="O159" s="282"/>
      <c r="P159" s="282"/>
      <c r="Q159" s="282"/>
      <c r="R159" s="282"/>
      <c r="S159" s="282"/>
      <c r="T159" s="28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84" t="s">
        <v>144</v>
      </c>
      <c r="AU159" s="284" t="s">
        <v>80</v>
      </c>
      <c r="AV159" s="15" t="s">
        <v>80</v>
      </c>
      <c r="AW159" s="15" t="s">
        <v>30</v>
      </c>
      <c r="AX159" s="15" t="s">
        <v>73</v>
      </c>
      <c r="AY159" s="284" t="s">
        <v>131</v>
      </c>
    </row>
    <row r="160" s="13" customFormat="1">
      <c r="A160" s="13"/>
      <c r="B160" s="241"/>
      <c r="C160" s="242"/>
      <c r="D160" s="243" t="s">
        <v>144</v>
      </c>
      <c r="E160" s="244" t="s">
        <v>1</v>
      </c>
      <c r="F160" s="245" t="s">
        <v>297</v>
      </c>
      <c r="G160" s="242"/>
      <c r="H160" s="246">
        <v>220.352</v>
      </c>
      <c r="I160" s="247"/>
      <c r="J160" s="242"/>
      <c r="K160" s="242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144</v>
      </c>
      <c r="AU160" s="252" t="s">
        <v>80</v>
      </c>
      <c r="AV160" s="13" t="s">
        <v>82</v>
      </c>
      <c r="AW160" s="13" t="s">
        <v>30</v>
      </c>
      <c r="AX160" s="13" t="s">
        <v>80</v>
      </c>
      <c r="AY160" s="252" t="s">
        <v>131</v>
      </c>
    </row>
    <row r="161" s="2" customFormat="1" ht="21.75" customHeight="1">
      <c r="A161" s="38"/>
      <c r="B161" s="39"/>
      <c r="C161" s="227" t="s">
        <v>193</v>
      </c>
      <c r="D161" s="227" t="s">
        <v>134</v>
      </c>
      <c r="E161" s="228" t="s">
        <v>298</v>
      </c>
      <c r="F161" s="229" t="s">
        <v>299</v>
      </c>
      <c r="G161" s="230" t="s">
        <v>142</v>
      </c>
      <c r="H161" s="231">
        <v>193.172</v>
      </c>
      <c r="I161" s="232"/>
      <c r="J161" s="233">
        <f>ROUND(I161*H161,2)</f>
        <v>0</v>
      </c>
      <c r="K161" s="234"/>
      <c r="L161" s="44"/>
      <c r="M161" s="235" t="s">
        <v>1</v>
      </c>
      <c r="N161" s="236" t="s">
        <v>38</v>
      </c>
      <c r="O161" s="91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138</v>
      </c>
      <c r="AT161" s="239" t="s">
        <v>134</v>
      </c>
      <c r="AU161" s="239" t="s">
        <v>80</v>
      </c>
      <c r="AY161" s="17" t="s">
        <v>131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7" t="s">
        <v>80</v>
      </c>
      <c r="BK161" s="240">
        <f>ROUND(I161*H161,2)</f>
        <v>0</v>
      </c>
      <c r="BL161" s="17" t="s">
        <v>138</v>
      </c>
      <c r="BM161" s="239" t="s">
        <v>300</v>
      </c>
    </row>
    <row r="162" s="13" customFormat="1">
      <c r="A162" s="13"/>
      <c r="B162" s="241"/>
      <c r="C162" s="242"/>
      <c r="D162" s="243" t="s">
        <v>144</v>
      </c>
      <c r="E162" s="244" t="s">
        <v>1</v>
      </c>
      <c r="F162" s="245" t="s">
        <v>301</v>
      </c>
      <c r="G162" s="242"/>
      <c r="H162" s="246">
        <v>193.172</v>
      </c>
      <c r="I162" s="247"/>
      <c r="J162" s="242"/>
      <c r="K162" s="242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144</v>
      </c>
      <c r="AU162" s="252" t="s">
        <v>80</v>
      </c>
      <c r="AV162" s="13" t="s">
        <v>82</v>
      </c>
      <c r="AW162" s="13" t="s">
        <v>30</v>
      </c>
      <c r="AX162" s="13" t="s">
        <v>80</v>
      </c>
      <c r="AY162" s="252" t="s">
        <v>131</v>
      </c>
    </row>
    <row r="163" s="2" customFormat="1" ht="21.75" customHeight="1">
      <c r="A163" s="38"/>
      <c r="B163" s="39"/>
      <c r="C163" s="227" t="s">
        <v>198</v>
      </c>
      <c r="D163" s="227" t="s">
        <v>134</v>
      </c>
      <c r="E163" s="228" t="s">
        <v>302</v>
      </c>
      <c r="F163" s="229" t="s">
        <v>303</v>
      </c>
      <c r="G163" s="230" t="s">
        <v>256</v>
      </c>
      <c r="H163" s="231">
        <v>181.19999999999999</v>
      </c>
      <c r="I163" s="232"/>
      <c r="J163" s="233">
        <f>ROUND(I163*H163,2)</f>
        <v>0</v>
      </c>
      <c r="K163" s="234"/>
      <c r="L163" s="44"/>
      <c r="M163" s="235" t="s">
        <v>1</v>
      </c>
      <c r="N163" s="236" t="s">
        <v>38</v>
      </c>
      <c r="O163" s="91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9" t="s">
        <v>138</v>
      </c>
      <c r="AT163" s="239" t="s">
        <v>134</v>
      </c>
      <c r="AU163" s="239" t="s">
        <v>80</v>
      </c>
      <c r="AY163" s="17" t="s">
        <v>131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7" t="s">
        <v>80</v>
      </c>
      <c r="BK163" s="240">
        <f>ROUND(I163*H163,2)</f>
        <v>0</v>
      </c>
      <c r="BL163" s="17" t="s">
        <v>138</v>
      </c>
      <c r="BM163" s="239" t="s">
        <v>304</v>
      </c>
    </row>
    <row r="164" s="13" customFormat="1">
      <c r="A164" s="13"/>
      <c r="B164" s="241"/>
      <c r="C164" s="242"/>
      <c r="D164" s="243" t="s">
        <v>144</v>
      </c>
      <c r="E164" s="244" t="s">
        <v>1</v>
      </c>
      <c r="F164" s="245" t="s">
        <v>258</v>
      </c>
      <c r="G164" s="242"/>
      <c r="H164" s="246">
        <v>98.400000000000006</v>
      </c>
      <c r="I164" s="247"/>
      <c r="J164" s="242"/>
      <c r="K164" s="242"/>
      <c r="L164" s="248"/>
      <c r="M164" s="249"/>
      <c r="N164" s="250"/>
      <c r="O164" s="250"/>
      <c r="P164" s="250"/>
      <c r="Q164" s="250"/>
      <c r="R164" s="250"/>
      <c r="S164" s="250"/>
      <c r="T164" s="25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2" t="s">
        <v>144</v>
      </c>
      <c r="AU164" s="252" t="s">
        <v>80</v>
      </c>
      <c r="AV164" s="13" t="s">
        <v>82</v>
      </c>
      <c r="AW164" s="13" t="s">
        <v>30</v>
      </c>
      <c r="AX164" s="13" t="s">
        <v>73</v>
      </c>
      <c r="AY164" s="252" t="s">
        <v>131</v>
      </c>
    </row>
    <row r="165" s="13" customFormat="1">
      <c r="A165" s="13"/>
      <c r="B165" s="241"/>
      <c r="C165" s="242"/>
      <c r="D165" s="243" t="s">
        <v>144</v>
      </c>
      <c r="E165" s="244" t="s">
        <v>1</v>
      </c>
      <c r="F165" s="245" t="s">
        <v>259</v>
      </c>
      <c r="G165" s="242"/>
      <c r="H165" s="246">
        <v>82.799999999999997</v>
      </c>
      <c r="I165" s="247"/>
      <c r="J165" s="242"/>
      <c r="K165" s="242"/>
      <c r="L165" s="248"/>
      <c r="M165" s="249"/>
      <c r="N165" s="250"/>
      <c r="O165" s="250"/>
      <c r="P165" s="250"/>
      <c r="Q165" s="250"/>
      <c r="R165" s="250"/>
      <c r="S165" s="250"/>
      <c r="T165" s="25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2" t="s">
        <v>144</v>
      </c>
      <c r="AU165" s="252" t="s">
        <v>80</v>
      </c>
      <c r="AV165" s="13" t="s">
        <v>82</v>
      </c>
      <c r="AW165" s="13" t="s">
        <v>30</v>
      </c>
      <c r="AX165" s="13" t="s">
        <v>73</v>
      </c>
      <c r="AY165" s="252" t="s">
        <v>131</v>
      </c>
    </row>
    <row r="166" s="14" customFormat="1">
      <c r="A166" s="14"/>
      <c r="B166" s="253"/>
      <c r="C166" s="254"/>
      <c r="D166" s="243" t="s">
        <v>144</v>
      </c>
      <c r="E166" s="255" t="s">
        <v>1</v>
      </c>
      <c r="F166" s="256" t="s">
        <v>159</v>
      </c>
      <c r="G166" s="254"/>
      <c r="H166" s="257">
        <v>181.19999999999999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144</v>
      </c>
      <c r="AU166" s="263" t="s">
        <v>80</v>
      </c>
      <c r="AV166" s="14" t="s">
        <v>138</v>
      </c>
      <c r="AW166" s="14" t="s">
        <v>30</v>
      </c>
      <c r="AX166" s="14" t="s">
        <v>80</v>
      </c>
      <c r="AY166" s="263" t="s">
        <v>131</v>
      </c>
    </row>
    <row r="167" s="2" customFormat="1" ht="21.75" customHeight="1">
      <c r="A167" s="38"/>
      <c r="B167" s="39"/>
      <c r="C167" s="227" t="s">
        <v>202</v>
      </c>
      <c r="D167" s="227" t="s">
        <v>134</v>
      </c>
      <c r="E167" s="228" t="s">
        <v>305</v>
      </c>
      <c r="F167" s="229" t="s">
        <v>306</v>
      </c>
      <c r="G167" s="230" t="s">
        <v>190</v>
      </c>
      <c r="H167" s="231">
        <v>173.85499999999999</v>
      </c>
      <c r="I167" s="232"/>
      <c r="J167" s="233">
        <f>ROUND(I167*H167,2)</f>
        <v>0</v>
      </c>
      <c r="K167" s="234"/>
      <c r="L167" s="44"/>
      <c r="M167" s="235" t="s">
        <v>1</v>
      </c>
      <c r="N167" s="236" t="s">
        <v>38</v>
      </c>
      <c r="O167" s="91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138</v>
      </c>
      <c r="AT167" s="239" t="s">
        <v>134</v>
      </c>
      <c r="AU167" s="239" t="s">
        <v>80</v>
      </c>
      <c r="AY167" s="17" t="s">
        <v>131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7" t="s">
        <v>80</v>
      </c>
      <c r="BK167" s="240">
        <f>ROUND(I167*H167,2)</f>
        <v>0</v>
      </c>
      <c r="BL167" s="17" t="s">
        <v>138</v>
      </c>
      <c r="BM167" s="239" t="s">
        <v>307</v>
      </c>
    </row>
    <row r="168" s="13" customFormat="1">
      <c r="A168" s="13"/>
      <c r="B168" s="241"/>
      <c r="C168" s="242"/>
      <c r="D168" s="243" t="s">
        <v>144</v>
      </c>
      <c r="E168" s="244" t="s">
        <v>1</v>
      </c>
      <c r="F168" s="245" t="s">
        <v>308</v>
      </c>
      <c r="G168" s="242"/>
      <c r="H168" s="246">
        <v>173.85499999999999</v>
      </c>
      <c r="I168" s="247"/>
      <c r="J168" s="242"/>
      <c r="K168" s="242"/>
      <c r="L168" s="248"/>
      <c r="M168" s="249"/>
      <c r="N168" s="250"/>
      <c r="O168" s="250"/>
      <c r="P168" s="250"/>
      <c r="Q168" s="250"/>
      <c r="R168" s="250"/>
      <c r="S168" s="250"/>
      <c r="T168" s="25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2" t="s">
        <v>144</v>
      </c>
      <c r="AU168" s="252" t="s">
        <v>80</v>
      </c>
      <c r="AV168" s="13" t="s">
        <v>82</v>
      </c>
      <c r="AW168" s="13" t="s">
        <v>30</v>
      </c>
      <c r="AX168" s="13" t="s">
        <v>80</v>
      </c>
      <c r="AY168" s="252" t="s">
        <v>131</v>
      </c>
    </row>
    <row r="169" s="2" customFormat="1" ht="33" customHeight="1">
      <c r="A169" s="38"/>
      <c r="B169" s="39"/>
      <c r="C169" s="227" t="s">
        <v>8</v>
      </c>
      <c r="D169" s="227" t="s">
        <v>134</v>
      </c>
      <c r="E169" s="228" t="s">
        <v>309</v>
      </c>
      <c r="F169" s="229" t="s">
        <v>310</v>
      </c>
      <c r="G169" s="230" t="s">
        <v>142</v>
      </c>
      <c r="H169" s="231">
        <v>31.5</v>
      </c>
      <c r="I169" s="232"/>
      <c r="J169" s="233">
        <f>ROUND(I169*H169,2)</f>
        <v>0</v>
      </c>
      <c r="K169" s="234"/>
      <c r="L169" s="44"/>
      <c r="M169" s="235" t="s">
        <v>1</v>
      </c>
      <c r="N169" s="236" t="s">
        <v>38</v>
      </c>
      <c r="O169" s="91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9" t="s">
        <v>138</v>
      </c>
      <c r="AT169" s="239" t="s">
        <v>134</v>
      </c>
      <c r="AU169" s="239" t="s">
        <v>80</v>
      </c>
      <c r="AY169" s="17" t="s">
        <v>131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7" t="s">
        <v>80</v>
      </c>
      <c r="BK169" s="240">
        <f>ROUND(I169*H169,2)</f>
        <v>0</v>
      </c>
      <c r="BL169" s="17" t="s">
        <v>138</v>
      </c>
      <c r="BM169" s="239" t="s">
        <v>311</v>
      </c>
    </row>
    <row r="170" s="13" customFormat="1">
      <c r="A170" s="13"/>
      <c r="B170" s="241"/>
      <c r="C170" s="242"/>
      <c r="D170" s="243" t="s">
        <v>144</v>
      </c>
      <c r="E170" s="244" t="s">
        <v>1</v>
      </c>
      <c r="F170" s="245" t="s">
        <v>312</v>
      </c>
      <c r="G170" s="242"/>
      <c r="H170" s="246">
        <v>31.5</v>
      </c>
      <c r="I170" s="247"/>
      <c r="J170" s="242"/>
      <c r="K170" s="242"/>
      <c r="L170" s="248"/>
      <c r="M170" s="249"/>
      <c r="N170" s="250"/>
      <c r="O170" s="250"/>
      <c r="P170" s="250"/>
      <c r="Q170" s="250"/>
      <c r="R170" s="250"/>
      <c r="S170" s="250"/>
      <c r="T170" s="25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2" t="s">
        <v>144</v>
      </c>
      <c r="AU170" s="252" t="s">
        <v>80</v>
      </c>
      <c r="AV170" s="13" t="s">
        <v>82</v>
      </c>
      <c r="AW170" s="13" t="s">
        <v>30</v>
      </c>
      <c r="AX170" s="13" t="s">
        <v>73</v>
      </c>
      <c r="AY170" s="252" t="s">
        <v>131</v>
      </c>
    </row>
    <row r="171" s="14" customFormat="1">
      <c r="A171" s="14"/>
      <c r="B171" s="253"/>
      <c r="C171" s="254"/>
      <c r="D171" s="243" t="s">
        <v>144</v>
      </c>
      <c r="E171" s="255" t="s">
        <v>1</v>
      </c>
      <c r="F171" s="256" t="s">
        <v>159</v>
      </c>
      <c r="G171" s="254"/>
      <c r="H171" s="257">
        <v>31.5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3" t="s">
        <v>144</v>
      </c>
      <c r="AU171" s="263" t="s">
        <v>80</v>
      </c>
      <c r="AV171" s="14" t="s">
        <v>138</v>
      </c>
      <c r="AW171" s="14" t="s">
        <v>30</v>
      </c>
      <c r="AX171" s="14" t="s">
        <v>80</v>
      </c>
      <c r="AY171" s="263" t="s">
        <v>131</v>
      </c>
    </row>
    <row r="172" s="2" customFormat="1" ht="16.5" customHeight="1">
      <c r="A172" s="38"/>
      <c r="B172" s="39"/>
      <c r="C172" s="264" t="s">
        <v>313</v>
      </c>
      <c r="D172" s="264" t="s">
        <v>187</v>
      </c>
      <c r="E172" s="265" t="s">
        <v>314</v>
      </c>
      <c r="F172" s="266" t="s">
        <v>315</v>
      </c>
      <c r="G172" s="267" t="s">
        <v>190</v>
      </c>
      <c r="H172" s="268">
        <v>173.85499999999999</v>
      </c>
      <c r="I172" s="269"/>
      <c r="J172" s="270">
        <f>ROUND(I172*H172,2)</f>
        <v>0</v>
      </c>
      <c r="K172" s="271"/>
      <c r="L172" s="272"/>
      <c r="M172" s="273" t="s">
        <v>1</v>
      </c>
      <c r="N172" s="274" t="s">
        <v>38</v>
      </c>
      <c r="O172" s="91"/>
      <c r="P172" s="237">
        <f>O172*H172</f>
        <v>0</v>
      </c>
      <c r="Q172" s="237">
        <v>1</v>
      </c>
      <c r="R172" s="237">
        <f>Q172*H172</f>
        <v>173.85499999999999</v>
      </c>
      <c r="S172" s="237">
        <v>0</v>
      </c>
      <c r="T172" s="23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9" t="s">
        <v>170</v>
      </c>
      <c r="AT172" s="239" t="s">
        <v>187</v>
      </c>
      <c r="AU172" s="239" t="s">
        <v>80</v>
      </c>
      <c r="AY172" s="17" t="s">
        <v>131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7" t="s">
        <v>80</v>
      </c>
      <c r="BK172" s="240">
        <f>ROUND(I172*H172,2)</f>
        <v>0</v>
      </c>
      <c r="BL172" s="17" t="s">
        <v>138</v>
      </c>
      <c r="BM172" s="239" t="s">
        <v>316</v>
      </c>
    </row>
    <row r="173" s="13" customFormat="1">
      <c r="A173" s="13"/>
      <c r="B173" s="241"/>
      <c r="C173" s="242"/>
      <c r="D173" s="243" t="s">
        <v>144</v>
      </c>
      <c r="E173" s="244" t="s">
        <v>1</v>
      </c>
      <c r="F173" s="245" t="s">
        <v>317</v>
      </c>
      <c r="G173" s="242"/>
      <c r="H173" s="246">
        <v>173.85499999999999</v>
      </c>
      <c r="I173" s="247"/>
      <c r="J173" s="242"/>
      <c r="K173" s="242"/>
      <c r="L173" s="248"/>
      <c r="M173" s="249"/>
      <c r="N173" s="250"/>
      <c r="O173" s="250"/>
      <c r="P173" s="250"/>
      <c r="Q173" s="250"/>
      <c r="R173" s="250"/>
      <c r="S173" s="250"/>
      <c r="T173" s="25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2" t="s">
        <v>144</v>
      </c>
      <c r="AU173" s="252" t="s">
        <v>80</v>
      </c>
      <c r="AV173" s="13" t="s">
        <v>82</v>
      </c>
      <c r="AW173" s="13" t="s">
        <v>30</v>
      </c>
      <c r="AX173" s="13" t="s">
        <v>80</v>
      </c>
      <c r="AY173" s="252" t="s">
        <v>131</v>
      </c>
    </row>
    <row r="174" s="2" customFormat="1" ht="21.75" customHeight="1">
      <c r="A174" s="38"/>
      <c r="B174" s="39"/>
      <c r="C174" s="227" t="s">
        <v>218</v>
      </c>
      <c r="D174" s="227" t="s">
        <v>134</v>
      </c>
      <c r="E174" s="228" t="s">
        <v>318</v>
      </c>
      <c r="F174" s="229" t="s">
        <v>319</v>
      </c>
      <c r="G174" s="230" t="s">
        <v>142</v>
      </c>
      <c r="H174" s="231">
        <v>31.5</v>
      </c>
      <c r="I174" s="232"/>
      <c r="J174" s="233">
        <f>ROUND(I174*H174,2)</f>
        <v>0</v>
      </c>
      <c r="K174" s="234"/>
      <c r="L174" s="44"/>
      <c r="M174" s="235" t="s">
        <v>1</v>
      </c>
      <c r="N174" s="236" t="s">
        <v>38</v>
      </c>
      <c r="O174" s="91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9" t="s">
        <v>138</v>
      </c>
      <c r="AT174" s="239" t="s">
        <v>134</v>
      </c>
      <c r="AU174" s="239" t="s">
        <v>80</v>
      </c>
      <c r="AY174" s="17" t="s">
        <v>131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7" t="s">
        <v>80</v>
      </c>
      <c r="BK174" s="240">
        <f>ROUND(I174*H174,2)</f>
        <v>0</v>
      </c>
      <c r="BL174" s="17" t="s">
        <v>138</v>
      </c>
      <c r="BM174" s="239" t="s">
        <v>320</v>
      </c>
    </row>
    <row r="175" s="13" customFormat="1">
      <c r="A175" s="13"/>
      <c r="B175" s="241"/>
      <c r="C175" s="242"/>
      <c r="D175" s="243" t="s">
        <v>144</v>
      </c>
      <c r="E175" s="244" t="s">
        <v>1</v>
      </c>
      <c r="F175" s="245" t="s">
        <v>321</v>
      </c>
      <c r="G175" s="242"/>
      <c r="H175" s="246">
        <v>31.5</v>
      </c>
      <c r="I175" s="247"/>
      <c r="J175" s="242"/>
      <c r="K175" s="242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144</v>
      </c>
      <c r="AU175" s="252" t="s">
        <v>80</v>
      </c>
      <c r="AV175" s="13" t="s">
        <v>82</v>
      </c>
      <c r="AW175" s="13" t="s">
        <v>30</v>
      </c>
      <c r="AX175" s="13" t="s">
        <v>80</v>
      </c>
      <c r="AY175" s="252" t="s">
        <v>131</v>
      </c>
    </row>
    <row r="176" s="2" customFormat="1" ht="16.5" customHeight="1">
      <c r="A176" s="38"/>
      <c r="B176" s="39"/>
      <c r="C176" s="227" t="s">
        <v>224</v>
      </c>
      <c r="D176" s="227" t="s">
        <v>134</v>
      </c>
      <c r="E176" s="228" t="s">
        <v>322</v>
      </c>
      <c r="F176" s="229" t="s">
        <v>323</v>
      </c>
      <c r="G176" s="230" t="s">
        <v>256</v>
      </c>
      <c r="H176" s="231">
        <v>107.2</v>
      </c>
      <c r="I176" s="232"/>
      <c r="J176" s="233">
        <f>ROUND(I176*H176,2)</f>
        <v>0</v>
      </c>
      <c r="K176" s="234"/>
      <c r="L176" s="44"/>
      <c r="M176" s="235" t="s">
        <v>1</v>
      </c>
      <c r="N176" s="236" t="s">
        <v>38</v>
      </c>
      <c r="O176" s="91"/>
      <c r="P176" s="237">
        <f>O176*H176</f>
        <v>0</v>
      </c>
      <c r="Q176" s="237">
        <v>0</v>
      </c>
      <c r="R176" s="237">
        <f>Q176*H176</f>
        <v>0</v>
      </c>
      <c r="S176" s="237">
        <v>0</v>
      </c>
      <c r="T176" s="23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9" t="s">
        <v>138</v>
      </c>
      <c r="AT176" s="239" t="s">
        <v>134</v>
      </c>
      <c r="AU176" s="239" t="s">
        <v>80</v>
      </c>
      <c r="AY176" s="17" t="s">
        <v>131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7" t="s">
        <v>80</v>
      </c>
      <c r="BK176" s="240">
        <f>ROUND(I176*H176,2)</f>
        <v>0</v>
      </c>
      <c r="BL176" s="17" t="s">
        <v>138</v>
      </c>
      <c r="BM176" s="239" t="s">
        <v>324</v>
      </c>
    </row>
    <row r="177" s="13" customFormat="1">
      <c r="A177" s="13"/>
      <c r="B177" s="241"/>
      <c r="C177" s="242"/>
      <c r="D177" s="243" t="s">
        <v>144</v>
      </c>
      <c r="E177" s="244" t="s">
        <v>1</v>
      </c>
      <c r="F177" s="245" t="s">
        <v>325</v>
      </c>
      <c r="G177" s="242"/>
      <c r="H177" s="246">
        <v>107.2</v>
      </c>
      <c r="I177" s="247"/>
      <c r="J177" s="242"/>
      <c r="K177" s="242"/>
      <c r="L177" s="248"/>
      <c r="M177" s="249"/>
      <c r="N177" s="250"/>
      <c r="O177" s="250"/>
      <c r="P177" s="250"/>
      <c r="Q177" s="250"/>
      <c r="R177" s="250"/>
      <c r="S177" s="250"/>
      <c r="T177" s="25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2" t="s">
        <v>144</v>
      </c>
      <c r="AU177" s="252" t="s">
        <v>80</v>
      </c>
      <c r="AV177" s="13" t="s">
        <v>82</v>
      </c>
      <c r="AW177" s="13" t="s">
        <v>30</v>
      </c>
      <c r="AX177" s="13" t="s">
        <v>80</v>
      </c>
      <c r="AY177" s="252" t="s">
        <v>131</v>
      </c>
    </row>
    <row r="178" s="2" customFormat="1" ht="21.75" customHeight="1">
      <c r="A178" s="38"/>
      <c r="B178" s="39"/>
      <c r="C178" s="227" t="s">
        <v>231</v>
      </c>
      <c r="D178" s="227" t="s">
        <v>134</v>
      </c>
      <c r="E178" s="228" t="s">
        <v>326</v>
      </c>
      <c r="F178" s="229" t="s">
        <v>327</v>
      </c>
      <c r="G178" s="230" t="s">
        <v>256</v>
      </c>
      <c r="H178" s="231">
        <v>180</v>
      </c>
      <c r="I178" s="232"/>
      <c r="J178" s="233">
        <f>ROUND(I178*H178,2)</f>
        <v>0</v>
      </c>
      <c r="K178" s="234"/>
      <c r="L178" s="44"/>
      <c r="M178" s="235" t="s">
        <v>1</v>
      </c>
      <c r="N178" s="236" t="s">
        <v>38</v>
      </c>
      <c r="O178" s="91"/>
      <c r="P178" s="237">
        <f>O178*H178</f>
        <v>0</v>
      </c>
      <c r="Q178" s="237">
        <v>0</v>
      </c>
      <c r="R178" s="237">
        <f>Q178*H178</f>
        <v>0</v>
      </c>
      <c r="S178" s="237">
        <v>0</v>
      </c>
      <c r="T178" s="23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9" t="s">
        <v>138</v>
      </c>
      <c r="AT178" s="239" t="s">
        <v>134</v>
      </c>
      <c r="AU178" s="239" t="s">
        <v>80</v>
      </c>
      <c r="AY178" s="17" t="s">
        <v>131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7" t="s">
        <v>80</v>
      </c>
      <c r="BK178" s="240">
        <f>ROUND(I178*H178,2)</f>
        <v>0</v>
      </c>
      <c r="BL178" s="17" t="s">
        <v>138</v>
      </c>
      <c r="BM178" s="239" t="s">
        <v>328</v>
      </c>
    </row>
    <row r="179" s="13" customFormat="1">
      <c r="A179" s="13"/>
      <c r="B179" s="241"/>
      <c r="C179" s="242"/>
      <c r="D179" s="243" t="s">
        <v>144</v>
      </c>
      <c r="E179" s="244" t="s">
        <v>1</v>
      </c>
      <c r="F179" s="245" t="s">
        <v>329</v>
      </c>
      <c r="G179" s="242"/>
      <c r="H179" s="246">
        <v>180</v>
      </c>
      <c r="I179" s="247"/>
      <c r="J179" s="242"/>
      <c r="K179" s="242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144</v>
      </c>
      <c r="AU179" s="252" t="s">
        <v>80</v>
      </c>
      <c r="AV179" s="13" t="s">
        <v>82</v>
      </c>
      <c r="AW179" s="13" t="s">
        <v>30</v>
      </c>
      <c r="AX179" s="13" t="s">
        <v>80</v>
      </c>
      <c r="AY179" s="252" t="s">
        <v>131</v>
      </c>
    </row>
    <row r="180" s="2" customFormat="1" ht="21.75" customHeight="1">
      <c r="A180" s="38"/>
      <c r="B180" s="39"/>
      <c r="C180" s="227" t="s">
        <v>330</v>
      </c>
      <c r="D180" s="227" t="s">
        <v>134</v>
      </c>
      <c r="E180" s="228" t="s">
        <v>331</v>
      </c>
      <c r="F180" s="229" t="s">
        <v>332</v>
      </c>
      <c r="G180" s="230" t="s">
        <v>256</v>
      </c>
      <c r="H180" s="231">
        <v>180</v>
      </c>
      <c r="I180" s="232"/>
      <c r="J180" s="233">
        <f>ROUND(I180*H180,2)</f>
        <v>0</v>
      </c>
      <c r="K180" s="234"/>
      <c r="L180" s="44"/>
      <c r="M180" s="235" t="s">
        <v>1</v>
      </c>
      <c r="N180" s="236" t="s">
        <v>38</v>
      </c>
      <c r="O180" s="91"/>
      <c r="P180" s="237">
        <f>O180*H180</f>
        <v>0</v>
      </c>
      <c r="Q180" s="237">
        <v>0</v>
      </c>
      <c r="R180" s="237">
        <f>Q180*H180</f>
        <v>0</v>
      </c>
      <c r="S180" s="237">
        <v>0</v>
      </c>
      <c r="T180" s="23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9" t="s">
        <v>138</v>
      </c>
      <c r="AT180" s="239" t="s">
        <v>134</v>
      </c>
      <c r="AU180" s="239" t="s">
        <v>80</v>
      </c>
      <c r="AY180" s="17" t="s">
        <v>131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7" t="s">
        <v>80</v>
      </c>
      <c r="BK180" s="240">
        <f>ROUND(I180*H180,2)</f>
        <v>0</v>
      </c>
      <c r="BL180" s="17" t="s">
        <v>138</v>
      </c>
      <c r="BM180" s="239" t="s">
        <v>333</v>
      </c>
    </row>
    <row r="181" s="2" customFormat="1" ht="16.5" customHeight="1">
      <c r="A181" s="38"/>
      <c r="B181" s="39"/>
      <c r="C181" s="264" t="s">
        <v>7</v>
      </c>
      <c r="D181" s="264" t="s">
        <v>187</v>
      </c>
      <c r="E181" s="265" t="s">
        <v>334</v>
      </c>
      <c r="F181" s="266" t="s">
        <v>335</v>
      </c>
      <c r="G181" s="267" t="s">
        <v>336</v>
      </c>
      <c r="H181" s="268">
        <v>2.7000000000000002</v>
      </c>
      <c r="I181" s="269"/>
      <c r="J181" s="270">
        <f>ROUND(I181*H181,2)</f>
        <v>0</v>
      </c>
      <c r="K181" s="271"/>
      <c r="L181" s="272"/>
      <c r="M181" s="273" t="s">
        <v>1</v>
      </c>
      <c r="N181" s="274" t="s">
        <v>38</v>
      </c>
      <c r="O181" s="91"/>
      <c r="P181" s="237">
        <f>O181*H181</f>
        <v>0</v>
      </c>
      <c r="Q181" s="237">
        <v>0.001</v>
      </c>
      <c r="R181" s="237">
        <f>Q181*H181</f>
        <v>0.0027000000000000001</v>
      </c>
      <c r="S181" s="237">
        <v>0</v>
      </c>
      <c r="T181" s="23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9" t="s">
        <v>170</v>
      </c>
      <c r="AT181" s="239" t="s">
        <v>187</v>
      </c>
      <c r="AU181" s="239" t="s">
        <v>80</v>
      </c>
      <c r="AY181" s="17" t="s">
        <v>131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7" t="s">
        <v>80</v>
      </c>
      <c r="BK181" s="240">
        <f>ROUND(I181*H181,2)</f>
        <v>0</v>
      </c>
      <c r="BL181" s="17" t="s">
        <v>138</v>
      </c>
      <c r="BM181" s="239" t="s">
        <v>337</v>
      </c>
    </row>
    <row r="182" s="13" customFormat="1">
      <c r="A182" s="13"/>
      <c r="B182" s="241"/>
      <c r="C182" s="242"/>
      <c r="D182" s="243" t="s">
        <v>144</v>
      </c>
      <c r="E182" s="242"/>
      <c r="F182" s="245" t="s">
        <v>338</v>
      </c>
      <c r="G182" s="242"/>
      <c r="H182" s="246">
        <v>2.7000000000000002</v>
      </c>
      <c r="I182" s="247"/>
      <c r="J182" s="242"/>
      <c r="K182" s="242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144</v>
      </c>
      <c r="AU182" s="252" t="s">
        <v>80</v>
      </c>
      <c r="AV182" s="13" t="s">
        <v>82</v>
      </c>
      <c r="AW182" s="13" t="s">
        <v>4</v>
      </c>
      <c r="AX182" s="13" t="s">
        <v>80</v>
      </c>
      <c r="AY182" s="252" t="s">
        <v>131</v>
      </c>
    </row>
    <row r="183" s="2" customFormat="1" ht="16.5" customHeight="1">
      <c r="A183" s="38"/>
      <c r="B183" s="39"/>
      <c r="C183" s="227" t="s">
        <v>339</v>
      </c>
      <c r="D183" s="227" t="s">
        <v>134</v>
      </c>
      <c r="E183" s="228" t="s">
        <v>340</v>
      </c>
      <c r="F183" s="229" t="s">
        <v>341</v>
      </c>
      <c r="G183" s="230" t="s">
        <v>256</v>
      </c>
      <c r="H183" s="231">
        <v>180</v>
      </c>
      <c r="I183" s="232"/>
      <c r="J183" s="233">
        <f>ROUND(I183*H183,2)</f>
        <v>0</v>
      </c>
      <c r="K183" s="234"/>
      <c r="L183" s="44"/>
      <c r="M183" s="235" t="s">
        <v>1</v>
      </c>
      <c r="N183" s="236" t="s">
        <v>38</v>
      </c>
      <c r="O183" s="91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9" t="s">
        <v>138</v>
      </c>
      <c r="AT183" s="239" t="s">
        <v>134</v>
      </c>
      <c r="AU183" s="239" t="s">
        <v>80</v>
      </c>
      <c r="AY183" s="17" t="s">
        <v>131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7" t="s">
        <v>80</v>
      </c>
      <c r="BK183" s="240">
        <f>ROUND(I183*H183,2)</f>
        <v>0</v>
      </c>
      <c r="BL183" s="17" t="s">
        <v>138</v>
      </c>
      <c r="BM183" s="239" t="s">
        <v>342</v>
      </c>
    </row>
    <row r="184" s="13" customFormat="1">
      <c r="A184" s="13"/>
      <c r="B184" s="241"/>
      <c r="C184" s="242"/>
      <c r="D184" s="243" t="s">
        <v>144</v>
      </c>
      <c r="E184" s="244" t="s">
        <v>1</v>
      </c>
      <c r="F184" s="245" t="s">
        <v>329</v>
      </c>
      <c r="G184" s="242"/>
      <c r="H184" s="246">
        <v>180</v>
      </c>
      <c r="I184" s="247"/>
      <c r="J184" s="242"/>
      <c r="K184" s="242"/>
      <c r="L184" s="248"/>
      <c r="M184" s="249"/>
      <c r="N184" s="250"/>
      <c r="O184" s="250"/>
      <c r="P184" s="250"/>
      <c r="Q184" s="250"/>
      <c r="R184" s="250"/>
      <c r="S184" s="250"/>
      <c r="T184" s="25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2" t="s">
        <v>144</v>
      </c>
      <c r="AU184" s="252" t="s">
        <v>80</v>
      </c>
      <c r="AV184" s="13" t="s">
        <v>82</v>
      </c>
      <c r="AW184" s="13" t="s">
        <v>30</v>
      </c>
      <c r="AX184" s="13" t="s">
        <v>80</v>
      </c>
      <c r="AY184" s="252" t="s">
        <v>131</v>
      </c>
    </row>
    <row r="185" s="2" customFormat="1" ht="21.75" customHeight="1">
      <c r="A185" s="38"/>
      <c r="B185" s="39"/>
      <c r="C185" s="227" t="s">
        <v>343</v>
      </c>
      <c r="D185" s="227" t="s">
        <v>134</v>
      </c>
      <c r="E185" s="228" t="s">
        <v>344</v>
      </c>
      <c r="F185" s="229" t="s">
        <v>345</v>
      </c>
      <c r="G185" s="230" t="s">
        <v>256</v>
      </c>
      <c r="H185" s="231">
        <v>180</v>
      </c>
      <c r="I185" s="232"/>
      <c r="J185" s="233">
        <f>ROUND(I185*H185,2)</f>
        <v>0</v>
      </c>
      <c r="K185" s="234"/>
      <c r="L185" s="44"/>
      <c r="M185" s="235" t="s">
        <v>1</v>
      </c>
      <c r="N185" s="236" t="s">
        <v>38</v>
      </c>
      <c r="O185" s="91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9" t="s">
        <v>138</v>
      </c>
      <c r="AT185" s="239" t="s">
        <v>134</v>
      </c>
      <c r="AU185" s="239" t="s">
        <v>80</v>
      </c>
      <c r="AY185" s="17" t="s">
        <v>131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7" t="s">
        <v>80</v>
      </c>
      <c r="BK185" s="240">
        <f>ROUND(I185*H185,2)</f>
        <v>0</v>
      </c>
      <c r="BL185" s="17" t="s">
        <v>138</v>
      </c>
      <c r="BM185" s="239" t="s">
        <v>346</v>
      </c>
    </row>
    <row r="186" s="13" customFormat="1">
      <c r="A186" s="13"/>
      <c r="B186" s="241"/>
      <c r="C186" s="242"/>
      <c r="D186" s="243" t="s">
        <v>144</v>
      </c>
      <c r="E186" s="244" t="s">
        <v>1</v>
      </c>
      <c r="F186" s="245" t="s">
        <v>329</v>
      </c>
      <c r="G186" s="242"/>
      <c r="H186" s="246">
        <v>180</v>
      </c>
      <c r="I186" s="247"/>
      <c r="J186" s="242"/>
      <c r="K186" s="242"/>
      <c r="L186" s="248"/>
      <c r="M186" s="249"/>
      <c r="N186" s="250"/>
      <c r="O186" s="250"/>
      <c r="P186" s="250"/>
      <c r="Q186" s="250"/>
      <c r="R186" s="250"/>
      <c r="S186" s="250"/>
      <c r="T186" s="25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2" t="s">
        <v>144</v>
      </c>
      <c r="AU186" s="252" t="s">
        <v>80</v>
      </c>
      <c r="AV186" s="13" t="s">
        <v>82</v>
      </c>
      <c r="AW186" s="13" t="s">
        <v>30</v>
      </c>
      <c r="AX186" s="13" t="s">
        <v>80</v>
      </c>
      <c r="AY186" s="252" t="s">
        <v>131</v>
      </c>
    </row>
    <row r="187" s="12" customFormat="1" ht="25.92" customHeight="1">
      <c r="A187" s="12"/>
      <c r="B187" s="211"/>
      <c r="C187" s="212"/>
      <c r="D187" s="213" t="s">
        <v>72</v>
      </c>
      <c r="E187" s="214" t="s">
        <v>82</v>
      </c>
      <c r="F187" s="214" t="s">
        <v>347</v>
      </c>
      <c r="G187" s="212"/>
      <c r="H187" s="212"/>
      <c r="I187" s="215"/>
      <c r="J187" s="216">
        <f>BK187</f>
        <v>0</v>
      </c>
      <c r="K187" s="212"/>
      <c r="L187" s="217"/>
      <c r="M187" s="218"/>
      <c r="N187" s="219"/>
      <c r="O187" s="219"/>
      <c r="P187" s="220">
        <f>P188+SUM(P189:P200)</f>
        <v>0</v>
      </c>
      <c r="Q187" s="219"/>
      <c r="R187" s="220">
        <f>R188+SUM(R189:R200)</f>
        <v>25.501865377000001</v>
      </c>
      <c r="S187" s="219"/>
      <c r="T187" s="221">
        <f>T188+SUM(T189:T200)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2" t="s">
        <v>80</v>
      </c>
      <c r="AT187" s="223" t="s">
        <v>72</v>
      </c>
      <c r="AU187" s="223" t="s">
        <v>73</v>
      </c>
      <c r="AY187" s="222" t="s">
        <v>131</v>
      </c>
      <c r="BK187" s="224">
        <f>BK188+SUM(BK189:BK200)</f>
        <v>0</v>
      </c>
    </row>
    <row r="188" s="2" customFormat="1" ht="16.5" customHeight="1">
      <c r="A188" s="38"/>
      <c r="B188" s="39"/>
      <c r="C188" s="227" t="s">
        <v>348</v>
      </c>
      <c r="D188" s="227" t="s">
        <v>134</v>
      </c>
      <c r="E188" s="228" t="s">
        <v>349</v>
      </c>
      <c r="F188" s="229" t="s">
        <v>350</v>
      </c>
      <c r="G188" s="230" t="s">
        <v>142</v>
      </c>
      <c r="H188" s="231">
        <v>2.6499999999999999</v>
      </c>
      <c r="I188" s="232"/>
      <c r="J188" s="233">
        <f>ROUND(I188*H188,2)</f>
        <v>0</v>
      </c>
      <c r="K188" s="234"/>
      <c r="L188" s="44"/>
      <c r="M188" s="235" t="s">
        <v>1</v>
      </c>
      <c r="N188" s="236" t="s">
        <v>38</v>
      </c>
      <c r="O188" s="91"/>
      <c r="P188" s="237">
        <f>O188*H188</f>
        <v>0</v>
      </c>
      <c r="Q188" s="237">
        <v>2.3323839999999998</v>
      </c>
      <c r="R188" s="237">
        <f>Q188*H188</f>
        <v>6.1808175999999992</v>
      </c>
      <c r="S188" s="237">
        <v>0</v>
      </c>
      <c r="T188" s="23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9" t="s">
        <v>138</v>
      </c>
      <c r="AT188" s="239" t="s">
        <v>134</v>
      </c>
      <c r="AU188" s="239" t="s">
        <v>80</v>
      </c>
      <c r="AY188" s="17" t="s">
        <v>131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7" t="s">
        <v>80</v>
      </c>
      <c r="BK188" s="240">
        <f>ROUND(I188*H188,2)</f>
        <v>0</v>
      </c>
      <c r="BL188" s="17" t="s">
        <v>138</v>
      </c>
      <c r="BM188" s="239" t="s">
        <v>351</v>
      </c>
    </row>
    <row r="189" s="2" customFormat="1" ht="16.5" customHeight="1">
      <c r="A189" s="38"/>
      <c r="B189" s="39"/>
      <c r="C189" s="227" t="s">
        <v>352</v>
      </c>
      <c r="D189" s="227" t="s">
        <v>134</v>
      </c>
      <c r="E189" s="228" t="s">
        <v>353</v>
      </c>
      <c r="F189" s="229" t="s">
        <v>354</v>
      </c>
      <c r="G189" s="230" t="s">
        <v>142</v>
      </c>
      <c r="H189" s="231">
        <v>6.7999999999999998</v>
      </c>
      <c r="I189" s="232"/>
      <c r="J189" s="233">
        <f>ROUND(I189*H189,2)</f>
        <v>0</v>
      </c>
      <c r="K189" s="234"/>
      <c r="L189" s="44"/>
      <c r="M189" s="235" t="s">
        <v>1</v>
      </c>
      <c r="N189" s="236" t="s">
        <v>38</v>
      </c>
      <c r="O189" s="91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9" t="s">
        <v>138</v>
      </c>
      <c r="AT189" s="239" t="s">
        <v>134</v>
      </c>
      <c r="AU189" s="239" t="s">
        <v>80</v>
      </c>
      <c r="AY189" s="17" t="s">
        <v>131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7" t="s">
        <v>80</v>
      </c>
      <c r="BK189" s="240">
        <f>ROUND(I189*H189,2)</f>
        <v>0</v>
      </c>
      <c r="BL189" s="17" t="s">
        <v>138</v>
      </c>
      <c r="BM189" s="239" t="s">
        <v>355</v>
      </c>
    </row>
    <row r="190" s="2" customFormat="1" ht="16.5" customHeight="1">
      <c r="A190" s="38"/>
      <c r="B190" s="39"/>
      <c r="C190" s="227" t="s">
        <v>356</v>
      </c>
      <c r="D190" s="227" t="s">
        <v>134</v>
      </c>
      <c r="E190" s="228" t="s">
        <v>357</v>
      </c>
      <c r="F190" s="229" t="s">
        <v>358</v>
      </c>
      <c r="G190" s="230" t="s">
        <v>256</v>
      </c>
      <c r="H190" s="231">
        <v>13.744</v>
      </c>
      <c r="I190" s="232"/>
      <c r="J190" s="233">
        <f>ROUND(I190*H190,2)</f>
        <v>0</v>
      </c>
      <c r="K190" s="234"/>
      <c r="L190" s="44"/>
      <c r="M190" s="235" t="s">
        <v>1</v>
      </c>
      <c r="N190" s="236" t="s">
        <v>38</v>
      </c>
      <c r="O190" s="91"/>
      <c r="P190" s="237">
        <f>O190*H190</f>
        <v>0</v>
      </c>
      <c r="Q190" s="237">
        <v>0.0014357</v>
      </c>
      <c r="R190" s="237">
        <f>Q190*H190</f>
        <v>0.019732260800000002</v>
      </c>
      <c r="S190" s="237">
        <v>0</v>
      </c>
      <c r="T190" s="23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9" t="s">
        <v>138</v>
      </c>
      <c r="AT190" s="239" t="s">
        <v>134</v>
      </c>
      <c r="AU190" s="239" t="s">
        <v>80</v>
      </c>
      <c r="AY190" s="17" t="s">
        <v>131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7" t="s">
        <v>80</v>
      </c>
      <c r="BK190" s="240">
        <f>ROUND(I190*H190,2)</f>
        <v>0</v>
      </c>
      <c r="BL190" s="17" t="s">
        <v>138</v>
      </c>
      <c r="BM190" s="239" t="s">
        <v>359</v>
      </c>
    </row>
    <row r="191" s="13" customFormat="1">
      <c r="A191" s="13"/>
      <c r="B191" s="241"/>
      <c r="C191" s="242"/>
      <c r="D191" s="243" t="s">
        <v>144</v>
      </c>
      <c r="E191" s="244" t="s">
        <v>1</v>
      </c>
      <c r="F191" s="245" t="s">
        <v>360</v>
      </c>
      <c r="G191" s="242"/>
      <c r="H191" s="246">
        <v>5.4480000000000004</v>
      </c>
      <c r="I191" s="247"/>
      <c r="J191" s="242"/>
      <c r="K191" s="242"/>
      <c r="L191" s="248"/>
      <c r="M191" s="249"/>
      <c r="N191" s="250"/>
      <c r="O191" s="250"/>
      <c r="P191" s="250"/>
      <c r="Q191" s="250"/>
      <c r="R191" s="250"/>
      <c r="S191" s="250"/>
      <c r="T191" s="25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2" t="s">
        <v>144</v>
      </c>
      <c r="AU191" s="252" t="s">
        <v>80</v>
      </c>
      <c r="AV191" s="13" t="s">
        <v>82</v>
      </c>
      <c r="AW191" s="13" t="s">
        <v>30</v>
      </c>
      <c r="AX191" s="13" t="s">
        <v>73</v>
      </c>
      <c r="AY191" s="252" t="s">
        <v>131</v>
      </c>
    </row>
    <row r="192" s="13" customFormat="1">
      <c r="A192" s="13"/>
      <c r="B192" s="241"/>
      <c r="C192" s="242"/>
      <c r="D192" s="243" t="s">
        <v>144</v>
      </c>
      <c r="E192" s="244" t="s">
        <v>1</v>
      </c>
      <c r="F192" s="245" t="s">
        <v>361</v>
      </c>
      <c r="G192" s="242"/>
      <c r="H192" s="246">
        <v>8.2959999999999994</v>
      </c>
      <c r="I192" s="247"/>
      <c r="J192" s="242"/>
      <c r="K192" s="242"/>
      <c r="L192" s="248"/>
      <c r="M192" s="249"/>
      <c r="N192" s="250"/>
      <c r="O192" s="250"/>
      <c r="P192" s="250"/>
      <c r="Q192" s="250"/>
      <c r="R192" s="250"/>
      <c r="S192" s="250"/>
      <c r="T192" s="25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2" t="s">
        <v>144</v>
      </c>
      <c r="AU192" s="252" t="s">
        <v>80</v>
      </c>
      <c r="AV192" s="13" t="s">
        <v>82</v>
      </c>
      <c r="AW192" s="13" t="s">
        <v>30</v>
      </c>
      <c r="AX192" s="13" t="s">
        <v>73</v>
      </c>
      <c r="AY192" s="252" t="s">
        <v>131</v>
      </c>
    </row>
    <row r="193" s="14" customFormat="1">
      <c r="A193" s="14"/>
      <c r="B193" s="253"/>
      <c r="C193" s="254"/>
      <c r="D193" s="243" t="s">
        <v>144</v>
      </c>
      <c r="E193" s="255" t="s">
        <v>1</v>
      </c>
      <c r="F193" s="256" t="s">
        <v>159</v>
      </c>
      <c r="G193" s="254"/>
      <c r="H193" s="257">
        <v>13.744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3" t="s">
        <v>144</v>
      </c>
      <c r="AU193" s="263" t="s">
        <v>80</v>
      </c>
      <c r="AV193" s="14" t="s">
        <v>138</v>
      </c>
      <c r="AW193" s="14" t="s">
        <v>30</v>
      </c>
      <c r="AX193" s="14" t="s">
        <v>80</v>
      </c>
      <c r="AY193" s="263" t="s">
        <v>131</v>
      </c>
    </row>
    <row r="194" s="2" customFormat="1" ht="16.5" customHeight="1">
      <c r="A194" s="38"/>
      <c r="B194" s="39"/>
      <c r="C194" s="227" t="s">
        <v>362</v>
      </c>
      <c r="D194" s="227" t="s">
        <v>134</v>
      </c>
      <c r="E194" s="228" t="s">
        <v>363</v>
      </c>
      <c r="F194" s="229" t="s">
        <v>364</v>
      </c>
      <c r="G194" s="230" t="s">
        <v>256</v>
      </c>
      <c r="H194" s="231">
        <v>13.744</v>
      </c>
      <c r="I194" s="232"/>
      <c r="J194" s="233">
        <f>ROUND(I194*H194,2)</f>
        <v>0</v>
      </c>
      <c r="K194" s="234"/>
      <c r="L194" s="44"/>
      <c r="M194" s="235" t="s">
        <v>1</v>
      </c>
      <c r="N194" s="236" t="s">
        <v>38</v>
      </c>
      <c r="O194" s="91"/>
      <c r="P194" s="237">
        <f>O194*H194</f>
        <v>0</v>
      </c>
      <c r="Q194" s="237">
        <v>3.6000000000000001E-05</v>
      </c>
      <c r="R194" s="237">
        <f>Q194*H194</f>
        <v>0.00049478399999999996</v>
      </c>
      <c r="S194" s="237">
        <v>0</v>
      </c>
      <c r="T194" s="23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9" t="s">
        <v>138</v>
      </c>
      <c r="AT194" s="239" t="s">
        <v>134</v>
      </c>
      <c r="AU194" s="239" t="s">
        <v>80</v>
      </c>
      <c r="AY194" s="17" t="s">
        <v>131</v>
      </c>
      <c r="BE194" s="240">
        <f>IF(N194="základní",J194,0)</f>
        <v>0</v>
      </c>
      <c r="BF194" s="240">
        <f>IF(N194="snížená",J194,0)</f>
        <v>0</v>
      </c>
      <c r="BG194" s="240">
        <f>IF(N194="zákl. přenesená",J194,0)</f>
        <v>0</v>
      </c>
      <c r="BH194" s="240">
        <f>IF(N194="sníž. přenesená",J194,0)</f>
        <v>0</v>
      </c>
      <c r="BI194" s="240">
        <f>IF(N194="nulová",J194,0)</f>
        <v>0</v>
      </c>
      <c r="BJ194" s="17" t="s">
        <v>80</v>
      </c>
      <c r="BK194" s="240">
        <f>ROUND(I194*H194,2)</f>
        <v>0</v>
      </c>
      <c r="BL194" s="17" t="s">
        <v>138</v>
      </c>
      <c r="BM194" s="239" t="s">
        <v>365</v>
      </c>
    </row>
    <row r="195" s="13" customFormat="1">
      <c r="A195" s="13"/>
      <c r="B195" s="241"/>
      <c r="C195" s="242"/>
      <c r="D195" s="243" t="s">
        <v>144</v>
      </c>
      <c r="E195" s="244" t="s">
        <v>1</v>
      </c>
      <c r="F195" s="245" t="s">
        <v>366</v>
      </c>
      <c r="G195" s="242"/>
      <c r="H195" s="246">
        <v>13.744</v>
      </c>
      <c r="I195" s="247"/>
      <c r="J195" s="242"/>
      <c r="K195" s="242"/>
      <c r="L195" s="248"/>
      <c r="M195" s="249"/>
      <c r="N195" s="250"/>
      <c r="O195" s="250"/>
      <c r="P195" s="250"/>
      <c r="Q195" s="250"/>
      <c r="R195" s="250"/>
      <c r="S195" s="250"/>
      <c r="T195" s="25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2" t="s">
        <v>144</v>
      </c>
      <c r="AU195" s="252" t="s">
        <v>80</v>
      </c>
      <c r="AV195" s="13" t="s">
        <v>82</v>
      </c>
      <c r="AW195" s="13" t="s">
        <v>30</v>
      </c>
      <c r="AX195" s="13" t="s">
        <v>80</v>
      </c>
      <c r="AY195" s="252" t="s">
        <v>131</v>
      </c>
    </row>
    <row r="196" s="2" customFormat="1" ht="16.5" customHeight="1">
      <c r="A196" s="38"/>
      <c r="B196" s="39"/>
      <c r="C196" s="264" t="s">
        <v>367</v>
      </c>
      <c r="D196" s="264" t="s">
        <v>187</v>
      </c>
      <c r="E196" s="265" t="s">
        <v>368</v>
      </c>
      <c r="F196" s="266" t="s">
        <v>369</v>
      </c>
      <c r="G196" s="267" t="s">
        <v>256</v>
      </c>
      <c r="H196" s="268">
        <v>41</v>
      </c>
      <c r="I196" s="269"/>
      <c r="J196" s="270">
        <f>ROUND(I196*H196,2)</f>
        <v>0</v>
      </c>
      <c r="K196" s="271"/>
      <c r="L196" s="272"/>
      <c r="M196" s="273" t="s">
        <v>1</v>
      </c>
      <c r="N196" s="274" t="s">
        <v>38</v>
      </c>
      <c r="O196" s="91"/>
      <c r="P196" s="237">
        <f>O196*H196</f>
        <v>0</v>
      </c>
      <c r="Q196" s="237">
        <v>0.00792</v>
      </c>
      <c r="R196" s="237">
        <f>Q196*H196</f>
        <v>0.32472000000000001</v>
      </c>
      <c r="S196" s="237">
        <v>0</v>
      </c>
      <c r="T196" s="23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9" t="s">
        <v>170</v>
      </c>
      <c r="AT196" s="239" t="s">
        <v>187</v>
      </c>
      <c r="AU196" s="239" t="s">
        <v>80</v>
      </c>
      <c r="AY196" s="17" t="s">
        <v>131</v>
      </c>
      <c r="BE196" s="240">
        <f>IF(N196="základní",J196,0)</f>
        <v>0</v>
      </c>
      <c r="BF196" s="240">
        <f>IF(N196="snížená",J196,0)</f>
        <v>0</v>
      </c>
      <c r="BG196" s="240">
        <f>IF(N196="zákl. přenesená",J196,0)</f>
        <v>0</v>
      </c>
      <c r="BH196" s="240">
        <f>IF(N196="sníž. přenesená",J196,0)</f>
        <v>0</v>
      </c>
      <c r="BI196" s="240">
        <f>IF(N196="nulová",J196,0)</f>
        <v>0</v>
      </c>
      <c r="BJ196" s="17" t="s">
        <v>80</v>
      </c>
      <c r="BK196" s="240">
        <f>ROUND(I196*H196,2)</f>
        <v>0</v>
      </c>
      <c r="BL196" s="17" t="s">
        <v>138</v>
      </c>
      <c r="BM196" s="239" t="s">
        <v>370</v>
      </c>
    </row>
    <row r="197" s="13" customFormat="1">
      <c r="A197" s="13"/>
      <c r="B197" s="241"/>
      <c r="C197" s="242"/>
      <c r="D197" s="243" t="s">
        <v>144</v>
      </c>
      <c r="E197" s="244" t="s">
        <v>1</v>
      </c>
      <c r="F197" s="245" t="s">
        <v>371</v>
      </c>
      <c r="G197" s="242"/>
      <c r="H197" s="246">
        <v>41</v>
      </c>
      <c r="I197" s="247"/>
      <c r="J197" s="242"/>
      <c r="K197" s="242"/>
      <c r="L197" s="248"/>
      <c r="M197" s="249"/>
      <c r="N197" s="250"/>
      <c r="O197" s="250"/>
      <c r="P197" s="250"/>
      <c r="Q197" s="250"/>
      <c r="R197" s="250"/>
      <c r="S197" s="250"/>
      <c r="T197" s="25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2" t="s">
        <v>144</v>
      </c>
      <c r="AU197" s="252" t="s">
        <v>80</v>
      </c>
      <c r="AV197" s="13" t="s">
        <v>82</v>
      </c>
      <c r="AW197" s="13" t="s">
        <v>30</v>
      </c>
      <c r="AX197" s="13" t="s">
        <v>80</v>
      </c>
      <c r="AY197" s="252" t="s">
        <v>131</v>
      </c>
    </row>
    <row r="198" s="2" customFormat="1" ht="21.75" customHeight="1">
      <c r="A198" s="38"/>
      <c r="B198" s="39"/>
      <c r="C198" s="227" t="s">
        <v>372</v>
      </c>
      <c r="D198" s="227" t="s">
        <v>134</v>
      </c>
      <c r="E198" s="228" t="s">
        <v>373</v>
      </c>
      <c r="F198" s="229" t="s">
        <v>374</v>
      </c>
      <c r="G198" s="230" t="s">
        <v>142</v>
      </c>
      <c r="H198" s="231">
        <v>1.351</v>
      </c>
      <c r="I198" s="232"/>
      <c r="J198" s="233">
        <f>ROUND(I198*H198,2)</f>
        <v>0</v>
      </c>
      <c r="K198" s="234"/>
      <c r="L198" s="44"/>
      <c r="M198" s="235" t="s">
        <v>1</v>
      </c>
      <c r="N198" s="236" t="s">
        <v>38</v>
      </c>
      <c r="O198" s="91"/>
      <c r="P198" s="237">
        <f>O198*H198</f>
        <v>0</v>
      </c>
      <c r="Q198" s="237">
        <v>0</v>
      </c>
      <c r="R198" s="237">
        <f>Q198*H198</f>
        <v>0</v>
      </c>
      <c r="S198" s="237">
        <v>0</v>
      </c>
      <c r="T198" s="23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9" t="s">
        <v>138</v>
      </c>
      <c r="AT198" s="239" t="s">
        <v>134</v>
      </c>
      <c r="AU198" s="239" t="s">
        <v>80</v>
      </c>
      <c r="AY198" s="17" t="s">
        <v>131</v>
      </c>
      <c r="BE198" s="240">
        <f>IF(N198="základní",J198,0)</f>
        <v>0</v>
      </c>
      <c r="BF198" s="240">
        <f>IF(N198="snížená",J198,0)</f>
        <v>0</v>
      </c>
      <c r="BG198" s="240">
        <f>IF(N198="zákl. přenesená",J198,0)</f>
        <v>0</v>
      </c>
      <c r="BH198" s="240">
        <f>IF(N198="sníž. přenesená",J198,0)</f>
        <v>0</v>
      </c>
      <c r="BI198" s="240">
        <f>IF(N198="nulová",J198,0)</f>
        <v>0</v>
      </c>
      <c r="BJ198" s="17" t="s">
        <v>80</v>
      </c>
      <c r="BK198" s="240">
        <f>ROUND(I198*H198,2)</f>
        <v>0</v>
      </c>
      <c r="BL198" s="17" t="s">
        <v>138</v>
      </c>
      <c r="BM198" s="239" t="s">
        <v>375</v>
      </c>
    </row>
    <row r="199" s="13" customFormat="1">
      <c r="A199" s="13"/>
      <c r="B199" s="241"/>
      <c r="C199" s="242"/>
      <c r="D199" s="243" t="s">
        <v>144</v>
      </c>
      <c r="E199" s="244" t="s">
        <v>1</v>
      </c>
      <c r="F199" s="245" t="s">
        <v>376</v>
      </c>
      <c r="G199" s="242"/>
      <c r="H199" s="246">
        <v>1.351</v>
      </c>
      <c r="I199" s="247"/>
      <c r="J199" s="242"/>
      <c r="K199" s="242"/>
      <c r="L199" s="248"/>
      <c r="M199" s="249"/>
      <c r="N199" s="250"/>
      <c r="O199" s="250"/>
      <c r="P199" s="250"/>
      <c r="Q199" s="250"/>
      <c r="R199" s="250"/>
      <c r="S199" s="250"/>
      <c r="T199" s="25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2" t="s">
        <v>144</v>
      </c>
      <c r="AU199" s="252" t="s">
        <v>80</v>
      </c>
      <c r="AV199" s="13" t="s">
        <v>82</v>
      </c>
      <c r="AW199" s="13" t="s">
        <v>30</v>
      </c>
      <c r="AX199" s="13" t="s">
        <v>80</v>
      </c>
      <c r="AY199" s="252" t="s">
        <v>131</v>
      </c>
    </row>
    <row r="200" s="12" customFormat="1" ht="22.8" customHeight="1">
      <c r="A200" s="12"/>
      <c r="B200" s="211"/>
      <c r="C200" s="212"/>
      <c r="D200" s="213" t="s">
        <v>72</v>
      </c>
      <c r="E200" s="225" t="s">
        <v>146</v>
      </c>
      <c r="F200" s="225" t="s">
        <v>377</v>
      </c>
      <c r="G200" s="212"/>
      <c r="H200" s="212"/>
      <c r="I200" s="215"/>
      <c r="J200" s="226">
        <f>BK200</f>
        <v>0</v>
      </c>
      <c r="K200" s="212"/>
      <c r="L200" s="217"/>
      <c r="M200" s="218"/>
      <c r="N200" s="219"/>
      <c r="O200" s="219"/>
      <c r="P200" s="220">
        <f>P201+SUM(P202:P204)</f>
        <v>0</v>
      </c>
      <c r="Q200" s="219"/>
      <c r="R200" s="220">
        <f>R201+SUM(R202:R204)</f>
        <v>18.976100732199999</v>
      </c>
      <c r="S200" s="219"/>
      <c r="T200" s="221">
        <f>T201+SUM(T202:T204)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2" t="s">
        <v>80</v>
      </c>
      <c r="AT200" s="223" t="s">
        <v>72</v>
      </c>
      <c r="AU200" s="223" t="s">
        <v>80</v>
      </c>
      <c r="AY200" s="222" t="s">
        <v>131</v>
      </c>
      <c r="BK200" s="224">
        <f>BK201+SUM(BK202:BK204)</f>
        <v>0</v>
      </c>
    </row>
    <row r="201" s="2" customFormat="1" ht="16.5" customHeight="1">
      <c r="A201" s="38"/>
      <c r="B201" s="39"/>
      <c r="C201" s="227" t="s">
        <v>378</v>
      </c>
      <c r="D201" s="227" t="s">
        <v>134</v>
      </c>
      <c r="E201" s="228" t="s">
        <v>379</v>
      </c>
      <c r="F201" s="229" t="s">
        <v>380</v>
      </c>
      <c r="G201" s="230" t="s">
        <v>190</v>
      </c>
      <c r="H201" s="231">
        <v>0.082000000000000003</v>
      </c>
      <c r="I201" s="232"/>
      <c r="J201" s="233">
        <f>ROUND(I201*H201,2)</f>
        <v>0</v>
      </c>
      <c r="K201" s="234"/>
      <c r="L201" s="44"/>
      <c r="M201" s="235" t="s">
        <v>1</v>
      </c>
      <c r="N201" s="236" t="s">
        <v>38</v>
      </c>
      <c r="O201" s="91"/>
      <c r="P201" s="237">
        <f>O201*H201</f>
        <v>0</v>
      </c>
      <c r="Q201" s="237">
        <v>1.0461436</v>
      </c>
      <c r="R201" s="237">
        <f>Q201*H201</f>
        <v>0.085783775199999995</v>
      </c>
      <c r="S201" s="237">
        <v>0</v>
      </c>
      <c r="T201" s="23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9" t="s">
        <v>138</v>
      </c>
      <c r="AT201" s="239" t="s">
        <v>134</v>
      </c>
      <c r="AU201" s="239" t="s">
        <v>82</v>
      </c>
      <c r="AY201" s="17" t="s">
        <v>131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7" t="s">
        <v>80</v>
      </c>
      <c r="BK201" s="240">
        <f>ROUND(I201*H201,2)</f>
        <v>0</v>
      </c>
      <c r="BL201" s="17" t="s">
        <v>138</v>
      </c>
      <c r="BM201" s="239" t="s">
        <v>381</v>
      </c>
    </row>
    <row r="202" s="13" customFormat="1">
      <c r="A202" s="13"/>
      <c r="B202" s="241"/>
      <c r="C202" s="242"/>
      <c r="D202" s="243" t="s">
        <v>144</v>
      </c>
      <c r="E202" s="244" t="s">
        <v>1</v>
      </c>
      <c r="F202" s="245" t="s">
        <v>382</v>
      </c>
      <c r="G202" s="242"/>
      <c r="H202" s="246">
        <v>0.082000000000000003</v>
      </c>
      <c r="I202" s="247"/>
      <c r="J202" s="242"/>
      <c r="K202" s="242"/>
      <c r="L202" s="248"/>
      <c r="M202" s="249"/>
      <c r="N202" s="250"/>
      <c r="O202" s="250"/>
      <c r="P202" s="250"/>
      <c r="Q202" s="250"/>
      <c r="R202" s="250"/>
      <c r="S202" s="250"/>
      <c r="T202" s="25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2" t="s">
        <v>144</v>
      </c>
      <c r="AU202" s="252" t="s">
        <v>82</v>
      </c>
      <c r="AV202" s="13" t="s">
        <v>82</v>
      </c>
      <c r="AW202" s="13" t="s">
        <v>30</v>
      </c>
      <c r="AX202" s="13" t="s">
        <v>80</v>
      </c>
      <c r="AY202" s="252" t="s">
        <v>131</v>
      </c>
    </row>
    <row r="203" s="2" customFormat="1" ht="21.75" customHeight="1">
      <c r="A203" s="38"/>
      <c r="B203" s="39"/>
      <c r="C203" s="227" t="s">
        <v>383</v>
      </c>
      <c r="D203" s="227" t="s">
        <v>134</v>
      </c>
      <c r="E203" s="228" t="s">
        <v>384</v>
      </c>
      <c r="F203" s="229" t="s">
        <v>385</v>
      </c>
      <c r="G203" s="230" t="s">
        <v>167</v>
      </c>
      <c r="H203" s="231">
        <v>12</v>
      </c>
      <c r="I203" s="232"/>
      <c r="J203" s="233">
        <f>ROUND(I203*H203,2)</f>
        <v>0</v>
      </c>
      <c r="K203" s="234"/>
      <c r="L203" s="44"/>
      <c r="M203" s="235" t="s">
        <v>1</v>
      </c>
      <c r="N203" s="236" t="s">
        <v>38</v>
      </c>
      <c r="O203" s="91"/>
      <c r="P203" s="237">
        <f>O203*H203</f>
        <v>0</v>
      </c>
      <c r="Q203" s="237">
        <v>0.144006</v>
      </c>
      <c r="R203" s="237">
        <f>Q203*H203</f>
        <v>1.7280720000000001</v>
      </c>
      <c r="S203" s="237">
        <v>0</v>
      </c>
      <c r="T203" s="23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9" t="s">
        <v>138</v>
      </c>
      <c r="AT203" s="239" t="s">
        <v>134</v>
      </c>
      <c r="AU203" s="239" t="s">
        <v>82</v>
      </c>
      <c r="AY203" s="17" t="s">
        <v>131</v>
      </c>
      <c r="BE203" s="240">
        <f>IF(N203="základní",J203,0)</f>
        <v>0</v>
      </c>
      <c r="BF203" s="240">
        <f>IF(N203="snížená",J203,0)</f>
        <v>0</v>
      </c>
      <c r="BG203" s="240">
        <f>IF(N203="zákl. přenesená",J203,0)</f>
        <v>0</v>
      </c>
      <c r="BH203" s="240">
        <f>IF(N203="sníž. přenesená",J203,0)</f>
        <v>0</v>
      </c>
      <c r="BI203" s="240">
        <f>IF(N203="nulová",J203,0)</f>
        <v>0</v>
      </c>
      <c r="BJ203" s="17" t="s">
        <v>80</v>
      </c>
      <c r="BK203" s="240">
        <f>ROUND(I203*H203,2)</f>
        <v>0</v>
      </c>
      <c r="BL203" s="17" t="s">
        <v>138</v>
      </c>
      <c r="BM203" s="239" t="s">
        <v>386</v>
      </c>
    </row>
    <row r="204" s="12" customFormat="1" ht="20.88" customHeight="1">
      <c r="A204" s="12"/>
      <c r="B204" s="211"/>
      <c r="C204" s="212"/>
      <c r="D204" s="213" t="s">
        <v>72</v>
      </c>
      <c r="E204" s="225" t="s">
        <v>138</v>
      </c>
      <c r="F204" s="225" t="s">
        <v>387</v>
      </c>
      <c r="G204" s="212"/>
      <c r="H204" s="212"/>
      <c r="I204" s="215"/>
      <c r="J204" s="226">
        <f>BK204</f>
        <v>0</v>
      </c>
      <c r="K204" s="212"/>
      <c r="L204" s="217"/>
      <c r="M204" s="218"/>
      <c r="N204" s="219"/>
      <c r="O204" s="219"/>
      <c r="P204" s="220">
        <f>SUM(P205:P210)</f>
        <v>0</v>
      </c>
      <c r="Q204" s="219"/>
      <c r="R204" s="220">
        <f>SUM(R205:R210)</f>
        <v>17.162244956999999</v>
      </c>
      <c r="S204" s="219"/>
      <c r="T204" s="221">
        <f>SUM(T205:T210)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2" t="s">
        <v>80</v>
      </c>
      <c r="AT204" s="223" t="s">
        <v>72</v>
      </c>
      <c r="AU204" s="223" t="s">
        <v>82</v>
      </c>
      <c r="AY204" s="222" t="s">
        <v>131</v>
      </c>
      <c r="BK204" s="224">
        <f>SUM(BK205:BK210)</f>
        <v>0</v>
      </c>
    </row>
    <row r="205" s="2" customFormat="1" ht="33" customHeight="1">
      <c r="A205" s="38"/>
      <c r="B205" s="39"/>
      <c r="C205" s="227" t="s">
        <v>388</v>
      </c>
      <c r="D205" s="227" t="s">
        <v>134</v>
      </c>
      <c r="E205" s="228" t="s">
        <v>389</v>
      </c>
      <c r="F205" s="229" t="s">
        <v>390</v>
      </c>
      <c r="G205" s="230" t="s">
        <v>256</v>
      </c>
      <c r="H205" s="231">
        <v>16.643000000000001</v>
      </c>
      <c r="I205" s="232"/>
      <c r="J205" s="233">
        <f>ROUND(I205*H205,2)</f>
        <v>0</v>
      </c>
      <c r="K205" s="234"/>
      <c r="L205" s="44"/>
      <c r="M205" s="235" t="s">
        <v>1</v>
      </c>
      <c r="N205" s="236" t="s">
        <v>38</v>
      </c>
      <c r="O205" s="91"/>
      <c r="P205" s="237">
        <f>O205*H205</f>
        <v>0</v>
      </c>
      <c r="Q205" s="237">
        <v>0</v>
      </c>
      <c r="R205" s="237">
        <f>Q205*H205</f>
        <v>0</v>
      </c>
      <c r="S205" s="237">
        <v>0</v>
      </c>
      <c r="T205" s="23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9" t="s">
        <v>138</v>
      </c>
      <c r="AT205" s="239" t="s">
        <v>134</v>
      </c>
      <c r="AU205" s="239" t="s">
        <v>146</v>
      </c>
      <c r="AY205" s="17" t="s">
        <v>131</v>
      </c>
      <c r="BE205" s="240">
        <f>IF(N205="základní",J205,0)</f>
        <v>0</v>
      </c>
      <c r="BF205" s="240">
        <f>IF(N205="snížená",J205,0)</f>
        <v>0</v>
      </c>
      <c r="BG205" s="240">
        <f>IF(N205="zákl. přenesená",J205,0)</f>
        <v>0</v>
      </c>
      <c r="BH205" s="240">
        <f>IF(N205="sníž. přenesená",J205,0)</f>
        <v>0</v>
      </c>
      <c r="BI205" s="240">
        <f>IF(N205="nulová",J205,0)</f>
        <v>0</v>
      </c>
      <c r="BJ205" s="17" t="s">
        <v>80</v>
      </c>
      <c r="BK205" s="240">
        <f>ROUND(I205*H205,2)</f>
        <v>0</v>
      </c>
      <c r="BL205" s="17" t="s">
        <v>138</v>
      </c>
      <c r="BM205" s="239" t="s">
        <v>391</v>
      </c>
    </row>
    <row r="206" s="13" customFormat="1">
      <c r="A206" s="13"/>
      <c r="B206" s="241"/>
      <c r="C206" s="242"/>
      <c r="D206" s="243" t="s">
        <v>144</v>
      </c>
      <c r="E206" s="244" t="s">
        <v>1</v>
      </c>
      <c r="F206" s="245" t="s">
        <v>392</v>
      </c>
      <c r="G206" s="242"/>
      <c r="H206" s="246">
        <v>16.643000000000001</v>
      </c>
      <c r="I206" s="247"/>
      <c r="J206" s="242"/>
      <c r="K206" s="242"/>
      <c r="L206" s="248"/>
      <c r="M206" s="249"/>
      <c r="N206" s="250"/>
      <c r="O206" s="250"/>
      <c r="P206" s="250"/>
      <c r="Q206" s="250"/>
      <c r="R206" s="250"/>
      <c r="S206" s="250"/>
      <c r="T206" s="25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2" t="s">
        <v>144</v>
      </c>
      <c r="AU206" s="252" t="s">
        <v>146</v>
      </c>
      <c r="AV206" s="13" t="s">
        <v>82</v>
      </c>
      <c r="AW206" s="13" t="s">
        <v>30</v>
      </c>
      <c r="AX206" s="13" t="s">
        <v>80</v>
      </c>
      <c r="AY206" s="252" t="s">
        <v>131</v>
      </c>
    </row>
    <row r="207" s="2" customFormat="1" ht="21.75" customHeight="1">
      <c r="A207" s="38"/>
      <c r="B207" s="39"/>
      <c r="C207" s="227" t="s">
        <v>393</v>
      </c>
      <c r="D207" s="227" t="s">
        <v>134</v>
      </c>
      <c r="E207" s="228" t="s">
        <v>394</v>
      </c>
      <c r="F207" s="229" t="s">
        <v>395</v>
      </c>
      <c r="G207" s="230" t="s">
        <v>256</v>
      </c>
      <c r="H207" s="231">
        <v>16.643000000000001</v>
      </c>
      <c r="I207" s="232"/>
      <c r="J207" s="233">
        <f>ROUND(I207*H207,2)</f>
        <v>0</v>
      </c>
      <c r="K207" s="234"/>
      <c r="L207" s="44"/>
      <c r="M207" s="235" t="s">
        <v>1</v>
      </c>
      <c r="N207" s="236" t="s">
        <v>38</v>
      </c>
      <c r="O207" s="91"/>
      <c r="P207" s="237">
        <f>O207*H207</f>
        <v>0</v>
      </c>
      <c r="Q207" s="237">
        <v>1.031199</v>
      </c>
      <c r="R207" s="237">
        <f>Q207*H207</f>
        <v>17.162244956999999</v>
      </c>
      <c r="S207" s="237">
        <v>0</v>
      </c>
      <c r="T207" s="23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9" t="s">
        <v>138</v>
      </c>
      <c r="AT207" s="239" t="s">
        <v>134</v>
      </c>
      <c r="AU207" s="239" t="s">
        <v>146</v>
      </c>
      <c r="AY207" s="17" t="s">
        <v>131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7" t="s">
        <v>80</v>
      </c>
      <c r="BK207" s="240">
        <f>ROUND(I207*H207,2)</f>
        <v>0</v>
      </c>
      <c r="BL207" s="17" t="s">
        <v>138</v>
      </c>
      <c r="BM207" s="239" t="s">
        <v>396</v>
      </c>
    </row>
    <row r="208" s="13" customFormat="1">
      <c r="A208" s="13"/>
      <c r="B208" s="241"/>
      <c r="C208" s="242"/>
      <c r="D208" s="243" t="s">
        <v>144</v>
      </c>
      <c r="E208" s="244" t="s">
        <v>1</v>
      </c>
      <c r="F208" s="245" t="s">
        <v>397</v>
      </c>
      <c r="G208" s="242"/>
      <c r="H208" s="246">
        <v>7.7450000000000001</v>
      </c>
      <c r="I208" s="247"/>
      <c r="J208" s="242"/>
      <c r="K208" s="242"/>
      <c r="L208" s="248"/>
      <c r="M208" s="249"/>
      <c r="N208" s="250"/>
      <c r="O208" s="250"/>
      <c r="P208" s="250"/>
      <c r="Q208" s="250"/>
      <c r="R208" s="250"/>
      <c r="S208" s="250"/>
      <c r="T208" s="25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2" t="s">
        <v>144</v>
      </c>
      <c r="AU208" s="252" t="s">
        <v>146</v>
      </c>
      <c r="AV208" s="13" t="s">
        <v>82</v>
      </c>
      <c r="AW208" s="13" t="s">
        <v>30</v>
      </c>
      <c r="AX208" s="13" t="s">
        <v>73</v>
      </c>
      <c r="AY208" s="252" t="s">
        <v>131</v>
      </c>
    </row>
    <row r="209" s="13" customFormat="1">
      <c r="A209" s="13"/>
      <c r="B209" s="241"/>
      <c r="C209" s="242"/>
      <c r="D209" s="243" t="s">
        <v>144</v>
      </c>
      <c r="E209" s="244" t="s">
        <v>1</v>
      </c>
      <c r="F209" s="245" t="s">
        <v>398</v>
      </c>
      <c r="G209" s="242"/>
      <c r="H209" s="246">
        <v>8.8979999999999997</v>
      </c>
      <c r="I209" s="247"/>
      <c r="J209" s="242"/>
      <c r="K209" s="242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144</v>
      </c>
      <c r="AU209" s="252" t="s">
        <v>146</v>
      </c>
      <c r="AV209" s="13" t="s">
        <v>82</v>
      </c>
      <c r="AW209" s="13" t="s">
        <v>30</v>
      </c>
      <c r="AX209" s="13" t="s">
        <v>73</v>
      </c>
      <c r="AY209" s="252" t="s">
        <v>131</v>
      </c>
    </row>
    <row r="210" s="14" customFormat="1">
      <c r="A210" s="14"/>
      <c r="B210" s="253"/>
      <c r="C210" s="254"/>
      <c r="D210" s="243" t="s">
        <v>144</v>
      </c>
      <c r="E210" s="255" t="s">
        <v>1</v>
      </c>
      <c r="F210" s="256" t="s">
        <v>159</v>
      </c>
      <c r="G210" s="254"/>
      <c r="H210" s="257">
        <v>16.643000000000001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3" t="s">
        <v>144</v>
      </c>
      <c r="AU210" s="263" t="s">
        <v>146</v>
      </c>
      <c r="AV210" s="14" t="s">
        <v>138</v>
      </c>
      <c r="AW210" s="14" t="s">
        <v>30</v>
      </c>
      <c r="AX210" s="14" t="s">
        <v>80</v>
      </c>
      <c r="AY210" s="263" t="s">
        <v>131</v>
      </c>
    </row>
    <row r="211" s="12" customFormat="1" ht="25.92" customHeight="1">
      <c r="A211" s="12"/>
      <c r="B211" s="211"/>
      <c r="C211" s="212"/>
      <c r="D211" s="213" t="s">
        <v>72</v>
      </c>
      <c r="E211" s="214" t="s">
        <v>399</v>
      </c>
      <c r="F211" s="214" t="s">
        <v>400</v>
      </c>
      <c r="G211" s="212"/>
      <c r="H211" s="212"/>
      <c r="I211" s="215"/>
      <c r="J211" s="216">
        <f>BK211</f>
        <v>0</v>
      </c>
      <c r="K211" s="212"/>
      <c r="L211" s="217"/>
      <c r="M211" s="218"/>
      <c r="N211" s="219"/>
      <c r="O211" s="219"/>
      <c r="P211" s="220">
        <f>SUM(P212:P222)</f>
        <v>0</v>
      </c>
      <c r="Q211" s="219"/>
      <c r="R211" s="220">
        <f>SUM(R212:R222)</f>
        <v>0.073000000000000009</v>
      </c>
      <c r="S211" s="219"/>
      <c r="T211" s="221">
        <f>SUM(T212:T222)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2" t="s">
        <v>80</v>
      </c>
      <c r="AT211" s="223" t="s">
        <v>72</v>
      </c>
      <c r="AU211" s="223" t="s">
        <v>73</v>
      </c>
      <c r="AY211" s="222" t="s">
        <v>131</v>
      </c>
      <c r="BK211" s="224">
        <f>SUM(BK212:BK222)</f>
        <v>0</v>
      </c>
    </row>
    <row r="212" s="2" customFormat="1" ht="21.75" customHeight="1">
      <c r="A212" s="38"/>
      <c r="B212" s="39"/>
      <c r="C212" s="227" t="s">
        <v>401</v>
      </c>
      <c r="D212" s="227" t="s">
        <v>134</v>
      </c>
      <c r="E212" s="228" t="s">
        <v>402</v>
      </c>
      <c r="F212" s="229" t="s">
        <v>403</v>
      </c>
      <c r="G212" s="230" t="s">
        <v>256</v>
      </c>
      <c r="H212" s="231">
        <v>71.694999999999993</v>
      </c>
      <c r="I212" s="232"/>
      <c r="J212" s="233">
        <f>ROUND(I212*H212,2)</f>
        <v>0</v>
      </c>
      <c r="K212" s="234"/>
      <c r="L212" s="44"/>
      <c r="M212" s="235" t="s">
        <v>1</v>
      </c>
      <c r="N212" s="236" t="s">
        <v>38</v>
      </c>
      <c r="O212" s="91"/>
      <c r="P212" s="237">
        <f>O212*H212</f>
        <v>0</v>
      </c>
      <c r="Q212" s="237">
        <v>0</v>
      </c>
      <c r="R212" s="237">
        <f>Q212*H212</f>
        <v>0</v>
      </c>
      <c r="S212" s="237">
        <v>0</v>
      </c>
      <c r="T212" s="23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9" t="s">
        <v>138</v>
      </c>
      <c r="AT212" s="239" t="s">
        <v>134</v>
      </c>
      <c r="AU212" s="239" t="s">
        <v>80</v>
      </c>
      <c r="AY212" s="17" t="s">
        <v>131</v>
      </c>
      <c r="BE212" s="240">
        <f>IF(N212="základní",J212,0)</f>
        <v>0</v>
      </c>
      <c r="BF212" s="240">
        <f>IF(N212="snížená",J212,0)</f>
        <v>0</v>
      </c>
      <c r="BG212" s="240">
        <f>IF(N212="zákl. přenesená",J212,0)</f>
        <v>0</v>
      </c>
      <c r="BH212" s="240">
        <f>IF(N212="sníž. přenesená",J212,0)</f>
        <v>0</v>
      </c>
      <c r="BI212" s="240">
        <f>IF(N212="nulová",J212,0)</f>
        <v>0</v>
      </c>
      <c r="BJ212" s="17" t="s">
        <v>80</v>
      </c>
      <c r="BK212" s="240">
        <f>ROUND(I212*H212,2)</f>
        <v>0</v>
      </c>
      <c r="BL212" s="17" t="s">
        <v>138</v>
      </c>
      <c r="BM212" s="239" t="s">
        <v>404</v>
      </c>
    </row>
    <row r="213" s="13" customFormat="1">
      <c r="A213" s="13"/>
      <c r="B213" s="241"/>
      <c r="C213" s="242"/>
      <c r="D213" s="243" t="s">
        <v>144</v>
      </c>
      <c r="E213" s="244" t="s">
        <v>1</v>
      </c>
      <c r="F213" s="245" t="s">
        <v>405</v>
      </c>
      <c r="G213" s="242"/>
      <c r="H213" s="246">
        <v>71.694999999999993</v>
      </c>
      <c r="I213" s="247"/>
      <c r="J213" s="242"/>
      <c r="K213" s="242"/>
      <c r="L213" s="248"/>
      <c r="M213" s="249"/>
      <c r="N213" s="250"/>
      <c r="O213" s="250"/>
      <c r="P213" s="250"/>
      <c r="Q213" s="250"/>
      <c r="R213" s="250"/>
      <c r="S213" s="250"/>
      <c r="T213" s="25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2" t="s">
        <v>144</v>
      </c>
      <c r="AU213" s="252" t="s">
        <v>80</v>
      </c>
      <c r="AV213" s="13" t="s">
        <v>82</v>
      </c>
      <c r="AW213" s="13" t="s">
        <v>30</v>
      </c>
      <c r="AX213" s="13" t="s">
        <v>73</v>
      </c>
      <c r="AY213" s="252" t="s">
        <v>131</v>
      </c>
    </row>
    <row r="214" s="14" customFormat="1">
      <c r="A214" s="14"/>
      <c r="B214" s="253"/>
      <c r="C214" s="254"/>
      <c r="D214" s="243" t="s">
        <v>144</v>
      </c>
      <c r="E214" s="255" t="s">
        <v>1</v>
      </c>
      <c r="F214" s="256" t="s">
        <v>159</v>
      </c>
      <c r="G214" s="254"/>
      <c r="H214" s="257">
        <v>71.694999999999993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3" t="s">
        <v>144</v>
      </c>
      <c r="AU214" s="263" t="s">
        <v>80</v>
      </c>
      <c r="AV214" s="14" t="s">
        <v>138</v>
      </c>
      <c r="AW214" s="14" t="s">
        <v>30</v>
      </c>
      <c r="AX214" s="14" t="s">
        <v>80</v>
      </c>
      <c r="AY214" s="263" t="s">
        <v>131</v>
      </c>
    </row>
    <row r="215" s="2" customFormat="1" ht="16.5" customHeight="1">
      <c r="A215" s="38"/>
      <c r="B215" s="39"/>
      <c r="C215" s="264" t="s">
        <v>406</v>
      </c>
      <c r="D215" s="264" t="s">
        <v>187</v>
      </c>
      <c r="E215" s="265" t="s">
        <v>407</v>
      </c>
      <c r="F215" s="266" t="s">
        <v>408</v>
      </c>
      <c r="G215" s="267" t="s">
        <v>190</v>
      </c>
      <c r="H215" s="268">
        <v>0.023</v>
      </c>
      <c r="I215" s="269"/>
      <c r="J215" s="270">
        <f>ROUND(I215*H215,2)</f>
        <v>0</v>
      </c>
      <c r="K215" s="271"/>
      <c r="L215" s="272"/>
      <c r="M215" s="273" t="s">
        <v>1</v>
      </c>
      <c r="N215" s="274" t="s">
        <v>38</v>
      </c>
      <c r="O215" s="91"/>
      <c r="P215" s="237">
        <f>O215*H215</f>
        <v>0</v>
      </c>
      <c r="Q215" s="237">
        <v>1</v>
      </c>
      <c r="R215" s="237">
        <f>Q215*H215</f>
        <v>0.023</v>
      </c>
      <c r="S215" s="237">
        <v>0</v>
      </c>
      <c r="T215" s="23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9" t="s">
        <v>170</v>
      </c>
      <c r="AT215" s="239" t="s">
        <v>187</v>
      </c>
      <c r="AU215" s="239" t="s">
        <v>80</v>
      </c>
      <c r="AY215" s="17" t="s">
        <v>131</v>
      </c>
      <c r="BE215" s="240">
        <f>IF(N215="základní",J215,0)</f>
        <v>0</v>
      </c>
      <c r="BF215" s="240">
        <f>IF(N215="snížená",J215,0)</f>
        <v>0</v>
      </c>
      <c r="BG215" s="240">
        <f>IF(N215="zákl. přenesená",J215,0)</f>
        <v>0</v>
      </c>
      <c r="BH215" s="240">
        <f>IF(N215="sníž. přenesená",J215,0)</f>
        <v>0</v>
      </c>
      <c r="BI215" s="240">
        <f>IF(N215="nulová",J215,0)</f>
        <v>0</v>
      </c>
      <c r="BJ215" s="17" t="s">
        <v>80</v>
      </c>
      <c r="BK215" s="240">
        <f>ROUND(I215*H215,2)</f>
        <v>0</v>
      </c>
      <c r="BL215" s="17" t="s">
        <v>138</v>
      </c>
      <c r="BM215" s="239" t="s">
        <v>409</v>
      </c>
    </row>
    <row r="216" s="13" customFormat="1">
      <c r="A216" s="13"/>
      <c r="B216" s="241"/>
      <c r="C216" s="242"/>
      <c r="D216" s="243" t="s">
        <v>144</v>
      </c>
      <c r="E216" s="242"/>
      <c r="F216" s="245" t="s">
        <v>410</v>
      </c>
      <c r="G216" s="242"/>
      <c r="H216" s="246">
        <v>0.023</v>
      </c>
      <c r="I216" s="247"/>
      <c r="J216" s="242"/>
      <c r="K216" s="242"/>
      <c r="L216" s="248"/>
      <c r="M216" s="249"/>
      <c r="N216" s="250"/>
      <c r="O216" s="250"/>
      <c r="P216" s="250"/>
      <c r="Q216" s="250"/>
      <c r="R216" s="250"/>
      <c r="S216" s="250"/>
      <c r="T216" s="25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2" t="s">
        <v>144</v>
      </c>
      <c r="AU216" s="252" t="s">
        <v>80</v>
      </c>
      <c r="AV216" s="13" t="s">
        <v>82</v>
      </c>
      <c r="AW216" s="13" t="s">
        <v>4</v>
      </c>
      <c r="AX216" s="13" t="s">
        <v>80</v>
      </c>
      <c r="AY216" s="252" t="s">
        <v>131</v>
      </c>
    </row>
    <row r="217" s="2" customFormat="1" ht="21.75" customHeight="1">
      <c r="A217" s="38"/>
      <c r="B217" s="39"/>
      <c r="C217" s="227" t="s">
        <v>411</v>
      </c>
      <c r="D217" s="227" t="s">
        <v>134</v>
      </c>
      <c r="E217" s="228" t="s">
        <v>412</v>
      </c>
      <c r="F217" s="229" t="s">
        <v>413</v>
      </c>
      <c r="G217" s="230" t="s">
        <v>256</v>
      </c>
      <c r="H217" s="231">
        <v>143.38900000000001</v>
      </c>
      <c r="I217" s="232"/>
      <c r="J217" s="233">
        <f>ROUND(I217*H217,2)</f>
        <v>0</v>
      </c>
      <c r="K217" s="234"/>
      <c r="L217" s="44"/>
      <c r="M217" s="235" t="s">
        <v>1</v>
      </c>
      <c r="N217" s="236" t="s">
        <v>38</v>
      </c>
      <c r="O217" s="91"/>
      <c r="P217" s="237">
        <f>O217*H217</f>
        <v>0</v>
      </c>
      <c r="Q217" s="237">
        <v>0</v>
      </c>
      <c r="R217" s="237">
        <f>Q217*H217</f>
        <v>0</v>
      </c>
      <c r="S217" s="237">
        <v>0</v>
      </c>
      <c r="T217" s="23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9" t="s">
        <v>138</v>
      </c>
      <c r="AT217" s="239" t="s">
        <v>134</v>
      </c>
      <c r="AU217" s="239" t="s">
        <v>80</v>
      </c>
      <c r="AY217" s="17" t="s">
        <v>131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7" t="s">
        <v>80</v>
      </c>
      <c r="BK217" s="240">
        <f>ROUND(I217*H217,2)</f>
        <v>0</v>
      </c>
      <c r="BL217" s="17" t="s">
        <v>138</v>
      </c>
      <c r="BM217" s="239" t="s">
        <v>414</v>
      </c>
    </row>
    <row r="218" s="13" customFormat="1">
      <c r="A218" s="13"/>
      <c r="B218" s="241"/>
      <c r="C218" s="242"/>
      <c r="D218" s="243" t="s">
        <v>144</v>
      </c>
      <c r="E218" s="244" t="s">
        <v>1</v>
      </c>
      <c r="F218" s="245" t="s">
        <v>415</v>
      </c>
      <c r="G218" s="242"/>
      <c r="H218" s="246">
        <v>143.38900000000001</v>
      </c>
      <c r="I218" s="247"/>
      <c r="J218" s="242"/>
      <c r="K218" s="242"/>
      <c r="L218" s="248"/>
      <c r="M218" s="249"/>
      <c r="N218" s="250"/>
      <c r="O218" s="250"/>
      <c r="P218" s="250"/>
      <c r="Q218" s="250"/>
      <c r="R218" s="250"/>
      <c r="S218" s="250"/>
      <c r="T218" s="25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2" t="s">
        <v>144</v>
      </c>
      <c r="AU218" s="252" t="s">
        <v>80</v>
      </c>
      <c r="AV218" s="13" t="s">
        <v>82</v>
      </c>
      <c r="AW218" s="13" t="s">
        <v>30</v>
      </c>
      <c r="AX218" s="13" t="s">
        <v>73</v>
      </c>
      <c r="AY218" s="252" t="s">
        <v>131</v>
      </c>
    </row>
    <row r="219" s="14" customFormat="1">
      <c r="A219" s="14"/>
      <c r="B219" s="253"/>
      <c r="C219" s="254"/>
      <c r="D219" s="243" t="s">
        <v>144</v>
      </c>
      <c r="E219" s="255" t="s">
        <v>1</v>
      </c>
      <c r="F219" s="256" t="s">
        <v>159</v>
      </c>
      <c r="G219" s="254"/>
      <c r="H219" s="257">
        <v>143.38900000000001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3" t="s">
        <v>144</v>
      </c>
      <c r="AU219" s="263" t="s">
        <v>80</v>
      </c>
      <c r="AV219" s="14" t="s">
        <v>138</v>
      </c>
      <c r="AW219" s="14" t="s">
        <v>30</v>
      </c>
      <c r="AX219" s="14" t="s">
        <v>80</v>
      </c>
      <c r="AY219" s="263" t="s">
        <v>131</v>
      </c>
    </row>
    <row r="220" s="2" customFormat="1" ht="16.5" customHeight="1">
      <c r="A220" s="38"/>
      <c r="B220" s="39"/>
      <c r="C220" s="264" t="s">
        <v>416</v>
      </c>
      <c r="D220" s="264" t="s">
        <v>187</v>
      </c>
      <c r="E220" s="265" t="s">
        <v>417</v>
      </c>
      <c r="F220" s="266" t="s">
        <v>418</v>
      </c>
      <c r="G220" s="267" t="s">
        <v>190</v>
      </c>
      <c r="H220" s="268">
        <v>0.050000000000000003</v>
      </c>
      <c r="I220" s="269"/>
      <c r="J220" s="270">
        <f>ROUND(I220*H220,2)</f>
        <v>0</v>
      </c>
      <c r="K220" s="271"/>
      <c r="L220" s="272"/>
      <c r="M220" s="273" t="s">
        <v>1</v>
      </c>
      <c r="N220" s="274" t="s">
        <v>38</v>
      </c>
      <c r="O220" s="91"/>
      <c r="P220" s="237">
        <f>O220*H220</f>
        <v>0</v>
      </c>
      <c r="Q220" s="237">
        <v>1</v>
      </c>
      <c r="R220" s="237">
        <f>Q220*H220</f>
        <v>0.050000000000000003</v>
      </c>
      <c r="S220" s="237">
        <v>0</v>
      </c>
      <c r="T220" s="23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9" t="s">
        <v>170</v>
      </c>
      <c r="AT220" s="239" t="s">
        <v>187</v>
      </c>
      <c r="AU220" s="239" t="s">
        <v>80</v>
      </c>
      <c r="AY220" s="17" t="s">
        <v>131</v>
      </c>
      <c r="BE220" s="240">
        <f>IF(N220="základní",J220,0)</f>
        <v>0</v>
      </c>
      <c r="BF220" s="240">
        <f>IF(N220="snížená",J220,0)</f>
        <v>0</v>
      </c>
      <c r="BG220" s="240">
        <f>IF(N220="zákl. přenesená",J220,0)</f>
        <v>0</v>
      </c>
      <c r="BH220" s="240">
        <f>IF(N220="sníž. přenesená",J220,0)</f>
        <v>0</v>
      </c>
      <c r="BI220" s="240">
        <f>IF(N220="nulová",J220,0)</f>
        <v>0</v>
      </c>
      <c r="BJ220" s="17" t="s">
        <v>80</v>
      </c>
      <c r="BK220" s="240">
        <f>ROUND(I220*H220,2)</f>
        <v>0</v>
      </c>
      <c r="BL220" s="17" t="s">
        <v>138</v>
      </c>
      <c r="BM220" s="239" t="s">
        <v>419</v>
      </c>
    </row>
    <row r="221" s="13" customFormat="1">
      <c r="A221" s="13"/>
      <c r="B221" s="241"/>
      <c r="C221" s="242"/>
      <c r="D221" s="243" t="s">
        <v>144</v>
      </c>
      <c r="E221" s="242"/>
      <c r="F221" s="245" t="s">
        <v>420</v>
      </c>
      <c r="G221" s="242"/>
      <c r="H221" s="246">
        <v>0.050000000000000003</v>
      </c>
      <c r="I221" s="247"/>
      <c r="J221" s="242"/>
      <c r="K221" s="242"/>
      <c r="L221" s="248"/>
      <c r="M221" s="249"/>
      <c r="N221" s="250"/>
      <c r="O221" s="250"/>
      <c r="P221" s="250"/>
      <c r="Q221" s="250"/>
      <c r="R221" s="250"/>
      <c r="S221" s="250"/>
      <c r="T221" s="25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2" t="s">
        <v>144</v>
      </c>
      <c r="AU221" s="252" t="s">
        <v>80</v>
      </c>
      <c r="AV221" s="13" t="s">
        <v>82</v>
      </c>
      <c r="AW221" s="13" t="s">
        <v>4</v>
      </c>
      <c r="AX221" s="13" t="s">
        <v>80</v>
      </c>
      <c r="AY221" s="252" t="s">
        <v>131</v>
      </c>
    </row>
    <row r="222" s="2" customFormat="1" ht="21.75" customHeight="1">
      <c r="A222" s="38"/>
      <c r="B222" s="39"/>
      <c r="C222" s="227" t="s">
        <v>421</v>
      </c>
      <c r="D222" s="227" t="s">
        <v>134</v>
      </c>
      <c r="E222" s="228" t="s">
        <v>422</v>
      </c>
      <c r="F222" s="229" t="s">
        <v>423</v>
      </c>
      <c r="G222" s="230" t="s">
        <v>190</v>
      </c>
      <c r="H222" s="231">
        <v>0.059999999999999998</v>
      </c>
      <c r="I222" s="232"/>
      <c r="J222" s="233">
        <f>ROUND(I222*H222,2)</f>
        <v>0</v>
      </c>
      <c r="K222" s="234"/>
      <c r="L222" s="44"/>
      <c r="M222" s="235" t="s">
        <v>1</v>
      </c>
      <c r="N222" s="236" t="s">
        <v>38</v>
      </c>
      <c r="O222" s="91"/>
      <c r="P222" s="237">
        <f>O222*H222</f>
        <v>0</v>
      </c>
      <c r="Q222" s="237">
        <v>0</v>
      </c>
      <c r="R222" s="237">
        <f>Q222*H222</f>
        <v>0</v>
      </c>
      <c r="S222" s="237">
        <v>0</v>
      </c>
      <c r="T222" s="23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9" t="s">
        <v>212</v>
      </c>
      <c r="AT222" s="239" t="s">
        <v>134</v>
      </c>
      <c r="AU222" s="239" t="s">
        <v>80</v>
      </c>
      <c r="AY222" s="17" t="s">
        <v>131</v>
      </c>
      <c r="BE222" s="240">
        <f>IF(N222="základní",J222,0)</f>
        <v>0</v>
      </c>
      <c r="BF222" s="240">
        <f>IF(N222="snížená",J222,0)</f>
        <v>0</v>
      </c>
      <c r="BG222" s="240">
        <f>IF(N222="zákl. přenesená",J222,0)</f>
        <v>0</v>
      </c>
      <c r="BH222" s="240">
        <f>IF(N222="sníž. přenesená",J222,0)</f>
        <v>0</v>
      </c>
      <c r="BI222" s="240">
        <f>IF(N222="nulová",J222,0)</f>
        <v>0</v>
      </c>
      <c r="BJ222" s="17" t="s">
        <v>80</v>
      </c>
      <c r="BK222" s="240">
        <f>ROUND(I222*H222,2)</f>
        <v>0</v>
      </c>
      <c r="BL222" s="17" t="s">
        <v>212</v>
      </c>
      <c r="BM222" s="239" t="s">
        <v>424</v>
      </c>
    </row>
    <row r="223" s="12" customFormat="1" ht="25.92" customHeight="1">
      <c r="A223" s="12"/>
      <c r="B223" s="211"/>
      <c r="C223" s="212"/>
      <c r="D223" s="213" t="s">
        <v>72</v>
      </c>
      <c r="E223" s="214" t="s">
        <v>175</v>
      </c>
      <c r="F223" s="214" t="s">
        <v>425</v>
      </c>
      <c r="G223" s="212"/>
      <c r="H223" s="212"/>
      <c r="I223" s="215"/>
      <c r="J223" s="216">
        <f>BK223</f>
        <v>0</v>
      </c>
      <c r="K223" s="212"/>
      <c r="L223" s="217"/>
      <c r="M223" s="218"/>
      <c r="N223" s="219"/>
      <c r="O223" s="219"/>
      <c r="P223" s="220">
        <f>SUM(P224:P233)</f>
        <v>0</v>
      </c>
      <c r="Q223" s="219"/>
      <c r="R223" s="220">
        <f>SUM(R224:R233)</f>
        <v>36.155097999999995</v>
      </c>
      <c r="S223" s="219"/>
      <c r="T223" s="221">
        <f>SUM(T224:T233)</f>
        <v>17.010400000000001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2" t="s">
        <v>80</v>
      </c>
      <c r="AT223" s="223" t="s">
        <v>72</v>
      </c>
      <c r="AU223" s="223" t="s">
        <v>73</v>
      </c>
      <c r="AY223" s="222" t="s">
        <v>131</v>
      </c>
      <c r="BK223" s="224">
        <f>SUM(BK224:BK233)</f>
        <v>0</v>
      </c>
    </row>
    <row r="224" s="2" customFormat="1" ht="21.75" customHeight="1">
      <c r="A224" s="38"/>
      <c r="B224" s="39"/>
      <c r="C224" s="227" t="s">
        <v>426</v>
      </c>
      <c r="D224" s="227" t="s">
        <v>134</v>
      </c>
      <c r="E224" s="228" t="s">
        <v>427</v>
      </c>
      <c r="F224" s="229" t="s">
        <v>428</v>
      </c>
      <c r="G224" s="230" t="s">
        <v>256</v>
      </c>
      <c r="H224" s="231">
        <v>40.799999999999997</v>
      </c>
      <c r="I224" s="232"/>
      <c r="J224" s="233">
        <f>ROUND(I224*H224,2)</f>
        <v>0</v>
      </c>
      <c r="K224" s="234"/>
      <c r="L224" s="44"/>
      <c r="M224" s="235" t="s">
        <v>1</v>
      </c>
      <c r="N224" s="236" t="s">
        <v>38</v>
      </c>
      <c r="O224" s="91"/>
      <c r="P224" s="237">
        <f>O224*H224</f>
        <v>0</v>
      </c>
      <c r="Q224" s="237">
        <v>0.30360999999999999</v>
      </c>
      <c r="R224" s="237">
        <f>Q224*H224</f>
        <v>12.387287999999998</v>
      </c>
      <c r="S224" s="237">
        <v>0</v>
      </c>
      <c r="T224" s="23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9" t="s">
        <v>138</v>
      </c>
      <c r="AT224" s="239" t="s">
        <v>134</v>
      </c>
      <c r="AU224" s="239" t="s">
        <v>80</v>
      </c>
      <c r="AY224" s="17" t="s">
        <v>131</v>
      </c>
      <c r="BE224" s="240">
        <f>IF(N224="základní",J224,0)</f>
        <v>0</v>
      </c>
      <c r="BF224" s="240">
        <f>IF(N224="snížená",J224,0)</f>
        <v>0</v>
      </c>
      <c r="BG224" s="240">
        <f>IF(N224="zákl. přenesená",J224,0)</f>
        <v>0</v>
      </c>
      <c r="BH224" s="240">
        <f>IF(N224="sníž. přenesená",J224,0)</f>
        <v>0</v>
      </c>
      <c r="BI224" s="240">
        <f>IF(N224="nulová",J224,0)</f>
        <v>0</v>
      </c>
      <c r="BJ224" s="17" t="s">
        <v>80</v>
      </c>
      <c r="BK224" s="240">
        <f>ROUND(I224*H224,2)</f>
        <v>0</v>
      </c>
      <c r="BL224" s="17" t="s">
        <v>138</v>
      </c>
      <c r="BM224" s="239" t="s">
        <v>429</v>
      </c>
    </row>
    <row r="225" s="13" customFormat="1">
      <c r="A225" s="13"/>
      <c r="B225" s="241"/>
      <c r="C225" s="242"/>
      <c r="D225" s="243" t="s">
        <v>144</v>
      </c>
      <c r="E225" s="244" t="s">
        <v>1</v>
      </c>
      <c r="F225" s="245" t="s">
        <v>430</v>
      </c>
      <c r="G225" s="242"/>
      <c r="H225" s="246">
        <v>40.799999999999997</v>
      </c>
      <c r="I225" s="247"/>
      <c r="J225" s="242"/>
      <c r="K225" s="242"/>
      <c r="L225" s="248"/>
      <c r="M225" s="249"/>
      <c r="N225" s="250"/>
      <c r="O225" s="250"/>
      <c r="P225" s="250"/>
      <c r="Q225" s="250"/>
      <c r="R225" s="250"/>
      <c r="S225" s="250"/>
      <c r="T225" s="25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2" t="s">
        <v>144</v>
      </c>
      <c r="AU225" s="252" t="s">
        <v>80</v>
      </c>
      <c r="AV225" s="13" t="s">
        <v>82</v>
      </c>
      <c r="AW225" s="13" t="s">
        <v>30</v>
      </c>
      <c r="AX225" s="13" t="s">
        <v>80</v>
      </c>
      <c r="AY225" s="252" t="s">
        <v>131</v>
      </c>
    </row>
    <row r="226" s="2" customFormat="1" ht="21.75" customHeight="1">
      <c r="A226" s="38"/>
      <c r="B226" s="39"/>
      <c r="C226" s="227" t="s">
        <v>431</v>
      </c>
      <c r="D226" s="227" t="s">
        <v>134</v>
      </c>
      <c r="E226" s="228" t="s">
        <v>432</v>
      </c>
      <c r="F226" s="229" t="s">
        <v>433</v>
      </c>
      <c r="G226" s="230" t="s">
        <v>167</v>
      </c>
      <c r="H226" s="231">
        <v>2</v>
      </c>
      <c r="I226" s="232"/>
      <c r="J226" s="233">
        <f>ROUND(I226*H226,2)</f>
        <v>0</v>
      </c>
      <c r="K226" s="234"/>
      <c r="L226" s="44"/>
      <c r="M226" s="235" t="s">
        <v>1</v>
      </c>
      <c r="N226" s="236" t="s">
        <v>38</v>
      </c>
      <c r="O226" s="91"/>
      <c r="P226" s="237">
        <f>O226*H226</f>
        <v>0</v>
      </c>
      <c r="Q226" s="237">
        <v>0.0064850000000000003</v>
      </c>
      <c r="R226" s="237">
        <f>Q226*H226</f>
        <v>0.012970000000000001</v>
      </c>
      <c r="S226" s="237">
        <v>0</v>
      </c>
      <c r="T226" s="23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9" t="s">
        <v>138</v>
      </c>
      <c r="AT226" s="239" t="s">
        <v>134</v>
      </c>
      <c r="AU226" s="239" t="s">
        <v>80</v>
      </c>
      <c r="AY226" s="17" t="s">
        <v>131</v>
      </c>
      <c r="BE226" s="240">
        <f>IF(N226="základní",J226,0)</f>
        <v>0</v>
      </c>
      <c r="BF226" s="240">
        <f>IF(N226="snížená",J226,0)</f>
        <v>0</v>
      </c>
      <c r="BG226" s="240">
        <f>IF(N226="zákl. přenesená",J226,0)</f>
        <v>0</v>
      </c>
      <c r="BH226" s="240">
        <f>IF(N226="sníž. přenesená",J226,0)</f>
        <v>0</v>
      </c>
      <c r="BI226" s="240">
        <f>IF(N226="nulová",J226,0)</f>
        <v>0</v>
      </c>
      <c r="BJ226" s="17" t="s">
        <v>80</v>
      </c>
      <c r="BK226" s="240">
        <f>ROUND(I226*H226,2)</f>
        <v>0</v>
      </c>
      <c r="BL226" s="17" t="s">
        <v>138</v>
      </c>
      <c r="BM226" s="239" t="s">
        <v>434</v>
      </c>
    </row>
    <row r="227" s="2" customFormat="1" ht="16.5" customHeight="1">
      <c r="A227" s="38"/>
      <c r="B227" s="39"/>
      <c r="C227" s="227" t="s">
        <v>371</v>
      </c>
      <c r="D227" s="227" t="s">
        <v>134</v>
      </c>
      <c r="E227" s="228" t="s">
        <v>435</v>
      </c>
      <c r="F227" s="229" t="s">
        <v>436</v>
      </c>
      <c r="G227" s="230" t="s">
        <v>142</v>
      </c>
      <c r="H227" s="231">
        <v>7.7320000000000002</v>
      </c>
      <c r="I227" s="232"/>
      <c r="J227" s="233">
        <f>ROUND(I227*H227,2)</f>
        <v>0</v>
      </c>
      <c r="K227" s="234"/>
      <c r="L227" s="44"/>
      <c r="M227" s="235" t="s">
        <v>1</v>
      </c>
      <c r="N227" s="236" t="s">
        <v>38</v>
      </c>
      <c r="O227" s="91"/>
      <c r="P227" s="237">
        <f>O227*H227</f>
        <v>0</v>
      </c>
      <c r="Q227" s="237">
        <v>0.12</v>
      </c>
      <c r="R227" s="237">
        <f>Q227*H227</f>
        <v>0.92784</v>
      </c>
      <c r="S227" s="237">
        <v>2.2000000000000002</v>
      </c>
      <c r="T227" s="238">
        <f>S227*H227</f>
        <v>17.010400000000001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9" t="s">
        <v>138</v>
      </c>
      <c r="AT227" s="239" t="s">
        <v>134</v>
      </c>
      <c r="AU227" s="239" t="s">
        <v>80</v>
      </c>
      <c r="AY227" s="17" t="s">
        <v>131</v>
      </c>
      <c r="BE227" s="240">
        <f>IF(N227="základní",J227,0)</f>
        <v>0</v>
      </c>
      <c r="BF227" s="240">
        <f>IF(N227="snížená",J227,0)</f>
        <v>0</v>
      </c>
      <c r="BG227" s="240">
        <f>IF(N227="zákl. přenesená",J227,0)</f>
        <v>0</v>
      </c>
      <c r="BH227" s="240">
        <f>IF(N227="sníž. přenesená",J227,0)</f>
        <v>0</v>
      </c>
      <c r="BI227" s="240">
        <f>IF(N227="nulová",J227,0)</f>
        <v>0</v>
      </c>
      <c r="BJ227" s="17" t="s">
        <v>80</v>
      </c>
      <c r="BK227" s="240">
        <f>ROUND(I227*H227,2)</f>
        <v>0</v>
      </c>
      <c r="BL227" s="17" t="s">
        <v>138</v>
      </c>
      <c r="BM227" s="239" t="s">
        <v>437</v>
      </c>
    </row>
    <row r="228" s="13" customFormat="1">
      <c r="A228" s="13"/>
      <c r="B228" s="241"/>
      <c r="C228" s="242"/>
      <c r="D228" s="243" t="s">
        <v>144</v>
      </c>
      <c r="E228" s="244" t="s">
        <v>1</v>
      </c>
      <c r="F228" s="245" t="s">
        <v>438</v>
      </c>
      <c r="G228" s="242"/>
      <c r="H228" s="246">
        <v>7.7320000000000002</v>
      </c>
      <c r="I228" s="247"/>
      <c r="J228" s="242"/>
      <c r="K228" s="242"/>
      <c r="L228" s="248"/>
      <c r="M228" s="249"/>
      <c r="N228" s="250"/>
      <c r="O228" s="250"/>
      <c r="P228" s="250"/>
      <c r="Q228" s="250"/>
      <c r="R228" s="250"/>
      <c r="S228" s="250"/>
      <c r="T228" s="25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2" t="s">
        <v>144</v>
      </c>
      <c r="AU228" s="252" t="s">
        <v>80</v>
      </c>
      <c r="AV228" s="13" t="s">
        <v>82</v>
      </c>
      <c r="AW228" s="13" t="s">
        <v>30</v>
      </c>
      <c r="AX228" s="13" t="s">
        <v>80</v>
      </c>
      <c r="AY228" s="252" t="s">
        <v>131</v>
      </c>
    </row>
    <row r="229" s="13" customFormat="1">
      <c r="A229" s="13"/>
      <c r="B229" s="241"/>
      <c r="C229" s="242"/>
      <c r="D229" s="243" t="s">
        <v>144</v>
      </c>
      <c r="E229" s="244" t="s">
        <v>1</v>
      </c>
      <c r="F229" s="245" t="s">
        <v>439</v>
      </c>
      <c r="G229" s="242"/>
      <c r="H229" s="246">
        <v>7.5529999999999999</v>
      </c>
      <c r="I229" s="247"/>
      <c r="J229" s="242"/>
      <c r="K229" s="242"/>
      <c r="L229" s="248"/>
      <c r="M229" s="249"/>
      <c r="N229" s="250"/>
      <c r="O229" s="250"/>
      <c r="P229" s="250"/>
      <c r="Q229" s="250"/>
      <c r="R229" s="250"/>
      <c r="S229" s="250"/>
      <c r="T229" s="25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2" t="s">
        <v>144</v>
      </c>
      <c r="AU229" s="252" t="s">
        <v>80</v>
      </c>
      <c r="AV229" s="13" t="s">
        <v>82</v>
      </c>
      <c r="AW229" s="13" t="s">
        <v>30</v>
      </c>
      <c r="AX229" s="13" t="s">
        <v>73</v>
      </c>
      <c r="AY229" s="252" t="s">
        <v>131</v>
      </c>
    </row>
    <row r="230" s="2" customFormat="1" ht="16.5" customHeight="1">
      <c r="A230" s="38"/>
      <c r="B230" s="39"/>
      <c r="C230" s="264" t="s">
        <v>440</v>
      </c>
      <c r="D230" s="264" t="s">
        <v>187</v>
      </c>
      <c r="E230" s="265" t="s">
        <v>441</v>
      </c>
      <c r="F230" s="266" t="s">
        <v>442</v>
      </c>
      <c r="G230" s="267" t="s">
        <v>167</v>
      </c>
      <c r="H230" s="268">
        <v>10</v>
      </c>
      <c r="I230" s="269"/>
      <c r="J230" s="270">
        <f>ROUND(I230*H230,2)</f>
        <v>0</v>
      </c>
      <c r="K230" s="271"/>
      <c r="L230" s="272"/>
      <c r="M230" s="273" t="s">
        <v>1</v>
      </c>
      <c r="N230" s="274" t="s">
        <v>38</v>
      </c>
      <c r="O230" s="91"/>
      <c r="P230" s="237">
        <f>O230*H230</f>
        <v>0</v>
      </c>
      <c r="Q230" s="237">
        <v>1.8109999999999999</v>
      </c>
      <c r="R230" s="237">
        <f>Q230*H230</f>
        <v>18.109999999999999</v>
      </c>
      <c r="S230" s="237">
        <v>0</v>
      </c>
      <c r="T230" s="23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9" t="s">
        <v>170</v>
      </c>
      <c r="AT230" s="239" t="s">
        <v>187</v>
      </c>
      <c r="AU230" s="239" t="s">
        <v>80</v>
      </c>
      <c r="AY230" s="17" t="s">
        <v>131</v>
      </c>
      <c r="BE230" s="240">
        <f>IF(N230="základní",J230,0)</f>
        <v>0</v>
      </c>
      <c r="BF230" s="240">
        <f>IF(N230="snížená",J230,0)</f>
        <v>0</v>
      </c>
      <c r="BG230" s="240">
        <f>IF(N230="zákl. přenesená",J230,0)</f>
        <v>0</v>
      </c>
      <c r="BH230" s="240">
        <f>IF(N230="sníž. přenesená",J230,0)</f>
        <v>0</v>
      </c>
      <c r="BI230" s="240">
        <f>IF(N230="nulová",J230,0)</f>
        <v>0</v>
      </c>
      <c r="BJ230" s="17" t="s">
        <v>80</v>
      </c>
      <c r="BK230" s="240">
        <f>ROUND(I230*H230,2)</f>
        <v>0</v>
      </c>
      <c r="BL230" s="17" t="s">
        <v>138</v>
      </c>
      <c r="BM230" s="239" t="s">
        <v>443</v>
      </c>
    </row>
    <row r="231" s="13" customFormat="1">
      <c r="A231" s="13"/>
      <c r="B231" s="241"/>
      <c r="C231" s="242"/>
      <c r="D231" s="243" t="s">
        <v>144</v>
      </c>
      <c r="E231" s="244" t="s">
        <v>1</v>
      </c>
      <c r="F231" s="245" t="s">
        <v>180</v>
      </c>
      <c r="G231" s="242"/>
      <c r="H231" s="246">
        <v>10</v>
      </c>
      <c r="I231" s="247"/>
      <c r="J231" s="242"/>
      <c r="K231" s="242"/>
      <c r="L231" s="248"/>
      <c r="M231" s="249"/>
      <c r="N231" s="250"/>
      <c r="O231" s="250"/>
      <c r="P231" s="250"/>
      <c r="Q231" s="250"/>
      <c r="R231" s="250"/>
      <c r="S231" s="250"/>
      <c r="T231" s="25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2" t="s">
        <v>144</v>
      </c>
      <c r="AU231" s="252" t="s">
        <v>80</v>
      </c>
      <c r="AV231" s="13" t="s">
        <v>82</v>
      </c>
      <c r="AW231" s="13" t="s">
        <v>30</v>
      </c>
      <c r="AX231" s="13" t="s">
        <v>80</v>
      </c>
      <c r="AY231" s="252" t="s">
        <v>131</v>
      </c>
    </row>
    <row r="232" s="2" customFormat="1" ht="16.5" customHeight="1">
      <c r="A232" s="38"/>
      <c r="B232" s="39"/>
      <c r="C232" s="264" t="s">
        <v>444</v>
      </c>
      <c r="D232" s="264" t="s">
        <v>187</v>
      </c>
      <c r="E232" s="265" t="s">
        <v>445</v>
      </c>
      <c r="F232" s="266" t="s">
        <v>446</v>
      </c>
      <c r="G232" s="267" t="s">
        <v>167</v>
      </c>
      <c r="H232" s="268">
        <v>1</v>
      </c>
      <c r="I232" s="269"/>
      <c r="J232" s="270">
        <f>ROUND(I232*H232,2)</f>
        <v>0</v>
      </c>
      <c r="K232" s="271"/>
      <c r="L232" s="272"/>
      <c r="M232" s="273" t="s">
        <v>1</v>
      </c>
      <c r="N232" s="274" t="s">
        <v>38</v>
      </c>
      <c r="O232" s="91"/>
      <c r="P232" s="237">
        <f>O232*H232</f>
        <v>0</v>
      </c>
      <c r="Q232" s="237">
        <v>2.347</v>
      </c>
      <c r="R232" s="237">
        <f>Q232*H232</f>
        <v>2.347</v>
      </c>
      <c r="S232" s="237">
        <v>0</v>
      </c>
      <c r="T232" s="23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9" t="s">
        <v>170</v>
      </c>
      <c r="AT232" s="239" t="s">
        <v>187</v>
      </c>
      <c r="AU232" s="239" t="s">
        <v>80</v>
      </c>
      <c r="AY232" s="17" t="s">
        <v>131</v>
      </c>
      <c r="BE232" s="240">
        <f>IF(N232="základní",J232,0)</f>
        <v>0</v>
      </c>
      <c r="BF232" s="240">
        <f>IF(N232="snížená",J232,0)</f>
        <v>0</v>
      </c>
      <c r="BG232" s="240">
        <f>IF(N232="zákl. přenesená",J232,0)</f>
        <v>0</v>
      </c>
      <c r="BH232" s="240">
        <f>IF(N232="sníž. přenesená",J232,0)</f>
        <v>0</v>
      </c>
      <c r="BI232" s="240">
        <f>IF(N232="nulová",J232,0)</f>
        <v>0</v>
      </c>
      <c r="BJ232" s="17" t="s">
        <v>80</v>
      </c>
      <c r="BK232" s="240">
        <f>ROUND(I232*H232,2)</f>
        <v>0</v>
      </c>
      <c r="BL232" s="17" t="s">
        <v>138</v>
      </c>
      <c r="BM232" s="239" t="s">
        <v>447</v>
      </c>
    </row>
    <row r="233" s="2" customFormat="1" ht="16.5" customHeight="1">
      <c r="A233" s="38"/>
      <c r="B233" s="39"/>
      <c r="C233" s="264" t="s">
        <v>448</v>
      </c>
      <c r="D233" s="264" t="s">
        <v>187</v>
      </c>
      <c r="E233" s="265" t="s">
        <v>449</v>
      </c>
      <c r="F233" s="266" t="s">
        <v>450</v>
      </c>
      <c r="G233" s="267" t="s">
        <v>167</v>
      </c>
      <c r="H233" s="268">
        <v>1</v>
      </c>
      <c r="I233" s="269"/>
      <c r="J233" s="270">
        <f>ROUND(I233*H233,2)</f>
        <v>0</v>
      </c>
      <c r="K233" s="271"/>
      <c r="L233" s="272"/>
      <c r="M233" s="273" t="s">
        <v>1</v>
      </c>
      <c r="N233" s="274" t="s">
        <v>38</v>
      </c>
      <c r="O233" s="91"/>
      <c r="P233" s="237">
        <f>O233*H233</f>
        <v>0</v>
      </c>
      <c r="Q233" s="237">
        <v>2.3700000000000001</v>
      </c>
      <c r="R233" s="237">
        <f>Q233*H233</f>
        <v>2.3700000000000001</v>
      </c>
      <c r="S233" s="237">
        <v>0</v>
      </c>
      <c r="T233" s="23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9" t="s">
        <v>170</v>
      </c>
      <c r="AT233" s="239" t="s">
        <v>187</v>
      </c>
      <c r="AU233" s="239" t="s">
        <v>80</v>
      </c>
      <c r="AY233" s="17" t="s">
        <v>131</v>
      </c>
      <c r="BE233" s="240">
        <f>IF(N233="základní",J233,0)</f>
        <v>0</v>
      </c>
      <c r="BF233" s="240">
        <f>IF(N233="snížená",J233,0)</f>
        <v>0</v>
      </c>
      <c r="BG233" s="240">
        <f>IF(N233="zákl. přenesená",J233,0)</f>
        <v>0</v>
      </c>
      <c r="BH233" s="240">
        <f>IF(N233="sníž. přenesená",J233,0)</f>
        <v>0</v>
      </c>
      <c r="BI233" s="240">
        <f>IF(N233="nulová",J233,0)</f>
        <v>0</v>
      </c>
      <c r="BJ233" s="17" t="s">
        <v>80</v>
      </c>
      <c r="BK233" s="240">
        <f>ROUND(I233*H233,2)</f>
        <v>0</v>
      </c>
      <c r="BL233" s="17" t="s">
        <v>138</v>
      </c>
      <c r="BM233" s="239" t="s">
        <v>451</v>
      </c>
    </row>
    <row r="234" s="12" customFormat="1" ht="25.92" customHeight="1">
      <c r="A234" s="12"/>
      <c r="B234" s="211"/>
      <c r="C234" s="212"/>
      <c r="D234" s="213" t="s">
        <v>72</v>
      </c>
      <c r="E234" s="214" t="s">
        <v>452</v>
      </c>
      <c r="F234" s="214" t="s">
        <v>453</v>
      </c>
      <c r="G234" s="212"/>
      <c r="H234" s="212"/>
      <c r="I234" s="215"/>
      <c r="J234" s="216">
        <f>BK234</f>
        <v>0</v>
      </c>
      <c r="K234" s="212"/>
      <c r="L234" s="217"/>
      <c r="M234" s="218"/>
      <c r="N234" s="219"/>
      <c r="O234" s="219"/>
      <c r="P234" s="220">
        <f>P235</f>
        <v>0</v>
      </c>
      <c r="Q234" s="219"/>
      <c r="R234" s="220">
        <f>R235</f>
        <v>0.033264000000000002</v>
      </c>
      <c r="S234" s="219"/>
      <c r="T234" s="221">
        <f>T235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2" t="s">
        <v>80</v>
      </c>
      <c r="AT234" s="223" t="s">
        <v>72</v>
      </c>
      <c r="AU234" s="223" t="s">
        <v>73</v>
      </c>
      <c r="AY234" s="222" t="s">
        <v>131</v>
      </c>
      <c r="BK234" s="224">
        <f>BK235</f>
        <v>0</v>
      </c>
    </row>
    <row r="235" s="2" customFormat="1" ht="21.75" customHeight="1">
      <c r="A235" s="38"/>
      <c r="B235" s="39"/>
      <c r="C235" s="227" t="s">
        <v>454</v>
      </c>
      <c r="D235" s="227" t="s">
        <v>134</v>
      </c>
      <c r="E235" s="228" t="s">
        <v>455</v>
      </c>
      <c r="F235" s="229" t="s">
        <v>456</v>
      </c>
      <c r="G235" s="230" t="s">
        <v>167</v>
      </c>
      <c r="H235" s="231">
        <v>12</v>
      </c>
      <c r="I235" s="232"/>
      <c r="J235" s="233">
        <f>ROUND(I235*H235,2)</f>
        <v>0</v>
      </c>
      <c r="K235" s="234"/>
      <c r="L235" s="44"/>
      <c r="M235" s="235" t="s">
        <v>1</v>
      </c>
      <c r="N235" s="236" t="s">
        <v>38</v>
      </c>
      <c r="O235" s="91"/>
      <c r="P235" s="237">
        <f>O235*H235</f>
        <v>0</v>
      </c>
      <c r="Q235" s="237">
        <v>0.0027720000000000002</v>
      </c>
      <c r="R235" s="237">
        <f>Q235*H235</f>
        <v>0.033264000000000002</v>
      </c>
      <c r="S235" s="237">
        <v>0</v>
      </c>
      <c r="T235" s="23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9" t="s">
        <v>138</v>
      </c>
      <c r="AT235" s="239" t="s">
        <v>134</v>
      </c>
      <c r="AU235" s="239" t="s">
        <v>80</v>
      </c>
      <c r="AY235" s="17" t="s">
        <v>131</v>
      </c>
      <c r="BE235" s="240">
        <f>IF(N235="základní",J235,0)</f>
        <v>0</v>
      </c>
      <c r="BF235" s="240">
        <f>IF(N235="snížená",J235,0)</f>
        <v>0</v>
      </c>
      <c r="BG235" s="240">
        <f>IF(N235="zákl. přenesená",J235,0)</f>
        <v>0</v>
      </c>
      <c r="BH235" s="240">
        <f>IF(N235="sníž. přenesená",J235,0)</f>
        <v>0</v>
      </c>
      <c r="BI235" s="240">
        <f>IF(N235="nulová",J235,0)</f>
        <v>0</v>
      </c>
      <c r="BJ235" s="17" t="s">
        <v>80</v>
      </c>
      <c r="BK235" s="240">
        <f>ROUND(I235*H235,2)</f>
        <v>0</v>
      </c>
      <c r="BL235" s="17" t="s">
        <v>138</v>
      </c>
      <c r="BM235" s="239" t="s">
        <v>457</v>
      </c>
    </row>
    <row r="236" s="12" customFormat="1" ht="25.92" customHeight="1">
      <c r="A236" s="12"/>
      <c r="B236" s="211"/>
      <c r="C236" s="212"/>
      <c r="D236" s="213" t="s">
        <v>72</v>
      </c>
      <c r="E236" s="214" t="s">
        <v>129</v>
      </c>
      <c r="F236" s="214" t="s">
        <v>458</v>
      </c>
      <c r="G236" s="212"/>
      <c r="H236" s="212"/>
      <c r="I236" s="215"/>
      <c r="J236" s="216">
        <f>BK236</f>
        <v>0</v>
      </c>
      <c r="K236" s="212"/>
      <c r="L236" s="217"/>
      <c r="M236" s="218"/>
      <c r="N236" s="219"/>
      <c r="O236" s="219"/>
      <c r="P236" s="220">
        <f>P237+P239+P246</f>
        <v>0</v>
      </c>
      <c r="Q236" s="219"/>
      <c r="R236" s="220">
        <f>R237+R239+R246</f>
        <v>0</v>
      </c>
      <c r="S236" s="219"/>
      <c r="T236" s="221">
        <f>T237+T239+T246</f>
        <v>12.820499999999999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2" t="s">
        <v>80</v>
      </c>
      <c r="AT236" s="223" t="s">
        <v>72</v>
      </c>
      <c r="AU236" s="223" t="s">
        <v>73</v>
      </c>
      <c r="AY236" s="222" t="s">
        <v>131</v>
      </c>
      <c r="BK236" s="224">
        <f>BK237+BK239+BK246</f>
        <v>0</v>
      </c>
    </row>
    <row r="237" s="12" customFormat="1" ht="22.8" customHeight="1">
      <c r="A237" s="12"/>
      <c r="B237" s="211"/>
      <c r="C237" s="212"/>
      <c r="D237" s="213" t="s">
        <v>72</v>
      </c>
      <c r="E237" s="225" t="s">
        <v>170</v>
      </c>
      <c r="F237" s="225" t="s">
        <v>459</v>
      </c>
      <c r="G237" s="212"/>
      <c r="H237" s="212"/>
      <c r="I237" s="215"/>
      <c r="J237" s="226">
        <f>BK237</f>
        <v>0</v>
      </c>
      <c r="K237" s="212"/>
      <c r="L237" s="217"/>
      <c r="M237" s="218"/>
      <c r="N237" s="219"/>
      <c r="O237" s="219"/>
      <c r="P237" s="220">
        <f>P238</f>
        <v>0</v>
      </c>
      <c r="Q237" s="219"/>
      <c r="R237" s="220">
        <f>R238</f>
        <v>0</v>
      </c>
      <c r="S237" s="219"/>
      <c r="T237" s="221">
        <f>T238</f>
        <v>12.820499999999999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2" t="s">
        <v>80</v>
      </c>
      <c r="AT237" s="223" t="s">
        <v>72</v>
      </c>
      <c r="AU237" s="223" t="s">
        <v>80</v>
      </c>
      <c r="AY237" s="222" t="s">
        <v>131</v>
      </c>
      <c r="BK237" s="224">
        <f>BK238</f>
        <v>0</v>
      </c>
    </row>
    <row r="238" s="2" customFormat="1" ht="21.75" customHeight="1">
      <c r="A238" s="38"/>
      <c r="B238" s="39"/>
      <c r="C238" s="227" t="s">
        <v>460</v>
      </c>
      <c r="D238" s="227" t="s">
        <v>134</v>
      </c>
      <c r="E238" s="228" t="s">
        <v>461</v>
      </c>
      <c r="F238" s="229" t="s">
        <v>462</v>
      </c>
      <c r="G238" s="230" t="s">
        <v>205</v>
      </c>
      <c r="H238" s="231">
        <v>7.7699999999999996</v>
      </c>
      <c r="I238" s="232"/>
      <c r="J238" s="233">
        <f>ROUND(I238*H238,2)</f>
        <v>0</v>
      </c>
      <c r="K238" s="234"/>
      <c r="L238" s="44"/>
      <c r="M238" s="235" t="s">
        <v>1</v>
      </c>
      <c r="N238" s="236" t="s">
        <v>38</v>
      </c>
      <c r="O238" s="91"/>
      <c r="P238" s="237">
        <f>O238*H238</f>
        <v>0</v>
      </c>
      <c r="Q238" s="237">
        <v>0</v>
      </c>
      <c r="R238" s="237">
        <f>Q238*H238</f>
        <v>0</v>
      </c>
      <c r="S238" s="237">
        <v>1.6499999999999999</v>
      </c>
      <c r="T238" s="238">
        <f>S238*H238</f>
        <v>12.820499999999999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9" t="s">
        <v>138</v>
      </c>
      <c r="AT238" s="239" t="s">
        <v>134</v>
      </c>
      <c r="AU238" s="239" t="s">
        <v>82</v>
      </c>
      <c r="AY238" s="17" t="s">
        <v>131</v>
      </c>
      <c r="BE238" s="240">
        <f>IF(N238="základní",J238,0)</f>
        <v>0</v>
      </c>
      <c r="BF238" s="240">
        <f>IF(N238="snížená",J238,0)</f>
        <v>0</v>
      </c>
      <c r="BG238" s="240">
        <f>IF(N238="zákl. přenesená",J238,0)</f>
        <v>0</v>
      </c>
      <c r="BH238" s="240">
        <f>IF(N238="sníž. přenesená",J238,0)</f>
        <v>0</v>
      </c>
      <c r="BI238" s="240">
        <f>IF(N238="nulová",J238,0)</f>
        <v>0</v>
      </c>
      <c r="BJ238" s="17" t="s">
        <v>80</v>
      </c>
      <c r="BK238" s="240">
        <f>ROUND(I238*H238,2)</f>
        <v>0</v>
      </c>
      <c r="BL238" s="17" t="s">
        <v>138</v>
      </c>
      <c r="BM238" s="239" t="s">
        <v>463</v>
      </c>
    </row>
    <row r="239" s="12" customFormat="1" ht="22.8" customHeight="1">
      <c r="A239" s="12"/>
      <c r="B239" s="211"/>
      <c r="C239" s="212"/>
      <c r="D239" s="213" t="s">
        <v>72</v>
      </c>
      <c r="E239" s="225" t="s">
        <v>464</v>
      </c>
      <c r="F239" s="225" t="s">
        <v>465</v>
      </c>
      <c r="G239" s="212"/>
      <c r="H239" s="212"/>
      <c r="I239" s="215"/>
      <c r="J239" s="226">
        <f>BK239</f>
        <v>0</v>
      </c>
      <c r="K239" s="212"/>
      <c r="L239" s="217"/>
      <c r="M239" s="218"/>
      <c r="N239" s="219"/>
      <c r="O239" s="219"/>
      <c r="P239" s="220">
        <f>SUM(P240:P245)</f>
        <v>0</v>
      </c>
      <c r="Q239" s="219"/>
      <c r="R239" s="220">
        <f>SUM(R240:R245)</f>
        <v>0</v>
      </c>
      <c r="S239" s="219"/>
      <c r="T239" s="221">
        <f>SUM(T240:T245)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2" t="s">
        <v>80</v>
      </c>
      <c r="AT239" s="223" t="s">
        <v>72</v>
      </c>
      <c r="AU239" s="223" t="s">
        <v>80</v>
      </c>
      <c r="AY239" s="222" t="s">
        <v>131</v>
      </c>
      <c r="BK239" s="224">
        <f>SUM(BK240:BK245)</f>
        <v>0</v>
      </c>
    </row>
    <row r="240" s="2" customFormat="1" ht="16.5" customHeight="1">
      <c r="A240" s="38"/>
      <c r="B240" s="39"/>
      <c r="C240" s="227" t="s">
        <v>466</v>
      </c>
      <c r="D240" s="227" t="s">
        <v>134</v>
      </c>
      <c r="E240" s="228" t="s">
        <v>467</v>
      </c>
      <c r="F240" s="229" t="s">
        <v>468</v>
      </c>
      <c r="G240" s="230" t="s">
        <v>190</v>
      </c>
      <c r="H240" s="231">
        <v>29.831</v>
      </c>
      <c r="I240" s="232"/>
      <c r="J240" s="233">
        <f>ROUND(I240*H240,2)</f>
        <v>0</v>
      </c>
      <c r="K240" s="234"/>
      <c r="L240" s="44"/>
      <c r="M240" s="235" t="s">
        <v>1</v>
      </c>
      <c r="N240" s="236" t="s">
        <v>38</v>
      </c>
      <c r="O240" s="91"/>
      <c r="P240" s="237">
        <f>O240*H240</f>
        <v>0</v>
      </c>
      <c r="Q240" s="237">
        <v>0</v>
      </c>
      <c r="R240" s="237">
        <f>Q240*H240</f>
        <v>0</v>
      </c>
      <c r="S240" s="237">
        <v>0</v>
      </c>
      <c r="T240" s="23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9" t="s">
        <v>138</v>
      </c>
      <c r="AT240" s="239" t="s">
        <v>134</v>
      </c>
      <c r="AU240" s="239" t="s">
        <v>82</v>
      </c>
      <c r="AY240" s="17" t="s">
        <v>131</v>
      </c>
      <c r="BE240" s="240">
        <f>IF(N240="základní",J240,0)</f>
        <v>0</v>
      </c>
      <c r="BF240" s="240">
        <f>IF(N240="snížená",J240,0)</f>
        <v>0</v>
      </c>
      <c r="BG240" s="240">
        <f>IF(N240="zákl. přenesená",J240,0)</f>
        <v>0</v>
      </c>
      <c r="BH240" s="240">
        <f>IF(N240="sníž. přenesená",J240,0)</f>
        <v>0</v>
      </c>
      <c r="BI240" s="240">
        <f>IF(N240="nulová",J240,0)</f>
        <v>0</v>
      </c>
      <c r="BJ240" s="17" t="s">
        <v>80</v>
      </c>
      <c r="BK240" s="240">
        <f>ROUND(I240*H240,2)</f>
        <v>0</v>
      </c>
      <c r="BL240" s="17" t="s">
        <v>138</v>
      </c>
      <c r="BM240" s="239" t="s">
        <v>469</v>
      </c>
    </row>
    <row r="241" s="2" customFormat="1" ht="21.75" customHeight="1">
      <c r="A241" s="38"/>
      <c r="B241" s="39"/>
      <c r="C241" s="227" t="s">
        <v>470</v>
      </c>
      <c r="D241" s="227" t="s">
        <v>134</v>
      </c>
      <c r="E241" s="228" t="s">
        <v>471</v>
      </c>
      <c r="F241" s="229" t="s">
        <v>472</v>
      </c>
      <c r="G241" s="230" t="s">
        <v>190</v>
      </c>
      <c r="H241" s="231">
        <v>29.831</v>
      </c>
      <c r="I241" s="232"/>
      <c r="J241" s="233">
        <f>ROUND(I241*H241,2)</f>
        <v>0</v>
      </c>
      <c r="K241" s="234"/>
      <c r="L241" s="44"/>
      <c r="M241" s="235" t="s">
        <v>1</v>
      </c>
      <c r="N241" s="236" t="s">
        <v>38</v>
      </c>
      <c r="O241" s="91"/>
      <c r="P241" s="237">
        <f>O241*H241</f>
        <v>0</v>
      </c>
      <c r="Q241" s="237">
        <v>0</v>
      </c>
      <c r="R241" s="237">
        <f>Q241*H241</f>
        <v>0</v>
      </c>
      <c r="S241" s="237">
        <v>0</v>
      </c>
      <c r="T241" s="23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9" t="s">
        <v>138</v>
      </c>
      <c r="AT241" s="239" t="s">
        <v>134</v>
      </c>
      <c r="AU241" s="239" t="s">
        <v>82</v>
      </c>
      <c r="AY241" s="17" t="s">
        <v>131</v>
      </c>
      <c r="BE241" s="240">
        <f>IF(N241="základní",J241,0)</f>
        <v>0</v>
      </c>
      <c r="BF241" s="240">
        <f>IF(N241="snížená",J241,0)</f>
        <v>0</v>
      </c>
      <c r="BG241" s="240">
        <f>IF(N241="zákl. přenesená",J241,0)</f>
        <v>0</v>
      </c>
      <c r="BH241" s="240">
        <f>IF(N241="sníž. přenesená",J241,0)</f>
        <v>0</v>
      </c>
      <c r="BI241" s="240">
        <f>IF(N241="nulová",J241,0)</f>
        <v>0</v>
      </c>
      <c r="BJ241" s="17" t="s">
        <v>80</v>
      </c>
      <c r="BK241" s="240">
        <f>ROUND(I241*H241,2)</f>
        <v>0</v>
      </c>
      <c r="BL241" s="17" t="s">
        <v>138</v>
      </c>
      <c r="BM241" s="239" t="s">
        <v>473</v>
      </c>
    </row>
    <row r="242" s="2" customFormat="1" ht="16.5" customHeight="1">
      <c r="A242" s="38"/>
      <c r="B242" s="39"/>
      <c r="C242" s="227" t="s">
        <v>474</v>
      </c>
      <c r="D242" s="227" t="s">
        <v>134</v>
      </c>
      <c r="E242" s="228" t="s">
        <v>475</v>
      </c>
      <c r="F242" s="229" t="s">
        <v>476</v>
      </c>
      <c r="G242" s="230" t="s">
        <v>190</v>
      </c>
      <c r="H242" s="231">
        <v>745.77499999999998</v>
      </c>
      <c r="I242" s="232"/>
      <c r="J242" s="233">
        <f>ROUND(I242*H242,2)</f>
        <v>0</v>
      </c>
      <c r="K242" s="234"/>
      <c r="L242" s="44"/>
      <c r="M242" s="235" t="s">
        <v>1</v>
      </c>
      <c r="N242" s="236" t="s">
        <v>38</v>
      </c>
      <c r="O242" s="91"/>
      <c r="P242" s="237">
        <f>O242*H242</f>
        <v>0</v>
      </c>
      <c r="Q242" s="237">
        <v>0</v>
      </c>
      <c r="R242" s="237">
        <f>Q242*H242</f>
        <v>0</v>
      </c>
      <c r="S242" s="237">
        <v>0</v>
      </c>
      <c r="T242" s="23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9" t="s">
        <v>138</v>
      </c>
      <c r="AT242" s="239" t="s">
        <v>134</v>
      </c>
      <c r="AU242" s="239" t="s">
        <v>82</v>
      </c>
      <c r="AY242" s="17" t="s">
        <v>131</v>
      </c>
      <c r="BE242" s="240">
        <f>IF(N242="základní",J242,0)</f>
        <v>0</v>
      </c>
      <c r="BF242" s="240">
        <f>IF(N242="snížená",J242,0)</f>
        <v>0</v>
      </c>
      <c r="BG242" s="240">
        <f>IF(N242="zákl. přenesená",J242,0)</f>
        <v>0</v>
      </c>
      <c r="BH242" s="240">
        <f>IF(N242="sníž. přenesená",J242,0)</f>
        <v>0</v>
      </c>
      <c r="BI242" s="240">
        <f>IF(N242="nulová",J242,0)</f>
        <v>0</v>
      </c>
      <c r="BJ242" s="17" t="s">
        <v>80</v>
      </c>
      <c r="BK242" s="240">
        <f>ROUND(I242*H242,2)</f>
        <v>0</v>
      </c>
      <c r="BL242" s="17" t="s">
        <v>138</v>
      </c>
      <c r="BM242" s="239" t="s">
        <v>477</v>
      </c>
    </row>
    <row r="243" s="13" customFormat="1">
      <c r="A243" s="13"/>
      <c r="B243" s="241"/>
      <c r="C243" s="242"/>
      <c r="D243" s="243" t="s">
        <v>144</v>
      </c>
      <c r="E243" s="244" t="s">
        <v>1</v>
      </c>
      <c r="F243" s="245" t="s">
        <v>478</v>
      </c>
      <c r="G243" s="242"/>
      <c r="H243" s="246">
        <v>745.77499999999998</v>
      </c>
      <c r="I243" s="247"/>
      <c r="J243" s="242"/>
      <c r="K243" s="242"/>
      <c r="L243" s="248"/>
      <c r="M243" s="249"/>
      <c r="N243" s="250"/>
      <c r="O243" s="250"/>
      <c r="P243" s="250"/>
      <c r="Q243" s="250"/>
      <c r="R243" s="250"/>
      <c r="S243" s="250"/>
      <c r="T243" s="25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2" t="s">
        <v>144</v>
      </c>
      <c r="AU243" s="252" t="s">
        <v>82</v>
      </c>
      <c r="AV243" s="13" t="s">
        <v>82</v>
      </c>
      <c r="AW243" s="13" t="s">
        <v>30</v>
      </c>
      <c r="AX243" s="13" t="s">
        <v>80</v>
      </c>
      <c r="AY243" s="252" t="s">
        <v>131</v>
      </c>
    </row>
    <row r="244" s="2" customFormat="1" ht="21.75" customHeight="1">
      <c r="A244" s="38"/>
      <c r="B244" s="39"/>
      <c r="C244" s="227" t="s">
        <v>479</v>
      </c>
      <c r="D244" s="227" t="s">
        <v>134</v>
      </c>
      <c r="E244" s="228" t="s">
        <v>480</v>
      </c>
      <c r="F244" s="229" t="s">
        <v>481</v>
      </c>
      <c r="G244" s="230" t="s">
        <v>190</v>
      </c>
      <c r="H244" s="231">
        <v>29.831</v>
      </c>
      <c r="I244" s="232"/>
      <c r="J244" s="233">
        <f>ROUND(I244*H244,2)</f>
        <v>0</v>
      </c>
      <c r="K244" s="234"/>
      <c r="L244" s="44"/>
      <c r="M244" s="235" t="s">
        <v>1</v>
      </c>
      <c r="N244" s="236" t="s">
        <v>38</v>
      </c>
      <c r="O244" s="91"/>
      <c r="P244" s="237">
        <f>O244*H244</f>
        <v>0</v>
      </c>
      <c r="Q244" s="237">
        <v>0</v>
      </c>
      <c r="R244" s="237">
        <f>Q244*H244</f>
        <v>0</v>
      </c>
      <c r="S244" s="237">
        <v>0</v>
      </c>
      <c r="T244" s="23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9" t="s">
        <v>138</v>
      </c>
      <c r="AT244" s="239" t="s">
        <v>134</v>
      </c>
      <c r="AU244" s="239" t="s">
        <v>82</v>
      </c>
      <c r="AY244" s="17" t="s">
        <v>131</v>
      </c>
      <c r="BE244" s="240">
        <f>IF(N244="základní",J244,0)</f>
        <v>0</v>
      </c>
      <c r="BF244" s="240">
        <f>IF(N244="snížená",J244,0)</f>
        <v>0</v>
      </c>
      <c r="BG244" s="240">
        <f>IF(N244="zákl. přenesená",J244,0)</f>
        <v>0</v>
      </c>
      <c r="BH244" s="240">
        <f>IF(N244="sníž. přenesená",J244,0)</f>
        <v>0</v>
      </c>
      <c r="BI244" s="240">
        <f>IF(N244="nulová",J244,0)</f>
        <v>0</v>
      </c>
      <c r="BJ244" s="17" t="s">
        <v>80</v>
      </c>
      <c r="BK244" s="240">
        <f>ROUND(I244*H244,2)</f>
        <v>0</v>
      </c>
      <c r="BL244" s="17" t="s">
        <v>138</v>
      </c>
      <c r="BM244" s="239" t="s">
        <v>482</v>
      </c>
    </row>
    <row r="245" s="2" customFormat="1" ht="33" customHeight="1">
      <c r="A245" s="38"/>
      <c r="B245" s="39"/>
      <c r="C245" s="227" t="s">
        <v>483</v>
      </c>
      <c r="D245" s="227" t="s">
        <v>134</v>
      </c>
      <c r="E245" s="228" t="s">
        <v>484</v>
      </c>
      <c r="F245" s="229" t="s">
        <v>485</v>
      </c>
      <c r="G245" s="230" t="s">
        <v>190</v>
      </c>
      <c r="H245" s="231">
        <v>29.831</v>
      </c>
      <c r="I245" s="232"/>
      <c r="J245" s="233">
        <f>ROUND(I245*H245,2)</f>
        <v>0</v>
      </c>
      <c r="K245" s="234"/>
      <c r="L245" s="44"/>
      <c r="M245" s="235" t="s">
        <v>1</v>
      </c>
      <c r="N245" s="236" t="s">
        <v>38</v>
      </c>
      <c r="O245" s="91"/>
      <c r="P245" s="237">
        <f>O245*H245</f>
        <v>0</v>
      </c>
      <c r="Q245" s="237">
        <v>0</v>
      </c>
      <c r="R245" s="237">
        <f>Q245*H245</f>
        <v>0</v>
      </c>
      <c r="S245" s="237">
        <v>0</v>
      </c>
      <c r="T245" s="23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9" t="s">
        <v>138</v>
      </c>
      <c r="AT245" s="239" t="s">
        <v>134</v>
      </c>
      <c r="AU245" s="239" t="s">
        <v>82</v>
      </c>
      <c r="AY245" s="17" t="s">
        <v>131</v>
      </c>
      <c r="BE245" s="240">
        <f>IF(N245="základní",J245,0)</f>
        <v>0</v>
      </c>
      <c r="BF245" s="240">
        <f>IF(N245="snížená",J245,0)</f>
        <v>0</v>
      </c>
      <c r="BG245" s="240">
        <f>IF(N245="zákl. přenesená",J245,0)</f>
        <v>0</v>
      </c>
      <c r="BH245" s="240">
        <f>IF(N245="sníž. přenesená",J245,0)</f>
        <v>0</v>
      </c>
      <c r="BI245" s="240">
        <f>IF(N245="nulová",J245,0)</f>
        <v>0</v>
      </c>
      <c r="BJ245" s="17" t="s">
        <v>80</v>
      </c>
      <c r="BK245" s="240">
        <f>ROUND(I245*H245,2)</f>
        <v>0</v>
      </c>
      <c r="BL245" s="17" t="s">
        <v>138</v>
      </c>
      <c r="BM245" s="239" t="s">
        <v>486</v>
      </c>
    </row>
    <row r="246" s="12" customFormat="1" ht="22.8" customHeight="1">
      <c r="A246" s="12"/>
      <c r="B246" s="211"/>
      <c r="C246" s="212"/>
      <c r="D246" s="213" t="s">
        <v>72</v>
      </c>
      <c r="E246" s="225" t="s">
        <v>487</v>
      </c>
      <c r="F246" s="225" t="s">
        <v>488</v>
      </c>
      <c r="G246" s="212"/>
      <c r="H246" s="212"/>
      <c r="I246" s="215"/>
      <c r="J246" s="226">
        <f>BK246</f>
        <v>0</v>
      </c>
      <c r="K246" s="212"/>
      <c r="L246" s="217"/>
      <c r="M246" s="218"/>
      <c r="N246" s="219"/>
      <c r="O246" s="219"/>
      <c r="P246" s="220">
        <f>P247</f>
        <v>0</v>
      </c>
      <c r="Q246" s="219"/>
      <c r="R246" s="220">
        <f>R247</f>
        <v>0</v>
      </c>
      <c r="S246" s="219"/>
      <c r="T246" s="221">
        <f>T247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2" t="s">
        <v>80</v>
      </c>
      <c r="AT246" s="223" t="s">
        <v>72</v>
      </c>
      <c r="AU246" s="223" t="s">
        <v>80</v>
      </c>
      <c r="AY246" s="222" t="s">
        <v>131</v>
      </c>
      <c r="BK246" s="224">
        <f>BK247</f>
        <v>0</v>
      </c>
    </row>
    <row r="247" s="2" customFormat="1" ht="21.75" customHeight="1">
      <c r="A247" s="38"/>
      <c r="B247" s="39"/>
      <c r="C247" s="227" t="s">
        <v>489</v>
      </c>
      <c r="D247" s="227" t="s">
        <v>134</v>
      </c>
      <c r="E247" s="228" t="s">
        <v>490</v>
      </c>
      <c r="F247" s="229" t="s">
        <v>491</v>
      </c>
      <c r="G247" s="230" t="s">
        <v>190</v>
      </c>
      <c r="H247" s="231">
        <v>235.934</v>
      </c>
      <c r="I247" s="232"/>
      <c r="J247" s="233">
        <f>ROUND(I247*H247,2)</f>
        <v>0</v>
      </c>
      <c r="K247" s="234"/>
      <c r="L247" s="44"/>
      <c r="M247" s="235" t="s">
        <v>1</v>
      </c>
      <c r="N247" s="236" t="s">
        <v>38</v>
      </c>
      <c r="O247" s="91"/>
      <c r="P247" s="237">
        <f>O247*H247</f>
        <v>0</v>
      </c>
      <c r="Q247" s="237">
        <v>0</v>
      </c>
      <c r="R247" s="237">
        <f>Q247*H247</f>
        <v>0</v>
      </c>
      <c r="S247" s="237">
        <v>0</v>
      </c>
      <c r="T247" s="23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9" t="s">
        <v>138</v>
      </c>
      <c r="AT247" s="239" t="s">
        <v>134</v>
      </c>
      <c r="AU247" s="239" t="s">
        <v>82</v>
      </c>
      <c r="AY247" s="17" t="s">
        <v>131</v>
      </c>
      <c r="BE247" s="240">
        <f>IF(N247="základní",J247,0)</f>
        <v>0</v>
      </c>
      <c r="BF247" s="240">
        <f>IF(N247="snížená",J247,0)</f>
        <v>0</v>
      </c>
      <c r="BG247" s="240">
        <f>IF(N247="zákl. přenesená",J247,0)</f>
        <v>0</v>
      </c>
      <c r="BH247" s="240">
        <f>IF(N247="sníž. přenesená",J247,0)</f>
        <v>0</v>
      </c>
      <c r="BI247" s="240">
        <f>IF(N247="nulová",J247,0)</f>
        <v>0</v>
      </c>
      <c r="BJ247" s="17" t="s">
        <v>80</v>
      </c>
      <c r="BK247" s="240">
        <f>ROUND(I247*H247,2)</f>
        <v>0</v>
      </c>
      <c r="BL247" s="17" t="s">
        <v>138</v>
      </c>
      <c r="BM247" s="239" t="s">
        <v>492</v>
      </c>
    </row>
    <row r="248" s="12" customFormat="1" ht="25.92" customHeight="1">
      <c r="A248" s="12"/>
      <c r="B248" s="211"/>
      <c r="C248" s="212"/>
      <c r="D248" s="213" t="s">
        <v>72</v>
      </c>
      <c r="E248" s="214" t="s">
        <v>210</v>
      </c>
      <c r="F248" s="214" t="s">
        <v>211</v>
      </c>
      <c r="G248" s="212"/>
      <c r="H248" s="212"/>
      <c r="I248" s="215"/>
      <c r="J248" s="216">
        <f>BK248</f>
        <v>0</v>
      </c>
      <c r="K248" s="212"/>
      <c r="L248" s="217"/>
      <c r="M248" s="218"/>
      <c r="N248" s="219"/>
      <c r="O248" s="219"/>
      <c r="P248" s="220">
        <f>P249</f>
        <v>0</v>
      </c>
      <c r="Q248" s="219"/>
      <c r="R248" s="220">
        <f>R249</f>
        <v>0</v>
      </c>
      <c r="S248" s="219"/>
      <c r="T248" s="221">
        <f>T249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2" t="s">
        <v>138</v>
      </c>
      <c r="AT248" s="223" t="s">
        <v>72</v>
      </c>
      <c r="AU248" s="223" t="s">
        <v>73</v>
      </c>
      <c r="AY248" s="222" t="s">
        <v>131</v>
      </c>
      <c r="BK248" s="224">
        <f>BK249</f>
        <v>0</v>
      </c>
    </row>
    <row r="249" s="12" customFormat="1" ht="22.8" customHeight="1">
      <c r="A249" s="12"/>
      <c r="B249" s="211"/>
      <c r="C249" s="212"/>
      <c r="D249" s="213" t="s">
        <v>72</v>
      </c>
      <c r="E249" s="225" t="s">
        <v>493</v>
      </c>
      <c r="F249" s="225" t="s">
        <v>494</v>
      </c>
      <c r="G249" s="212"/>
      <c r="H249" s="212"/>
      <c r="I249" s="215"/>
      <c r="J249" s="226">
        <f>BK249</f>
        <v>0</v>
      </c>
      <c r="K249" s="212"/>
      <c r="L249" s="217"/>
      <c r="M249" s="218"/>
      <c r="N249" s="219"/>
      <c r="O249" s="219"/>
      <c r="P249" s="220">
        <f>SUM(P250:P251)</f>
        <v>0</v>
      </c>
      <c r="Q249" s="219"/>
      <c r="R249" s="220">
        <f>SUM(R250:R251)</f>
        <v>0</v>
      </c>
      <c r="S249" s="219"/>
      <c r="T249" s="221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2" t="s">
        <v>138</v>
      </c>
      <c r="AT249" s="223" t="s">
        <v>72</v>
      </c>
      <c r="AU249" s="223" t="s">
        <v>80</v>
      </c>
      <c r="AY249" s="222" t="s">
        <v>131</v>
      </c>
      <c r="BK249" s="224">
        <f>SUM(BK250:BK251)</f>
        <v>0</v>
      </c>
    </row>
    <row r="250" s="2" customFormat="1" ht="21.75" customHeight="1">
      <c r="A250" s="38"/>
      <c r="B250" s="39"/>
      <c r="C250" s="227" t="s">
        <v>495</v>
      </c>
      <c r="D250" s="227" t="s">
        <v>134</v>
      </c>
      <c r="E250" s="228" t="s">
        <v>496</v>
      </c>
      <c r="F250" s="229" t="s">
        <v>497</v>
      </c>
      <c r="G250" s="230" t="s">
        <v>498</v>
      </c>
      <c r="H250" s="231">
        <v>1</v>
      </c>
      <c r="I250" s="232"/>
      <c r="J250" s="233">
        <f>ROUND(I250*H250,2)</f>
        <v>0</v>
      </c>
      <c r="K250" s="234"/>
      <c r="L250" s="44"/>
      <c r="M250" s="235" t="s">
        <v>1</v>
      </c>
      <c r="N250" s="236" t="s">
        <v>38</v>
      </c>
      <c r="O250" s="91"/>
      <c r="P250" s="237">
        <f>O250*H250</f>
        <v>0</v>
      </c>
      <c r="Q250" s="237">
        <v>0</v>
      </c>
      <c r="R250" s="237">
        <f>Q250*H250</f>
        <v>0</v>
      </c>
      <c r="S250" s="237">
        <v>0</v>
      </c>
      <c r="T250" s="23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9" t="s">
        <v>221</v>
      </c>
      <c r="AT250" s="239" t="s">
        <v>134</v>
      </c>
      <c r="AU250" s="239" t="s">
        <v>82</v>
      </c>
      <c r="AY250" s="17" t="s">
        <v>131</v>
      </c>
      <c r="BE250" s="240">
        <f>IF(N250="základní",J250,0)</f>
        <v>0</v>
      </c>
      <c r="BF250" s="240">
        <f>IF(N250="snížená",J250,0)</f>
        <v>0</v>
      </c>
      <c r="BG250" s="240">
        <f>IF(N250="zákl. přenesená",J250,0)</f>
        <v>0</v>
      </c>
      <c r="BH250" s="240">
        <f>IF(N250="sníž. přenesená",J250,0)</f>
        <v>0</v>
      </c>
      <c r="BI250" s="240">
        <f>IF(N250="nulová",J250,0)</f>
        <v>0</v>
      </c>
      <c r="BJ250" s="17" t="s">
        <v>80</v>
      </c>
      <c r="BK250" s="240">
        <f>ROUND(I250*H250,2)</f>
        <v>0</v>
      </c>
      <c r="BL250" s="17" t="s">
        <v>221</v>
      </c>
      <c r="BM250" s="239" t="s">
        <v>499</v>
      </c>
    </row>
    <row r="251" s="13" customFormat="1">
      <c r="A251" s="13"/>
      <c r="B251" s="241"/>
      <c r="C251" s="242"/>
      <c r="D251" s="243" t="s">
        <v>144</v>
      </c>
      <c r="E251" s="244" t="s">
        <v>1</v>
      </c>
      <c r="F251" s="245" t="s">
        <v>500</v>
      </c>
      <c r="G251" s="242"/>
      <c r="H251" s="246">
        <v>1</v>
      </c>
      <c r="I251" s="247"/>
      <c r="J251" s="242"/>
      <c r="K251" s="242"/>
      <c r="L251" s="248"/>
      <c r="M251" s="285"/>
      <c r="N251" s="286"/>
      <c r="O251" s="286"/>
      <c r="P251" s="286"/>
      <c r="Q251" s="286"/>
      <c r="R251" s="286"/>
      <c r="S251" s="286"/>
      <c r="T251" s="28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2" t="s">
        <v>144</v>
      </c>
      <c r="AU251" s="252" t="s">
        <v>82</v>
      </c>
      <c r="AV251" s="13" t="s">
        <v>82</v>
      </c>
      <c r="AW251" s="13" t="s">
        <v>30</v>
      </c>
      <c r="AX251" s="13" t="s">
        <v>80</v>
      </c>
      <c r="AY251" s="252" t="s">
        <v>131</v>
      </c>
    </row>
    <row r="252" s="2" customFormat="1" ht="6.96" customHeight="1">
      <c r="A252" s="38"/>
      <c r="B252" s="66"/>
      <c r="C252" s="67"/>
      <c r="D252" s="67"/>
      <c r="E252" s="67"/>
      <c r="F252" s="67"/>
      <c r="G252" s="67"/>
      <c r="H252" s="67"/>
      <c r="I252" s="67"/>
      <c r="J252" s="67"/>
      <c r="K252" s="67"/>
      <c r="L252" s="44"/>
      <c r="M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</row>
  </sheetData>
  <sheetProtection sheet="1" autoFilter="0" formatColumns="0" formatRows="0" objects="1" scenarios="1" spinCount="100000" saltValue="eQOvQ3PmBpAUNMNZ/2KUhs1VBnLK6jqGNMjxGLfRioHo/kFuh8dMgXVwdk/1TmAe+V+nvwv7hDeZ70wjVggHzw==" hashValue="nJB6oAh+8OEqPEj/XK5vEVKVwscMzQpDxY21dddf0nzORrhgjXsBQ7LLFcs4PrCQ06Ognl/z7j0n9x2aAr0vIA==" algorithmName="SHA-512" password="CC35"/>
  <autoFilter ref="C132:K2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Oprava propustků v km 54,236 a 58,210 tratě Veselí nad Lužnicí - Jihlava</v>
      </c>
      <c r="F7" s="150"/>
      <c r="G7" s="150"/>
      <c r="H7" s="150"/>
      <c r="L7" s="20"/>
    </row>
    <row r="8" s="1" customFormat="1" ht="12" customHeight="1">
      <c r="B8" s="20"/>
      <c r="D8" s="150" t="s">
        <v>103</v>
      </c>
      <c r="L8" s="20"/>
    </row>
    <row r="9" s="2" customFormat="1" ht="16.5" customHeight="1">
      <c r="A9" s="38"/>
      <c r="B9" s="44"/>
      <c r="C9" s="38"/>
      <c r="D9" s="38"/>
      <c r="E9" s="151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105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115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7. 5. 2019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ROUND((SUM(BE126:BE141)),  2)</f>
        <v>0</v>
      </c>
      <c r="G35" s="38"/>
      <c r="H35" s="38"/>
      <c r="I35" s="164">
        <v>0.20999999999999999</v>
      </c>
      <c r="J35" s="163">
        <f>ROUND(((SUM(BE126:BE141))*I35),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ROUND((SUM(BF126:BF141)),  2)</f>
        <v>0</v>
      </c>
      <c r="G36" s="38"/>
      <c r="H36" s="38"/>
      <c r="I36" s="164">
        <v>0.14999999999999999</v>
      </c>
      <c r="J36" s="163">
        <f>ROUND(((SUM(BF126:BF141))*I36),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ROUND((SUM(BG126:BG141)),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ROUND((SUM(BH126:BH141)),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ROUND((SUM(BI126:BI141)),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83" t="str">
        <f>E7</f>
        <v>Oprava propustků v km 54,236 a 58,210 tratě Veselí nad Lužnicí - Jihlava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1"/>
      <c r="C86" s="32" t="s">
        <v>103</v>
      </c>
      <c r="D86" s="22"/>
      <c r="E86" s="22"/>
      <c r="F86" s="22"/>
      <c r="G86" s="22"/>
      <c r="H86" s="22"/>
      <c r="I86" s="22"/>
      <c r="J86" s="22"/>
      <c r="K86" s="22"/>
      <c r="L86" s="20"/>
    </row>
    <row r="87" hidden="1" s="2" customFormat="1" ht="16.5" customHeight="1">
      <c r="A87" s="38"/>
      <c r="B87" s="39"/>
      <c r="C87" s="40"/>
      <c r="D87" s="40"/>
      <c r="E87" s="183" t="s">
        <v>104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105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VRN - Vedlejší rozpočtové náklady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7. 5. 2019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84" t="s">
        <v>108</v>
      </c>
      <c r="D96" s="185"/>
      <c r="E96" s="185"/>
      <c r="F96" s="185"/>
      <c r="G96" s="185"/>
      <c r="H96" s="185"/>
      <c r="I96" s="185"/>
      <c r="J96" s="186" t="s">
        <v>109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87" t="s">
        <v>110</v>
      </c>
      <c r="D98" s="40"/>
      <c r="E98" s="40"/>
      <c r="F98" s="40"/>
      <c r="G98" s="40"/>
      <c r="H98" s="40"/>
      <c r="I98" s="40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111</v>
      </c>
    </row>
    <row r="99" hidden="1" s="9" customFormat="1" ht="24.96" customHeight="1">
      <c r="A99" s="9"/>
      <c r="B99" s="188"/>
      <c r="C99" s="189"/>
      <c r="D99" s="190" t="s">
        <v>115</v>
      </c>
      <c r="E99" s="191"/>
      <c r="F99" s="191"/>
      <c r="G99" s="191"/>
      <c r="H99" s="191"/>
      <c r="I99" s="191"/>
      <c r="J99" s="192">
        <f>J127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4"/>
      <c r="C100" s="133"/>
      <c r="D100" s="195" t="s">
        <v>501</v>
      </c>
      <c r="E100" s="196"/>
      <c r="F100" s="196"/>
      <c r="G100" s="196"/>
      <c r="H100" s="196"/>
      <c r="I100" s="196"/>
      <c r="J100" s="197">
        <f>J128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4"/>
      <c r="C101" s="133"/>
      <c r="D101" s="195" t="s">
        <v>502</v>
      </c>
      <c r="E101" s="196"/>
      <c r="F101" s="196"/>
      <c r="G101" s="196"/>
      <c r="H101" s="196"/>
      <c r="I101" s="196"/>
      <c r="J101" s="197">
        <f>J131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4"/>
      <c r="C102" s="133"/>
      <c r="D102" s="195" t="s">
        <v>503</v>
      </c>
      <c r="E102" s="196"/>
      <c r="F102" s="196"/>
      <c r="G102" s="196"/>
      <c r="H102" s="196"/>
      <c r="I102" s="196"/>
      <c r="J102" s="197">
        <f>J135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4"/>
      <c r="C103" s="133"/>
      <c r="D103" s="195" t="s">
        <v>504</v>
      </c>
      <c r="E103" s="196"/>
      <c r="F103" s="196"/>
      <c r="G103" s="196"/>
      <c r="H103" s="196"/>
      <c r="I103" s="196"/>
      <c r="J103" s="197">
        <f>J138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4"/>
      <c r="C104" s="133"/>
      <c r="D104" s="195" t="s">
        <v>505</v>
      </c>
      <c r="E104" s="196"/>
      <c r="F104" s="196"/>
      <c r="G104" s="196"/>
      <c r="H104" s="196"/>
      <c r="I104" s="196"/>
      <c r="J104" s="197">
        <f>J140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83" t="str">
        <f>E7</f>
        <v>Oprava propustků v km 54,236 a 58,210 tratě Veselí nad Lužnicí - Jihlava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103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3" t="s">
        <v>104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105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VRN - Vedlejší rozpočtové náklady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 xml:space="preserve"> </v>
      </c>
      <c r="G120" s="40"/>
      <c r="H120" s="40"/>
      <c r="I120" s="32" t="s">
        <v>22</v>
      </c>
      <c r="J120" s="79" t="str">
        <f>IF(J14="","",J14)</f>
        <v>7. 5. 2019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E17</f>
        <v xml:space="preserve"> </v>
      </c>
      <c r="G122" s="40"/>
      <c r="H122" s="40"/>
      <c r="I122" s="32" t="s">
        <v>29</v>
      </c>
      <c r="J122" s="36" t="str">
        <f>E23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IF(E20="","",E20)</f>
        <v>Vyplň údaj</v>
      </c>
      <c r="G123" s="40"/>
      <c r="H123" s="40"/>
      <c r="I123" s="32" t="s">
        <v>31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9"/>
      <c r="B125" s="200"/>
      <c r="C125" s="201" t="s">
        <v>117</v>
      </c>
      <c r="D125" s="202" t="s">
        <v>58</v>
      </c>
      <c r="E125" s="202" t="s">
        <v>54</v>
      </c>
      <c r="F125" s="202" t="s">
        <v>55</v>
      </c>
      <c r="G125" s="202" t="s">
        <v>118</v>
      </c>
      <c r="H125" s="202" t="s">
        <v>119</v>
      </c>
      <c r="I125" s="202" t="s">
        <v>120</v>
      </c>
      <c r="J125" s="203" t="s">
        <v>109</v>
      </c>
      <c r="K125" s="204" t="s">
        <v>121</v>
      </c>
      <c r="L125" s="205"/>
      <c r="M125" s="100" t="s">
        <v>1</v>
      </c>
      <c r="N125" s="101" t="s">
        <v>37</v>
      </c>
      <c r="O125" s="101" t="s">
        <v>122</v>
      </c>
      <c r="P125" s="101" t="s">
        <v>123</v>
      </c>
      <c r="Q125" s="101" t="s">
        <v>124</v>
      </c>
      <c r="R125" s="101" t="s">
        <v>125</v>
      </c>
      <c r="S125" s="101" t="s">
        <v>126</v>
      </c>
      <c r="T125" s="102" t="s">
        <v>127</v>
      </c>
      <c r="U125" s="199"/>
      <c r="V125" s="199"/>
      <c r="W125" s="199"/>
      <c r="X125" s="199"/>
      <c r="Y125" s="199"/>
      <c r="Z125" s="199"/>
      <c r="AA125" s="199"/>
      <c r="AB125" s="199"/>
      <c r="AC125" s="199"/>
      <c r="AD125" s="199"/>
      <c r="AE125" s="199"/>
    </row>
    <row r="126" s="2" customFormat="1" ht="22.8" customHeight="1">
      <c r="A126" s="38"/>
      <c r="B126" s="39"/>
      <c r="C126" s="107" t="s">
        <v>128</v>
      </c>
      <c r="D126" s="40"/>
      <c r="E126" s="40"/>
      <c r="F126" s="40"/>
      <c r="G126" s="40"/>
      <c r="H126" s="40"/>
      <c r="I126" s="40"/>
      <c r="J126" s="206">
        <f>BK126</f>
        <v>0</v>
      </c>
      <c r="K126" s="40"/>
      <c r="L126" s="44"/>
      <c r="M126" s="103"/>
      <c r="N126" s="207"/>
      <c r="O126" s="104"/>
      <c r="P126" s="208">
        <f>P127</f>
        <v>0</v>
      </c>
      <c r="Q126" s="104"/>
      <c r="R126" s="208">
        <f>R127</f>
        <v>0</v>
      </c>
      <c r="S126" s="104"/>
      <c r="T126" s="209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111</v>
      </c>
      <c r="BK126" s="210">
        <f>BK127</f>
        <v>0</v>
      </c>
    </row>
    <row r="127" s="12" customFormat="1" ht="25.92" customHeight="1">
      <c r="A127" s="12"/>
      <c r="B127" s="211"/>
      <c r="C127" s="212"/>
      <c r="D127" s="213" t="s">
        <v>72</v>
      </c>
      <c r="E127" s="214" t="s">
        <v>90</v>
      </c>
      <c r="F127" s="214" t="s">
        <v>91</v>
      </c>
      <c r="G127" s="212"/>
      <c r="H127" s="212"/>
      <c r="I127" s="215"/>
      <c r="J127" s="216">
        <f>BK127</f>
        <v>0</v>
      </c>
      <c r="K127" s="212"/>
      <c r="L127" s="217"/>
      <c r="M127" s="218"/>
      <c r="N127" s="219"/>
      <c r="O127" s="219"/>
      <c r="P127" s="220">
        <f>P128+P131+P135+P138+P140</f>
        <v>0</v>
      </c>
      <c r="Q127" s="219"/>
      <c r="R127" s="220">
        <f>R128+R131+R135+R138+R140</f>
        <v>0</v>
      </c>
      <c r="S127" s="219"/>
      <c r="T127" s="221">
        <f>T128+T131+T135+T138+T140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132</v>
      </c>
      <c r="AT127" s="223" t="s">
        <v>72</v>
      </c>
      <c r="AU127" s="223" t="s">
        <v>73</v>
      </c>
      <c r="AY127" s="222" t="s">
        <v>131</v>
      </c>
      <c r="BK127" s="224">
        <f>BK128+BK131+BK135+BK138+BK140</f>
        <v>0</v>
      </c>
    </row>
    <row r="128" s="12" customFormat="1" ht="22.8" customHeight="1">
      <c r="A128" s="12"/>
      <c r="B128" s="211"/>
      <c r="C128" s="212"/>
      <c r="D128" s="213" t="s">
        <v>72</v>
      </c>
      <c r="E128" s="225" t="s">
        <v>506</v>
      </c>
      <c r="F128" s="225" t="s">
        <v>507</v>
      </c>
      <c r="G128" s="212"/>
      <c r="H128" s="212"/>
      <c r="I128" s="215"/>
      <c r="J128" s="226">
        <f>BK128</f>
        <v>0</v>
      </c>
      <c r="K128" s="212"/>
      <c r="L128" s="217"/>
      <c r="M128" s="218"/>
      <c r="N128" s="219"/>
      <c r="O128" s="219"/>
      <c r="P128" s="220">
        <f>SUM(P129:P130)</f>
        <v>0</v>
      </c>
      <c r="Q128" s="219"/>
      <c r="R128" s="220">
        <f>SUM(R129:R130)</f>
        <v>0</v>
      </c>
      <c r="S128" s="219"/>
      <c r="T128" s="221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132</v>
      </c>
      <c r="AT128" s="223" t="s">
        <v>72</v>
      </c>
      <c r="AU128" s="223" t="s">
        <v>80</v>
      </c>
      <c r="AY128" s="222" t="s">
        <v>131</v>
      </c>
      <c r="BK128" s="224">
        <f>SUM(BK129:BK130)</f>
        <v>0</v>
      </c>
    </row>
    <row r="129" s="2" customFormat="1" ht="16.5" customHeight="1">
      <c r="A129" s="38"/>
      <c r="B129" s="39"/>
      <c r="C129" s="227" t="s">
        <v>80</v>
      </c>
      <c r="D129" s="227" t="s">
        <v>134</v>
      </c>
      <c r="E129" s="228" t="s">
        <v>508</v>
      </c>
      <c r="F129" s="229" t="s">
        <v>509</v>
      </c>
      <c r="G129" s="230" t="s">
        <v>498</v>
      </c>
      <c r="H129" s="231">
        <v>1</v>
      </c>
      <c r="I129" s="232"/>
      <c r="J129" s="233">
        <f>ROUND(I129*H129,2)</f>
        <v>0</v>
      </c>
      <c r="K129" s="234"/>
      <c r="L129" s="44"/>
      <c r="M129" s="235" t="s">
        <v>1</v>
      </c>
      <c r="N129" s="236" t="s">
        <v>38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510</v>
      </c>
      <c r="AT129" s="239" t="s">
        <v>134</v>
      </c>
      <c r="AU129" s="239" t="s">
        <v>82</v>
      </c>
      <c r="AY129" s="17" t="s">
        <v>131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7" t="s">
        <v>80</v>
      </c>
      <c r="BK129" s="240">
        <f>ROUND(I129*H129,2)</f>
        <v>0</v>
      </c>
      <c r="BL129" s="17" t="s">
        <v>510</v>
      </c>
      <c r="BM129" s="239" t="s">
        <v>511</v>
      </c>
    </row>
    <row r="130" s="2" customFormat="1" ht="16.5" customHeight="1">
      <c r="A130" s="38"/>
      <c r="B130" s="39"/>
      <c r="C130" s="227" t="s">
        <v>82</v>
      </c>
      <c r="D130" s="227" t="s">
        <v>134</v>
      </c>
      <c r="E130" s="228" t="s">
        <v>512</v>
      </c>
      <c r="F130" s="229" t="s">
        <v>513</v>
      </c>
      <c r="G130" s="230" t="s">
        <v>498</v>
      </c>
      <c r="H130" s="231">
        <v>1</v>
      </c>
      <c r="I130" s="232"/>
      <c r="J130" s="233">
        <f>ROUND(I130*H130,2)</f>
        <v>0</v>
      </c>
      <c r="K130" s="234"/>
      <c r="L130" s="44"/>
      <c r="M130" s="235" t="s">
        <v>1</v>
      </c>
      <c r="N130" s="236" t="s">
        <v>38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510</v>
      </c>
      <c r="AT130" s="239" t="s">
        <v>134</v>
      </c>
      <c r="AU130" s="239" t="s">
        <v>82</v>
      </c>
      <c r="AY130" s="17" t="s">
        <v>131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80</v>
      </c>
      <c r="BK130" s="240">
        <f>ROUND(I130*H130,2)</f>
        <v>0</v>
      </c>
      <c r="BL130" s="17" t="s">
        <v>510</v>
      </c>
      <c r="BM130" s="239" t="s">
        <v>514</v>
      </c>
    </row>
    <row r="131" s="12" customFormat="1" ht="22.8" customHeight="1">
      <c r="A131" s="12"/>
      <c r="B131" s="211"/>
      <c r="C131" s="212"/>
      <c r="D131" s="213" t="s">
        <v>72</v>
      </c>
      <c r="E131" s="225" t="s">
        <v>515</v>
      </c>
      <c r="F131" s="225" t="s">
        <v>516</v>
      </c>
      <c r="G131" s="212"/>
      <c r="H131" s="212"/>
      <c r="I131" s="215"/>
      <c r="J131" s="226">
        <f>BK131</f>
        <v>0</v>
      </c>
      <c r="K131" s="212"/>
      <c r="L131" s="217"/>
      <c r="M131" s="218"/>
      <c r="N131" s="219"/>
      <c r="O131" s="219"/>
      <c r="P131" s="220">
        <f>SUM(P132:P134)</f>
        <v>0</v>
      </c>
      <c r="Q131" s="219"/>
      <c r="R131" s="220">
        <f>SUM(R132:R134)</f>
        <v>0</v>
      </c>
      <c r="S131" s="219"/>
      <c r="T131" s="221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132</v>
      </c>
      <c r="AT131" s="223" t="s">
        <v>72</v>
      </c>
      <c r="AU131" s="223" t="s">
        <v>80</v>
      </c>
      <c r="AY131" s="222" t="s">
        <v>131</v>
      </c>
      <c r="BK131" s="224">
        <f>SUM(BK132:BK134)</f>
        <v>0</v>
      </c>
    </row>
    <row r="132" s="2" customFormat="1" ht="16.5" customHeight="1">
      <c r="A132" s="38"/>
      <c r="B132" s="39"/>
      <c r="C132" s="227" t="s">
        <v>146</v>
      </c>
      <c r="D132" s="227" t="s">
        <v>134</v>
      </c>
      <c r="E132" s="228" t="s">
        <v>517</v>
      </c>
      <c r="F132" s="229" t="s">
        <v>516</v>
      </c>
      <c r="G132" s="230" t="s">
        <v>498</v>
      </c>
      <c r="H132" s="231">
        <v>1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38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510</v>
      </c>
      <c r="AT132" s="239" t="s">
        <v>134</v>
      </c>
      <c r="AU132" s="239" t="s">
        <v>82</v>
      </c>
      <c r="AY132" s="17" t="s">
        <v>131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80</v>
      </c>
      <c r="BK132" s="240">
        <f>ROUND(I132*H132,2)</f>
        <v>0</v>
      </c>
      <c r="BL132" s="17" t="s">
        <v>510</v>
      </c>
      <c r="BM132" s="239" t="s">
        <v>518</v>
      </c>
    </row>
    <row r="133" s="2" customFormat="1" ht="16.5" customHeight="1">
      <c r="A133" s="38"/>
      <c r="B133" s="39"/>
      <c r="C133" s="227" t="s">
        <v>138</v>
      </c>
      <c r="D133" s="227" t="s">
        <v>134</v>
      </c>
      <c r="E133" s="228" t="s">
        <v>519</v>
      </c>
      <c r="F133" s="229" t="s">
        <v>520</v>
      </c>
      <c r="G133" s="230" t="s">
        <v>498</v>
      </c>
      <c r="H133" s="231">
        <v>1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38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510</v>
      </c>
      <c r="AT133" s="239" t="s">
        <v>134</v>
      </c>
      <c r="AU133" s="239" t="s">
        <v>82</v>
      </c>
      <c r="AY133" s="17" t="s">
        <v>131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80</v>
      </c>
      <c r="BK133" s="240">
        <f>ROUND(I133*H133,2)</f>
        <v>0</v>
      </c>
      <c r="BL133" s="17" t="s">
        <v>510</v>
      </c>
      <c r="BM133" s="239" t="s">
        <v>521</v>
      </c>
    </row>
    <row r="134" s="2" customFormat="1" ht="16.5" customHeight="1">
      <c r="A134" s="38"/>
      <c r="B134" s="39"/>
      <c r="C134" s="227" t="s">
        <v>132</v>
      </c>
      <c r="D134" s="227" t="s">
        <v>134</v>
      </c>
      <c r="E134" s="228" t="s">
        <v>522</v>
      </c>
      <c r="F134" s="229" t="s">
        <v>523</v>
      </c>
      <c r="G134" s="230" t="s">
        <v>498</v>
      </c>
      <c r="H134" s="231">
        <v>1</v>
      </c>
      <c r="I134" s="232"/>
      <c r="J134" s="233">
        <f>ROUND(I134*H134,2)</f>
        <v>0</v>
      </c>
      <c r="K134" s="234"/>
      <c r="L134" s="44"/>
      <c r="M134" s="235" t="s">
        <v>1</v>
      </c>
      <c r="N134" s="236" t="s">
        <v>38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510</v>
      </c>
      <c r="AT134" s="239" t="s">
        <v>134</v>
      </c>
      <c r="AU134" s="239" t="s">
        <v>82</v>
      </c>
      <c r="AY134" s="17" t="s">
        <v>131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80</v>
      </c>
      <c r="BK134" s="240">
        <f>ROUND(I134*H134,2)</f>
        <v>0</v>
      </c>
      <c r="BL134" s="17" t="s">
        <v>510</v>
      </c>
      <c r="BM134" s="239" t="s">
        <v>524</v>
      </c>
    </row>
    <row r="135" s="12" customFormat="1" ht="22.8" customHeight="1">
      <c r="A135" s="12"/>
      <c r="B135" s="211"/>
      <c r="C135" s="212"/>
      <c r="D135" s="213" t="s">
        <v>72</v>
      </c>
      <c r="E135" s="225" t="s">
        <v>525</v>
      </c>
      <c r="F135" s="225" t="s">
        <v>526</v>
      </c>
      <c r="G135" s="212"/>
      <c r="H135" s="212"/>
      <c r="I135" s="215"/>
      <c r="J135" s="226">
        <f>BK135</f>
        <v>0</v>
      </c>
      <c r="K135" s="212"/>
      <c r="L135" s="217"/>
      <c r="M135" s="218"/>
      <c r="N135" s="219"/>
      <c r="O135" s="219"/>
      <c r="P135" s="220">
        <f>SUM(P136:P137)</f>
        <v>0</v>
      </c>
      <c r="Q135" s="219"/>
      <c r="R135" s="220">
        <f>SUM(R136:R137)</f>
        <v>0</v>
      </c>
      <c r="S135" s="219"/>
      <c r="T135" s="221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132</v>
      </c>
      <c r="AT135" s="223" t="s">
        <v>72</v>
      </c>
      <c r="AU135" s="223" t="s">
        <v>80</v>
      </c>
      <c r="AY135" s="222" t="s">
        <v>131</v>
      </c>
      <c r="BK135" s="224">
        <f>SUM(BK136:BK137)</f>
        <v>0</v>
      </c>
    </row>
    <row r="136" s="2" customFormat="1" ht="16.5" customHeight="1">
      <c r="A136" s="38"/>
      <c r="B136" s="39"/>
      <c r="C136" s="227" t="s">
        <v>160</v>
      </c>
      <c r="D136" s="227" t="s">
        <v>134</v>
      </c>
      <c r="E136" s="228" t="s">
        <v>527</v>
      </c>
      <c r="F136" s="229" t="s">
        <v>528</v>
      </c>
      <c r="G136" s="230" t="s">
        <v>269</v>
      </c>
      <c r="H136" s="231">
        <v>12</v>
      </c>
      <c r="I136" s="232"/>
      <c r="J136" s="233">
        <f>ROUND(I136*H136,2)</f>
        <v>0</v>
      </c>
      <c r="K136" s="234"/>
      <c r="L136" s="44"/>
      <c r="M136" s="235" t="s">
        <v>1</v>
      </c>
      <c r="N136" s="236" t="s">
        <v>38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510</v>
      </c>
      <c r="AT136" s="239" t="s">
        <v>134</v>
      </c>
      <c r="AU136" s="239" t="s">
        <v>82</v>
      </c>
      <c r="AY136" s="17" t="s">
        <v>131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80</v>
      </c>
      <c r="BK136" s="240">
        <f>ROUND(I136*H136,2)</f>
        <v>0</v>
      </c>
      <c r="BL136" s="17" t="s">
        <v>510</v>
      </c>
      <c r="BM136" s="239" t="s">
        <v>529</v>
      </c>
    </row>
    <row r="137" s="2" customFormat="1" ht="16.5" customHeight="1">
      <c r="A137" s="38"/>
      <c r="B137" s="39"/>
      <c r="C137" s="227" t="s">
        <v>164</v>
      </c>
      <c r="D137" s="227" t="s">
        <v>134</v>
      </c>
      <c r="E137" s="228" t="s">
        <v>530</v>
      </c>
      <c r="F137" s="229" t="s">
        <v>531</v>
      </c>
      <c r="G137" s="230" t="s">
        <v>498</v>
      </c>
      <c r="H137" s="231">
        <v>2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38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510</v>
      </c>
      <c r="AT137" s="239" t="s">
        <v>134</v>
      </c>
      <c r="AU137" s="239" t="s">
        <v>82</v>
      </c>
      <c r="AY137" s="17" t="s">
        <v>131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80</v>
      </c>
      <c r="BK137" s="240">
        <f>ROUND(I137*H137,2)</f>
        <v>0</v>
      </c>
      <c r="BL137" s="17" t="s">
        <v>510</v>
      </c>
      <c r="BM137" s="239" t="s">
        <v>532</v>
      </c>
    </row>
    <row r="138" s="12" customFormat="1" ht="22.8" customHeight="1">
      <c r="A138" s="12"/>
      <c r="B138" s="211"/>
      <c r="C138" s="212"/>
      <c r="D138" s="213" t="s">
        <v>72</v>
      </c>
      <c r="E138" s="225" t="s">
        <v>533</v>
      </c>
      <c r="F138" s="225" t="s">
        <v>534</v>
      </c>
      <c r="G138" s="212"/>
      <c r="H138" s="212"/>
      <c r="I138" s="215"/>
      <c r="J138" s="226">
        <f>BK138</f>
        <v>0</v>
      </c>
      <c r="K138" s="212"/>
      <c r="L138" s="217"/>
      <c r="M138" s="218"/>
      <c r="N138" s="219"/>
      <c r="O138" s="219"/>
      <c r="P138" s="220">
        <f>P139</f>
        <v>0</v>
      </c>
      <c r="Q138" s="219"/>
      <c r="R138" s="220">
        <f>R139</f>
        <v>0</v>
      </c>
      <c r="S138" s="219"/>
      <c r="T138" s="221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132</v>
      </c>
      <c r="AT138" s="223" t="s">
        <v>72</v>
      </c>
      <c r="AU138" s="223" t="s">
        <v>80</v>
      </c>
      <c r="AY138" s="222" t="s">
        <v>131</v>
      </c>
      <c r="BK138" s="224">
        <f>BK139</f>
        <v>0</v>
      </c>
    </row>
    <row r="139" s="2" customFormat="1" ht="16.5" customHeight="1">
      <c r="A139" s="38"/>
      <c r="B139" s="39"/>
      <c r="C139" s="227" t="s">
        <v>170</v>
      </c>
      <c r="D139" s="227" t="s">
        <v>134</v>
      </c>
      <c r="E139" s="228" t="s">
        <v>535</v>
      </c>
      <c r="F139" s="229" t="s">
        <v>536</v>
      </c>
      <c r="G139" s="230" t="s">
        <v>498</v>
      </c>
      <c r="H139" s="231">
        <v>1</v>
      </c>
      <c r="I139" s="232"/>
      <c r="J139" s="233">
        <f>ROUND(I139*H139,2)</f>
        <v>0</v>
      </c>
      <c r="K139" s="234"/>
      <c r="L139" s="44"/>
      <c r="M139" s="235" t="s">
        <v>1</v>
      </c>
      <c r="N139" s="236" t="s">
        <v>38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510</v>
      </c>
      <c r="AT139" s="239" t="s">
        <v>134</v>
      </c>
      <c r="AU139" s="239" t="s">
        <v>82</v>
      </c>
      <c r="AY139" s="17" t="s">
        <v>131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7" t="s">
        <v>80</v>
      </c>
      <c r="BK139" s="240">
        <f>ROUND(I139*H139,2)</f>
        <v>0</v>
      </c>
      <c r="BL139" s="17" t="s">
        <v>510</v>
      </c>
      <c r="BM139" s="239" t="s">
        <v>537</v>
      </c>
    </row>
    <row r="140" s="12" customFormat="1" ht="22.8" customHeight="1">
      <c r="A140" s="12"/>
      <c r="B140" s="211"/>
      <c r="C140" s="212"/>
      <c r="D140" s="213" t="s">
        <v>72</v>
      </c>
      <c r="E140" s="225" t="s">
        <v>538</v>
      </c>
      <c r="F140" s="225" t="s">
        <v>539</v>
      </c>
      <c r="G140" s="212"/>
      <c r="H140" s="212"/>
      <c r="I140" s="215"/>
      <c r="J140" s="226">
        <f>BK140</f>
        <v>0</v>
      </c>
      <c r="K140" s="212"/>
      <c r="L140" s="217"/>
      <c r="M140" s="218"/>
      <c r="N140" s="219"/>
      <c r="O140" s="219"/>
      <c r="P140" s="220">
        <f>P141</f>
        <v>0</v>
      </c>
      <c r="Q140" s="219"/>
      <c r="R140" s="220">
        <f>R141</f>
        <v>0</v>
      </c>
      <c r="S140" s="219"/>
      <c r="T140" s="221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2" t="s">
        <v>132</v>
      </c>
      <c r="AT140" s="223" t="s">
        <v>72</v>
      </c>
      <c r="AU140" s="223" t="s">
        <v>80</v>
      </c>
      <c r="AY140" s="222" t="s">
        <v>131</v>
      </c>
      <c r="BK140" s="224">
        <f>BK141</f>
        <v>0</v>
      </c>
    </row>
    <row r="141" s="2" customFormat="1" ht="16.5" customHeight="1">
      <c r="A141" s="38"/>
      <c r="B141" s="39"/>
      <c r="C141" s="227" t="s">
        <v>175</v>
      </c>
      <c r="D141" s="227" t="s">
        <v>134</v>
      </c>
      <c r="E141" s="228" t="s">
        <v>540</v>
      </c>
      <c r="F141" s="229" t="s">
        <v>541</v>
      </c>
      <c r="G141" s="230" t="s">
        <v>498</v>
      </c>
      <c r="H141" s="231">
        <v>1</v>
      </c>
      <c r="I141" s="232"/>
      <c r="J141" s="233">
        <f>ROUND(I141*H141,2)</f>
        <v>0</v>
      </c>
      <c r="K141" s="234"/>
      <c r="L141" s="44"/>
      <c r="M141" s="288" t="s">
        <v>1</v>
      </c>
      <c r="N141" s="289" t="s">
        <v>38</v>
      </c>
      <c r="O141" s="290"/>
      <c r="P141" s="291">
        <f>O141*H141</f>
        <v>0</v>
      </c>
      <c r="Q141" s="291">
        <v>0</v>
      </c>
      <c r="R141" s="291">
        <f>Q141*H141</f>
        <v>0</v>
      </c>
      <c r="S141" s="291">
        <v>0</v>
      </c>
      <c r="T141" s="29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510</v>
      </c>
      <c r="AT141" s="239" t="s">
        <v>134</v>
      </c>
      <c r="AU141" s="239" t="s">
        <v>82</v>
      </c>
      <c r="AY141" s="17" t="s">
        <v>131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7" t="s">
        <v>80</v>
      </c>
      <c r="BK141" s="240">
        <f>ROUND(I141*H141,2)</f>
        <v>0</v>
      </c>
      <c r="BL141" s="17" t="s">
        <v>510</v>
      </c>
      <c r="BM141" s="239" t="s">
        <v>542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67"/>
      <c r="J142" s="67"/>
      <c r="K142" s="67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0yDY9q6CmQ0dasYEetQC9oXtvu6yykZcpGrA0lvkkbJ2FE7dZsasiq0Bih8vG/Dm0ii3qA/dkq0S5/9v6cp29g==" hashValue="qlWVBCWgcFf0WuGStdBBHKAIs8BEKwnFD7yOp35QT8lQK8TAFAVqb4VSyT4z99IkZbpsLARAm4I3OBNvTxSoiA==" algorithmName="SHA-512" password="CC35"/>
  <autoFilter ref="C125:K1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Oprava propustků v km 54,236 a 58,210 tratě Veselí nad Lužnicí - Jihlava</v>
      </c>
      <c r="F7" s="150"/>
      <c r="G7" s="150"/>
      <c r="H7" s="150"/>
      <c r="L7" s="20"/>
    </row>
    <row r="8" s="1" customFormat="1" ht="12" customHeight="1">
      <c r="B8" s="20"/>
      <c r="D8" s="150" t="s">
        <v>103</v>
      </c>
      <c r="L8" s="20"/>
    </row>
    <row r="9" s="2" customFormat="1" ht="16.5" customHeight="1">
      <c r="A9" s="38"/>
      <c r="B9" s="44"/>
      <c r="C9" s="38"/>
      <c r="D9" s="38"/>
      <c r="E9" s="151" t="s">
        <v>543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105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544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7. 5. 2019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ROUND(J124,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ROUND((SUM(BE124:BE166)),  2)</f>
        <v>0</v>
      </c>
      <c r="G35" s="38"/>
      <c r="H35" s="38"/>
      <c r="I35" s="164">
        <v>0.20999999999999999</v>
      </c>
      <c r="J35" s="163">
        <f>ROUND(((SUM(BE124:BE166))*I35),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ROUND((SUM(BF124:BF166)),  2)</f>
        <v>0</v>
      </c>
      <c r="G36" s="38"/>
      <c r="H36" s="38"/>
      <c r="I36" s="164">
        <v>0.14999999999999999</v>
      </c>
      <c r="J36" s="163">
        <f>ROUND(((SUM(BF124:BF166))*I36),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ROUND((SUM(BG124:BG166)),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ROUND((SUM(BH124:BH166)),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ROUND((SUM(BI124:BI166)),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83" t="str">
        <f>E7</f>
        <v>Oprava propustků v km 54,236 a 58,210 tratě Veselí nad Lužnicí - Jihlava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1"/>
      <c r="C86" s="32" t="s">
        <v>103</v>
      </c>
      <c r="D86" s="22"/>
      <c r="E86" s="22"/>
      <c r="F86" s="22"/>
      <c r="G86" s="22"/>
      <c r="H86" s="22"/>
      <c r="I86" s="22"/>
      <c r="J86" s="22"/>
      <c r="K86" s="22"/>
      <c r="L86" s="20"/>
    </row>
    <row r="87" hidden="1" s="2" customFormat="1" ht="16.5" customHeight="1">
      <c r="A87" s="38"/>
      <c r="B87" s="39"/>
      <c r="C87" s="40"/>
      <c r="D87" s="40"/>
      <c r="E87" s="183" t="s">
        <v>543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105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SO 201 - Železniční svršek na propustku v km 58,210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7. 5. 2019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84" t="s">
        <v>108</v>
      </c>
      <c r="D96" s="185"/>
      <c r="E96" s="185"/>
      <c r="F96" s="185"/>
      <c r="G96" s="185"/>
      <c r="H96" s="185"/>
      <c r="I96" s="185"/>
      <c r="J96" s="186" t="s">
        <v>109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87" t="s">
        <v>110</v>
      </c>
      <c r="D98" s="40"/>
      <c r="E98" s="40"/>
      <c r="F98" s="40"/>
      <c r="G98" s="40"/>
      <c r="H98" s="40"/>
      <c r="I98" s="40"/>
      <c r="J98" s="110">
        <f>J124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111</v>
      </c>
    </row>
    <row r="99" hidden="1" s="9" customFormat="1" ht="24.96" customHeight="1">
      <c r="A99" s="9"/>
      <c r="B99" s="188"/>
      <c r="C99" s="189"/>
      <c r="D99" s="190" t="s">
        <v>112</v>
      </c>
      <c r="E99" s="191"/>
      <c r="F99" s="191"/>
      <c r="G99" s="191"/>
      <c r="H99" s="191"/>
      <c r="I99" s="191"/>
      <c r="J99" s="192">
        <f>J125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4"/>
      <c r="C100" s="133"/>
      <c r="D100" s="195" t="s">
        <v>113</v>
      </c>
      <c r="E100" s="196"/>
      <c r="F100" s="196"/>
      <c r="G100" s="196"/>
      <c r="H100" s="196"/>
      <c r="I100" s="196"/>
      <c r="J100" s="197">
        <f>J126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88"/>
      <c r="C101" s="189"/>
      <c r="D101" s="190" t="s">
        <v>114</v>
      </c>
      <c r="E101" s="191"/>
      <c r="F101" s="191"/>
      <c r="G101" s="191"/>
      <c r="H101" s="191"/>
      <c r="I101" s="191"/>
      <c r="J101" s="192">
        <f>J153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88"/>
      <c r="C102" s="189"/>
      <c r="D102" s="190" t="s">
        <v>115</v>
      </c>
      <c r="E102" s="191"/>
      <c r="F102" s="191"/>
      <c r="G102" s="191"/>
      <c r="H102" s="191"/>
      <c r="I102" s="191"/>
      <c r="J102" s="192">
        <f>J158</f>
        <v>0</v>
      </c>
      <c r="K102" s="189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/>
    <row r="106" hidden="1"/>
    <row r="107" hidden="1"/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83" t="str">
        <f>E7</f>
        <v>Oprava propustků v km 54,236 a 58,210 tratě Veselí nad Lužnicí - Jihlava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103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3" t="s">
        <v>543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105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E11</f>
        <v>SO 201 - Železniční svršek na propustku v km 58,210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79" t="str">
        <f>IF(J14="","",J14)</f>
        <v>7. 5. 2019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117</v>
      </c>
      <c r="D123" s="202" t="s">
        <v>58</v>
      </c>
      <c r="E123" s="202" t="s">
        <v>54</v>
      </c>
      <c r="F123" s="202" t="s">
        <v>55</v>
      </c>
      <c r="G123" s="202" t="s">
        <v>118</v>
      </c>
      <c r="H123" s="202" t="s">
        <v>119</v>
      </c>
      <c r="I123" s="202" t="s">
        <v>120</v>
      </c>
      <c r="J123" s="203" t="s">
        <v>109</v>
      </c>
      <c r="K123" s="204" t="s">
        <v>121</v>
      </c>
      <c r="L123" s="205"/>
      <c r="M123" s="100" t="s">
        <v>1</v>
      </c>
      <c r="N123" s="101" t="s">
        <v>37</v>
      </c>
      <c r="O123" s="101" t="s">
        <v>122</v>
      </c>
      <c r="P123" s="101" t="s">
        <v>123</v>
      </c>
      <c r="Q123" s="101" t="s">
        <v>124</v>
      </c>
      <c r="R123" s="101" t="s">
        <v>125</v>
      </c>
      <c r="S123" s="101" t="s">
        <v>126</v>
      </c>
      <c r="T123" s="102" t="s">
        <v>127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128</v>
      </c>
      <c r="D124" s="40"/>
      <c r="E124" s="40"/>
      <c r="F124" s="40"/>
      <c r="G124" s="40"/>
      <c r="H124" s="40"/>
      <c r="I124" s="40"/>
      <c r="J124" s="206">
        <f>BK124</f>
        <v>0</v>
      </c>
      <c r="K124" s="40"/>
      <c r="L124" s="44"/>
      <c r="M124" s="103"/>
      <c r="N124" s="207"/>
      <c r="O124" s="104"/>
      <c r="P124" s="208">
        <f>P125+P153+P158</f>
        <v>0</v>
      </c>
      <c r="Q124" s="104"/>
      <c r="R124" s="208">
        <f>R125+R153+R158</f>
        <v>96.849000000000004</v>
      </c>
      <c r="S124" s="104"/>
      <c r="T124" s="209">
        <f>T125+T153+T158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111</v>
      </c>
      <c r="BK124" s="210">
        <f>BK125+BK153+BK158</f>
        <v>0</v>
      </c>
    </row>
    <row r="125" s="12" customFormat="1" ht="25.92" customHeight="1">
      <c r="A125" s="12"/>
      <c r="B125" s="211"/>
      <c r="C125" s="212"/>
      <c r="D125" s="213" t="s">
        <v>72</v>
      </c>
      <c r="E125" s="214" t="s">
        <v>129</v>
      </c>
      <c r="F125" s="214" t="s">
        <v>130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</f>
        <v>0</v>
      </c>
      <c r="Q125" s="219"/>
      <c r="R125" s="220">
        <f>R126</f>
        <v>96.849000000000004</v>
      </c>
      <c r="S125" s="219"/>
      <c r="T125" s="221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80</v>
      </c>
      <c r="AT125" s="223" t="s">
        <v>72</v>
      </c>
      <c r="AU125" s="223" t="s">
        <v>73</v>
      </c>
      <c r="AY125" s="222" t="s">
        <v>131</v>
      </c>
      <c r="BK125" s="224">
        <f>BK126</f>
        <v>0</v>
      </c>
    </row>
    <row r="126" s="12" customFormat="1" ht="22.8" customHeight="1">
      <c r="A126" s="12"/>
      <c r="B126" s="211"/>
      <c r="C126" s="212"/>
      <c r="D126" s="213" t="s">
        <v>72</v>
      </c>
      <c r="E126" s="225" t="s">
        <v>132</v>
      </c>
      <c r="F126" s="225" t="s">
        <v>133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SUM(P127:P152)</f>
        <v>0</v>
      </c>
      <c r="Q126" s="219"/>
      <c r="R126" s="220">
        <f>SUM(R127:R152)</f>
        <v>96.849000000000004</v>
      </c>
      <c r="S126" s="219"/>
      <c r="T126" s="221">
        <f>SUM(T127:T152)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80</v>
      </c>
      <c r="AT126" s="223" t="s">
        <v>72</v>
      </c>
      <c r="AU126" s="223" t="s">
        <v>80</v>
      </c>
      <c r="AY126" s="222" t="s">
        <v>131</v>
      </c>
      <c r="BK126" s="224">
        <f>SUM(BK127:BK152)</f>
        <v>0</v>
      </c>
    </row>
    <row r="127" s="2" customFormat="1" ht="21.75" customHeight="1">
      <c r="A127" s="38"/>
      <c r="B127" s="39"/>
      <c r="C127" s="227" t="s">
        <v>80</v>
      </c>
      <c r="D127" s="227" t="s">
        <v>134</v>
      </c>
      <c r="E127" s="228" t="s">
        <v>135</v>
      </c>
      <c r="F127" s="229" t="s">
        <v>136</v>
      </c>
      <c r="G127" s="230" t="s">
        <v>137</v>
      </c>
      <c r="H127" s="231">
        <v>0.25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38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138</v>
      </c>
      <c r="AT127" s="239" t="s">
        <v>134</v>
      </c>
      <c r="AU127" s="239" t="s">
        <v>82</v>
      </c>
      <c r="AY127" s="17" t="s">
        <v>131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80</v>
      </c>
      <c r="BK127" s="240">
        <f>ROUND(I127*H127,2)</f>
        <v>0</v>
      </c>
      <c r="BL127" s="17" t="s">
        <v>138</v>
      </c>
      <c r="BM127" s="239" t="s">
        <v>545</v>
      </c>
    </row>
    <row r="128" s="2" customFormat="1" ht="16.5" customHeight="1">
      <c r="A128" s="38"/>
      <c r="B128" s="39"/>
      <c r="C128" s="227" t="s">
        <v>82</v>
      </c>
      <c r="D128" s="227" t="s">
        <v>134</v>
      </c>
      <c r="E128" s="228" t="s">
        <v>140</v>
      </c>
      <c r="F128" s="229" t="s">
        <v>141</v>
      </c>
      <c r="G128" s="230" t="s">
        <v>142</v>
      </c>
      <c r="H128" s="231">
        <v>23.800000000000001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38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138</v>
      </c>
      <c r="AT128" s="239" t="s">
        <v>134</v>
      </c>
      <c r="AU128" s="239" t="s">
        <v>82</v>
      </c>
      <c r="AY128" s="17" t="s">
        <v>131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80</v>
      </c>
      <c r="BK128" s="240">
        <f>ROUND(I128*H128,2)</f>
        <v>0</v>
      </c>
      <c r="BL128" s="17" t="s">
        <v>138</v>
      </c>
      <c r="BM128" s="239" t="s">
        <v>546</v>
      </c>
    </row>
    <row r="129" s="13" customFormat="1">
      <c r="A129" s="13"/>
      <c r="B129" s="241"/>
      <c r="C129" s="242"/>
      <c r="D129" s="243" t="s">
        <v>144</v>
      </c>
      <c r="E129" s="244" t="s">
        <v>1</v>
      </c>
      <c r="F129" s="245" t="s">
        <v>145</v>
      </c>
      <c r="G129" s="242"/>
      <c r="H129" s="246">
        <v>23.800000000000001</v>
      </c>
      <c r="I129" s="247"/>
      <c r="J129" s="242"/>
      <c r="K129" s="242"/>
      <c r="L129" s="248"/>
      <c r="M129" s="249"/>
      <c r="N129" s="250"/>
      <c r="O129" s="250"/>
      <c r="P129" s="250"/>
      <c r="Q129" s="250"/>
      <c r="R129" s="250"/>
      <c r="S129" s="250"/>
      <c r="T129" s="25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2" t="s">
        <v>144</v>
      </c>
      <c r="AU129" s="252" t="s">
        <v>82</v>
      </c>
      <c r="AV129" s="13" t="s">
        <v>82</v>
      </c>
      <c r="AW129" s="13" t="s">
        <v>30</v>
      </c>
      <c r="AX129" s="13" t="s">
        <v>80</v>
      </c>
      <c r="AY129" s="252" t="s">
        <v>131</v>
      </c>
    </row>
    <row r="130" s="2" customFormat="1" ht="16.5" customHeight="1">
      <c r="A130" s="38"/>
      <c r="B130" s="39"/>
      <c r="C130" s="227" t="s">
        <v>146</v>
      </c>
      <c r="D130" s="227" t="s">
        <v>134</v>
      </c>
      <c r="E130" s="228" t="s">
        <v>147</v>
      </c>
      <c r="F130" s="229" t="s">
        <v>148</v>
      </c>
      <c r="G130" s="230" t="s">
        <v>142</v>
      </c>
      <c r="H130" s="231">
        <v>23.800000000000001</v>
      </c>
      <c r="I130" s="232"/>
      <c r="J130" s="233">
        <f>ROUND(I130*H130,2)</f>
        <v>0</v>
      </c>
      <c r="K130" s="234"/>
      <c r="L130" s="44"/>
      <c r="M130" s="235" t="s">
        <v>1</v>
      </c>
      <c r="N130" s="236" t="s">
        <v>38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138</v>
      </c>
      <c r="AT130" s="239" t="s">
        <v>134</v>
      </c>
      <c r="AU130" s="239" t="s">
        <v>82</v>
      </c>
      <c r="AY130" s="17" t="s">
        <v>131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80</v>
      </c>
      <c r="BK130" s="240">
        <f>ROUND(I130*H130,2)</f>
        <v>0</v>
      </c>
      <c r="BL130" s="17" t="s">
        <v>138</v>
      </c>
      <c r="BM130" s="239" t="s">
        <v>547</v>
      </c>
    </row>
    <row r="131" s="13" customFormat="1">
      <c r="A131" s="13"/>
      <c r="B131" s="241"/>
      <c r="C131" s="242"/>
      <c r="D131" s="243" t="s">
        <v>144</v>
      </c>
      <c r="E131" s="244" t="s">
        <v>1</v>
      </c>
      <c r="F131" s="245" t="s">
        <v>150</v>
      </c>
      <c r="G131" s="242"/>
      <c r="H131" s="246">
        <v>23.800000000000001</v>
      </c>
      <c r="I131" s="247"/>
      <c r="J131" s="242"/>
      <c r="K131" s="242"/>
      <c r="L131" s="248"/>
      <c r="M131" s="249"/>
      <c r="N131" s="250"/>
      <c r="O131" s="250"/>
      <c r="P131" s="250"/>
      <c r="Q131" s="250"/>
      <c r="R131" s="250"/>
      <c r="S131" s="250"/>
      <c r="T131" s="25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2" t="s">
        <v>144</v>
      </c>
      <c r="AU131" s="252" t="s">
        <v>82</v>
      </c>
      <c r="AV131" s="13" t="s">
        <v>82</v>
      </c>
      <c r="AW131" s="13" t="s">
        <v>30</v>
      </c>
      <c r="AX131" s="13" t="s">
        <v>80</v>
      </c>
      <c r="AY131" s="252" t="s">
        <v>131</v>
      </c>
    </row>
    <row r="132" s="2" customFormat="1" ht="16.5" customHeight="1">
      <c r="A132" s="38"/>
      <c r="B132" s="39"/>
      <c r="C132" s="227" t="s">
        <v>138</v>
      </c>
      <c r="D132" s="227" t="s">
        <v>134</v>
      </c>
      <c r="E132" s="228" t="s">
        <v>151</v>
      </c>
      <c r="F132" s="229" t="s">
        <v>152</v>
      </c>
      <c r="G132" s="230" t="s">
        <v>142</v>
      </c>
      <c r="H132" s="231">
        <v>30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38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138</v>
      </c>
      <c r="AT132" s="239" t="s">
        <v>134</v>
      </c>
      <c r="AU132" s="239" t="s">
        <v>82</v>
      </c>
      <c r="AY132" s="17" t="s">
        <v>131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80</v>
      </c>
      <c r="BK132" s="240">
        <f>ROUND(I132*H132,2)</f>
        <v>0</v>
      </c>
      <c r="BL132" s="17" t="s">
        <v>138</v>
      </c>
      <c r="BM132" s="239" t="s">
        <v>548</v>
      </c>
    </row>
    <row r="133" s="13" customFormat="1">
      <c r="A133" s="13"/>
      <c r="B133" s="241"/>
      <c r="C133" s="242"/>
      <c r="D133" s="243" t="s">
        <v>144</v>
      </c>
      <c r="E133" s="244" t="s">
        <v>1</v>
      </c>
      <c r="F133" s="245" t="s">
        <v>154</v>
      </c>
      <c r="G133" s="242"/>
      <c r="H133" s="246">
        <v>30</v>
      </c>
      <c r="I133" s="247"/>
      <c r="J133" s="242"/>
      <c r="K133" s="242"/>
      <c r="L133" s="248"/>
      <c r="M133" s="249"/>
      <c r="N133" s="250"/>
      <c r="O133" s="250"/>
      <c r="P133" s="250"/>
      <c r="Q133" s="250"/>
      <c r="R133" s="250"/>
      <c r="S133" s="250"/>
      <c r="T133" s="25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2" t="s">
        <v>144</v>
      </c>
      <c r="AU133" s="252" t="s">
        <v>82</v>
      </c>
      <c r="AV133" s="13" t="s">
        <v>82</v>
      </c>
      <c r="AW133" s="13" t="s">
        <v>30</v>
      </c>
      <c r="AX133" s="13" t="s">
        <v>80</v>
      </c>
      <c r="AY133" s="252" t="s">
        <v>131</v>
      </c>
    </row>
    <row r="134" s="2" customFormat="1" ht="21.75" customHeight="1">
      <c r="A134" s="38"/>
      <c r="B134" s="39"/>
      <c r="C134" s="227" t="s">
        <v>132</v>
      </c>
      <c r="D134" s="227" t="s">
        <v>134</v>
      </c>
      <c r="E134" s="228" t="s">
        <v>155</v>
      </c>
      <c r="F134" s="229" t="s">
        <v>156</v>
      </c>
      <c r="G134" s="230" t="s">
        <v>137</v>
      </c>
      <c r="H134" s="231">
        <v>0.016</v>
      </c>
      <c r="I134" s="232"/>
      <c r="J134" s="233">
        <f>ROUND(I134*H134,2)</f>
        <v>0</v>
      </c>
      <c r="K134" s="234"/>
      <c r="L134" s="44"/>
      <c r="M134" s="235" t="s">
        <v>1</v>
      </c>
      <c r="N134" s="236" t="s">
        <v>38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138</v>
      </c>
      <c r="AT134" s="239" t="s">
        <v>134</v>
      </c>
      <c r="AU134" s="239" t="s">
        <v>82</v>
      </c>
      <c r="AY134" s="17" t="s">
        <v>131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80</v>
      </c>
      <c r="BK134" s="240">
        <f>ROUND(I134*H134,2)</f>
        <v>0</v>
      </c>
      <c r="BL134" s="17" t="s">
        <v>138</v>
      </c>
      <c r="BM134" s="239" t="s">
        <v>549</v>
      </c>
    </row>
    <row r="135" s="13" customFormat="1">
      <c r="A135" s="13"/>
      <c r="B135" s="241"/>
      <c r="C135" s="242"/>
      <c r="D135" s="243" t="s">
        <v>144</v>
      </c>
      <c r="E135" s="244" t="s">
        <v>1</v>
      </c>
      <c r="F135" s="245" t="s">
        <v>158</v>
      </c>
      <c r="G135" s="242"/>
      <c r="H135" s="246">
        <v>0.016</v>
      </c>
      <c r="I135" s="247"/>
      <c r="J135" s="242"/>
      <c r="K135" s="242"/>
      <c r="L135" s="248"/>
      <c r="M135" s="249"/>
      <c r="N135" s="250"/>
      <c r="O135" s="250"/>
      <c r="P135" s="250"/>
      <c r="Q135" s="250"/>
      <c r="R135" s="250"/>
      <c r="S135" s="250"/>
      <c r="T135" s="25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2" t="s">
        <v>144</v>
      </c>
      <c r="AU135" s="252" t="s">
        <v>82</v>
      </c>
      <c r="AV135" s="13" t="s">
        <v>82</v>
      </c>
      <c r="AW135" s="13" t="s">
        <v>30</v>
      </c>
      <c r="AX135" s="13" t="s">
        <v>73</v>
      </c>
      <c r="AY135" s="252" t="s">
        <v>131</v>
      </c>
    </row>
    <row r="136" s="14" customFormat="1">
      <c r="A136" s="14"/>
      <c r="B136" s="253"/>
      <c r="C136" s="254"/>
      <c r="D136" s="243" t="s">
        <v>144</v>
      </c>
      <c r="E136" s="255" t="s">
        <v>1</v>
      </c>
      <c r="F136" s="256" t="s">
        <v>159</v>
      </c>
      <c r="G136" s="254"/>
      <c r="H136" s="257">
        <v>0.016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3" t="s">
        <v>144</v>
      </c>
      <c r="AU136" s="263" t="s">
        <v>82</v>
      </c>
      <c r="AV136" s="14" t="s">
        <v>138</v>
      </c>
      <c r="AW136" s="14" t="s">
        <v>30</v>
      </c>
      <c r="AX136" s="14" t="s">
        <v>80</v>
      </c>
      <c r="AY136" s="263" t="s">
        <v>131</v>
      </c>
    </row>
    <row r="137" s="2" customFormat="1" ht="21.75" customHeight="1">
      <c r="A137" s="38"/>
      <c r="B137" s="39"/>
      <c r="C137" s="227" t="s">
        <v>160</v>
      </c>
      <c r="D137" s="227" t="s">
        <v>134</v>
      </c>
      <c r="E137" s="228" t="s">
        <v>161</v>
      </c>
      <c r="F137" s="229" t="s">
        <v>162</v>
      </c>
      <c r="G137" s="230" t="s">
        <v>137</v>
      </c>
      <c r="H137" s="231">
        <v>0.016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38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138</v>
      </c>
      <c r="AT137" s="239" t="s">
        <v>134</v>
      </c>
      <c r="AU137" s="239" t="s">
        <v>82</v>
      </c>
      <c r="AY137" s="17" t="s">
        <v>131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80</v>
      </c>
      <c r="BK137" s="240">
        <f>ROUND(I137*H137,2)</f>
        <v>0</v>
      </c>
      <c r="BL137" s="17" t="s">
        <v>138</v>
      </c>
      <c r="BM137" s="239" t="s">
        <v>550</v>
      </c>
    </row>
    <row r="138" s="13" customFormat="1">
      <c r="A138" s="13"/>
      <c r="B138" s="241"/>
      <c r="C138" s="242"/>
      <c r="D138" s="243" t="s">
        <v>144</v>
      </c>
      <c r="E138" s="244" t="s">
        <v>1</v>
      </c>
      <c r="F138" s="245" t="s">
        <v>158</v>
      </c>
      <c r="G138" s="242"/>
      <c r="H138" s="246">
        <v>0.016</v>
      </c>
      <c r="I138" s="247"/>
      <c r="J138" s="242"/>
      <c r="K138" s="242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144</v>
      </c>
      <c r="AU138" s="252" t="s">
        <v>82</v>
      </c>
      <c r="AV138" s="13" t="s">
        <v>82</v>
      </c>
      <c r="AW138" s="13" t="s">
        <v>30</v>
      </c>
      <c r="AX138" s="13" t="s">
        <v>80</v>
      </c>
      <c r="AY138" s="252" t="s">
        <v>131</v>
      </c>
    </row>
    <row r="139" s="2" customFormat="1" ht="21.75" customHeight="1">
      <c r="A139" s="38"/>
      <c r="B139" s="39"/>
      <c r="C139" s="227" t="s">
        <v>164</v>
      </c>
      <c r="D139" s="227" t="s">
        <v>134</v>
      </c>
      <c r="E139" s="228" t="s">
        <v>165</v>
      </c>
      <c r="F139" s="229" t="s">
        <v>166</v>
      </c>
      <c r="G139" s="230" t="s">
        <v>167</v>
      </c>
      <c r="H139" s="231">
        <v>4</v>
      </c>
      <c r="I139" s="232"/>
      <c r="J139" s="233">
        <f>ROUND(I139*H139,2)</f>
        <v>0</v>
      </c>
      <c r="K139" s="234"/>
      <c r="L139" s="44"/>
      <c r="M139" s="235" t="s">
        <v>1</v>
      </c>
      <c r="N139" s="236" t="s">
        <v>38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138</v>
      </c>
      <c r="AT139" s="239" t="s">
        <v>134</v>
      </c>
      <c r="AU139" s="239" t="s">
        <v>82</v>
      </c>
      <c r="AY139" s="17" t="s">
        <v>131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7" t="s">
        <v>80</v>
      </c>
      <c r="BK139" s="240">
        <f>ROUND(I139*H139,2)</f>
        <v>0</v>
      </c>
      <c r="BL139" s="17" t="s">
        <v>138</v>
      </c>
      <c r="BM139" s="239" t="s">
        <v>551</v>
      </c>
    </row>
    <row r="140" s="13" customFormat="1">
      <c r="A140" s="13"/>
      <c r="B140" s="241"/>
      <c r="C140" s="242"/>
      <c r="D140" s="243" t="s">
        <v>144</v>
      </c>
      <c r="E140" s="244" t="s">
        <v>1</v>
      </c>
      <c r="F140" s="245" t="s">
        <v>169</v>
      </c>
      <c r="G140" s="242"/>
      <c r="H140" s="246">
        <v>4</v>
      </c>
      <c r="I140" s="247"/>
      <c r="J140" s="242"/>
      <c r="K140" s="242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144</v>
      </c>
      <c r="AU140" s="252" t="s">
        <v>82</v>
      </c>
      <c r="AV140" s="13" t="s">
        <v>82</v>
      </c>
      <c r="AW140" s="13" t="s">
        <v>30</v>
      </c>
      <c r="AX140" s="13" t="s">
        <v>80</v>
      </c>
      <c r="AY140" s="252" t="s">
        <v>131</v>
      </c>
    </row>
    <row r="141" s="2" customFormat="1" ht="21.75" customHeight="1">
      <c r="A141" s="38"/>
      <c r="B141" s="39"/>
      <c r="C141" s="227" t="s">
        <v>175</v>
      </c>
      <c r="D141" s="227" t="s">
        <v>134</v>
      </c>
      <c r="E141" s="228" t="s">
        <v>171</v>
      </c>
      <c r="F141" s="229" t="s">
        <v>172</v>
      </c>
      <c r="G141" s="230" t="s">
        <v>167</v>
      </c>
      <c r="H141" s="231">
        <v>25</v>
      </c>
      <c r="I141" s="232"/>
      <c r="J141" s="233">
        <f>ROUND(I141*H141,2)</f>
        <v>0</v>
      </c>
      <c r="K141" s="234"/>
      <c r="L141" s="44"/>
      <c r="M141" s="235" t="s">
        <v>1</v>
      </c>
      <c r="N141" s="236" t="s">
        <v>38</v>
      </c>
      <c r="O141" s="91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138</v>
      </c>
      <c r="AT141" s="239" t="s">
        <v>134</v>
      </c>
      <c r="AU141" s="239" t="s">
        <v>82</v>
      </c>
      <c r="AY141" s="17" t="s">
        <v>131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7" t="s">
        <v>80</v>
      </c>
      <c r="BK141" s="240">
        <f>ROUND(I141*H141,2)</f>
        <v>0</v>
      </c>
      <c r="BL141" s="17" t="s">
        <v>138</v>
      </c>
      <c r="BM141" s="239" t="s">
        <v>552</v>
      </c>
    </row>
    <row r="142" s="13" customFormat="1">
      <c r="A142" s="13"/>
      <c r="B142" s="241"/>
      <c r="C142" s="242"/>
      <c r="D142" s="243" t="s">
        <v>144</v>
      </c>
      <c r="E142" s="244" t="s">
        <v>1</v>
      </c>
      <c r="F142" s="245" t="s">
        <v>553</v>
      </c>
      <c r="G142" s="242"/>
      <c r="H142" s="246">
        <v>25</v>
      </c>
      <c r="I142" s="247"/>
      <c r="J142" s="242"/>
      <c r="K142" s="242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144</v>
      </c>
      <c r="AU142" s="252" t="s">
        <v>82</v>
      </c>
      <c r="AV142" s="13" t="s">
        <v>82</v>
      </c>
      <c r="AW142" s="13" t="s">
        <v>30</v>
      </c>
      <c r="AX142" s="13" t="s">
        <v>80</v>
      </c>
      <c r="AY142" s="252" t="s">
        <v>131</v>
      </c>
    </row>
    <row r="143" s="2" customFormat="1" ht="21.75" customHeight="1">
      <c r="A143" s="38"/>
      <c r="B143" s="39"/>
      <c r="C143" s="227" t="s">
        <v>193</v>
      </c>
      <c r="D143" s="227" t="s">
        <v>134</v>
      </c>
      <c r="E143" s="228" t="s">
        <v>176</v>
      </c>
      <c r="F143" s="229" t="s">
        <v>177</v>
      </c>
      <c r="G143" s="230" t="s">
        <v>137</v>
      </c>
      <c r="H143" s="231">
        <v>0.25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38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138</v>
      </c>
      <c r="AT143" s="239" t="s">
        <v>134</v>
      </c>
      <c r="AU143" s="239" t="s">
        <v>82</v>
      </c>
      <c r="AY143" s="17" t="s">
        <v>131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80</v>
      </c>
      <c r="BK143" s="240">
        <f>ROUND(I143*H143,2)</f>
        <v>0</v>
      </c>
      <c r="BL143" s="17" t="s">
        <v>138</v>
      </c>
      <c r="BM143" s="239" t="s">
        <v>554</v>
      </c>
    </row>
    <row r="144" s="2" customFormat="1" ht="21.75" customHeight="1">
      <c r="A144" s="38"/>
      <c r="B144" s="39"/>
      <c r="C144" s="227" t="s">
        <v>198</v>
      </c>
      <c r="D144" s="227" t="s">
        <v>134</v>
      </c>
      <c r="E144" s="228" t="s">
        <v>181</v>
      </c>
      <c r="F144" s="229" t="s">
        <v>182</v>
      </c>
      <c r="G144" s="230" t="s">
        <v>183</v>
      </c>
      <c r="H144" s="231">
        <v>4</v>
      </c>
      <c r="I144" s="232"/>
      <c r="J144" s="233">
        <f>ROUND(I144*H144,2)</f>
        <v>0</v>
      </c>
      <c r="K144" s="234"/>
      <c r="L144" s="44"/>
      <c r="M144" s="235" t="s">
        <v>1</v>
      </c>
      <c r="N144" s="236" t="s">
        <v>38</v>
      </c>
      <c r="O144" s="91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138</v>
      </c>
      <c r="AT144" s="239" t="s">
        <v>134</v>
      </c>
      <c r="AU144" s="239" t="s">
        <v>82</v>
      </c>
      <c r="AY144" s="17" t="s">
        <v>131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7" t="s">
        <v>80</v>
      </c>
      <c r="BK144" s="240">
        <f>ROUND(I144*H144,2)</f>
        <v>0</v>
      </c>
      <c r="BL144" s="17" t="s">
        <v>138</v>
      </c>
      <c r="BM144" s="239" t="s">
        <v>555</v>
      </c>
    </row>
    <row r="145" s="13" customFormat="1">
      <c r="A145" s="13"/>
      <c r="B145" s="241"/>
      <c r="C145" s="242"/>
      <c r="D145" s="243" t="s">
        <v>144</v>
      </c>
      <c r="E145" s="244" t="s">
        <v>1</v>
      </c>
      <c r="F145" s="245" t="s">
        <v>185</v>
      </c>
      <c r="G145" s="242"/>
      <c r="H145" s="246">
        <v>4</v>
      </c>
      <c r="I145" s="247"/>
      <c r="J145" s="242"/>
      <c r="K145" s="242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144</v>
      </c>
      <c r="AU145" s="252" t="s">
        <v>82</v>
      </c>
      <c r="AV145" s="13" t="s">
        <v>82</v>
      </c>
      <c r="AW145" s="13" t="s">
        <v>30</v>
      </c>
      <c r="AX145" s="13" t="s">
        <v>80</v>
      </c>
      <c r="AY145" s="252" t="s">
        <v>131</v>
      </c>
    </row>
    <row r="146" s="2" customFormat="1" ht="21.75" customHeight="1">
      <c r="A146" s="38"/>
      <c r="B146" s="39"/>
      <c r="C146" s="264" t="s">
        <v>202</v>
      </c>
      <c r="D146" s="264" t="s">
        <v>187</v>
      </c>
      <c r="E146" s="265" t="s">
        <v>188</v>
      </c>
      <c r="F146" s="266" t="s">
        <v>189</v>
      </c>
      <c r="G146" s="267" t="s">
        <v>190</v>
      </c>
      <c r="H146" s="268">
        <v>96.840000000000003</v>
      </c>
      <c r="I146" s="269"/>
      <c r="J146" s="270">
        <f>ROUND(I146*H146,2)</f>
        <v>0</v>
      </c>
      <c r="K146" s="271"/>
      <c r="L146" s="272"/>
      <c r="M146" s="273" t="s">
        <v>1</v>
      </c>
      <c r="N146" s="274" t="s">
        <v>38</v>
      </c>
      <c r="O146" s="91"/>
      <c r="P146" s="237">
        <f>O146*H146</f>
        <v>0</v>
      </c>
      <c r="Q146" s="237">
        <v>1</v>
      </c>
      <c r="R146" s="237">
        <f>Q146*H146</f>
        <v>96.840000000000003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170</v>
      </c>
      <c r="AT146" s="239" t="s">
        <v>187</v>
      </c>
      <c r="AU146" s="239" t="s">
        <v>82</v>
      </c>
      <c r="AY146" s="17" t="s">
        <v>131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7" t="s">
        <v>80</v>
      </c>
      <c r="BK146" s="240">
        <f>ROUND(I146*H146,2)</f>
        <v>0</v>
      </c>
      <c r="BL146" s="17" t="s">
        <v>138</v>
      </c>
      <c r="BM146" s="239" t="s">
        <v>556</v>
      </c>
    </row>
    <row r="147" s="13" customFormat="1">
      <c r="A147" s="13"/>
      <c r="B147" s="241"/>
      <c r="C147" s="242"/>
      <c r="D147" s="243" t="s">
        <v>144</v>
      </c>
      <c r="E147" s="244" t="s">
        <v>1</v>
      </c>
      <c r="F147" s="245" t="s">
        <v>192</v>
      </c>
      <c r="G147" s="242"/>
      <c r="H147" s="246">
        <v>96.840000000000003</v>
      </c>
      <c r="I147" s="247"/>
      <c r="J147" s="242"/>
      <c r="K147" s="242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144</v>
      </c>
      <c r="AU147" s="252" t="s">
        <v>82</v>
      </c>
      <c r="AV147" s="13" t="s">
        <v>82</v>
      </c>
      <c r="AW147" s="13" t="s">
        <v>30</v>
      </c>
      <c r="AX147" s="13" t="s">
        <v>73</v>
      </c>
      <c r="AY147" s="252" t="s">
        <v>131</v>
      </c>
    </row>
    <row r="148" s="2" customFormat="1" ht="21.75" customHeight="1">
      <c r="A148" s="38"/>
      <c r="B148" s="39"/>
      <c r="C148" s="264" t="s">
        <v>8</v>
      </c>
      <c r="D148" s="264" t="s">
        <v>187</v>
      </c>
      <c r="E148" s="265" t="s">
        <v>194</v>
      </c>
      <c r="F148" s="266" t="s">
        <v>195</v>
      </c>
      <c r="G148" s="267" t="s">
        <v>167</v>
      </c>
      <c r="H148" s="268">
        <v>50</v>
      </c>
      <c r="I148" s="269"/>
      <c r="J148" s="270">
        <f>ROUND(I148*H148,2)</f>
        <v>0</v>
      </c>
      <c r="K148" s="271"/>
      <c r="L148" s="272"/>
      <c r="M148" s="273" t="s">
        <v>1</v>
      </c>
      <c r="N148" s="274" t="s">
        <v>38</v>
      </c>
      <c r="O148" s="91"/>
      <c r="P148" s="237">
        <f>O148*H148</f>
        <v>0</v>
      </c>
      <c r="Q148" s="237">
        <v>0.00018000000000000001</v>
      </c>
      <c r="R148" s="237">
        <f>Q148*H148</f>
        <v>0.0090000000000000011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170</v>
      </c>
      <c r="AT148" s="239" t="s">
        <v>187</v>
      </c>
      <c r="AU148" s="239" t="s">
        <v>82</v>
      </c>
      <c r="AY148" s="17" t="s">
        <v>131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7" t="s">
        <v>80</v>
      </c>
      <c r="BK148" s="240">
        <f>ROUND(I148*H148,2)</f>
        <v>0</v>
      </c>
      <c r="BL148" s="17" t="s">
        <v>138</v>
      </c>
      <c r="BM148" s="239" t="s">
        <v>557</v>
      </c>
    </row>
    <row r="149" s="13" customFormat="1">
      <c r="A149" s="13"/>
      <c r="B149" s="241"/>
      <c r="C149" s="242"/>
      <c r="D149" s="243" t="s">
        <v>144</v>
      </c>
      <c r="E149" s="244" t="s">
        <v>1</v>
      </c>
      <c r="F149" s="245" t="s">
        <v>479</v>
      </c>
      <c r="G149" s="242"/>
      <c r="H149" s="246">
        <v>50</v>
      </c>
      <c r="I149" s="247"/>
      <c r="J149" s="242"/>
      <c r="K149" s="242"/>
      <c r="L149" s="248"/>
      <c r="M149" s="249"/>
      <c r="N149" s="250"/>
      <c r="O149" s="250"/>
      <c r="P149" s="250"/>
      <c r="Q149" s="250"/>
      <c r="R149" s="250"/>
      <c r="S149" s="250"/>
      <c r="T149" s="25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2" t="s">
        <v>144</v>
      </c>
      <c r="AU149" s="252" t="s">
        <v>82</v>
      </c>
      <c r="AV149" s="13" t="s">
        <v>82</v>
      </c>
      <c r="AW149" s="13" t="s">
        <v>30</v>
      </c>
      <c r="AX149" s="13" t="s">
        <v>80</v>
      </c>
      <c r="AY149" s="252" t="s">
        <v>131</v>
      </c>
    </row>
    <row r="150" s="2" customFormat="1" ht="21.75" customHeight="1">
      <c r="A150" s="38"/>
      <c r="B150" s="39"/>
      <c r="C150" s="227" t="s">
        <v>212</v>
      </c>
      <c r="D150" s="227" t="s">
        <v>134</v>
      </c>
      <c r="E150" s="228" t="s">
        <v>199</v>
      </c>
      <c r="F150" s="229" t="s">
        <v>200</v>
      </c>
      <c r="G150" s="230" t="s">
        <v>183</v>
      </c>
      <c r="H150" s="231">
        <v>4</v>
      </c>
      <c r="I150" s="232"/>
      <c r="J150" s="233">
        <f>ROUND(I150*H150,2)</f>
        <v>0</v>
      </c>
      <c r="K150" s="234"/>
      <c r="L150" s="44"/>
      <c r="M150" s="235" t="s">
        <v>1</v>
      </c>
      <c r="N150" s="236" t="s">
        <v>38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138</v>
      </c>
      <c r="AT150" s="239" t="s">
        <v>134</v>
      </c>
      <c r="AU150" s="239" t="s">
        <v>82</v>
      </c>
      <c r="AY150" s="17" t="s">
        <v>131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7" t="s">
        <v>80</v>
      </c>
      <c r="BK150" s="240">
        <f>ROUND(I150*H150,2)</f>
        <v>0</v>
      </c>
      <c r="BL150" s="17" t="s">
        <v>138</v>
      </c>
      <c r="BM150" s="239" t="s">
        <v>558</v>
      </c>
    </row>
    <row r="151" s="2" customFormat="1" ht="33" customHeight="1">
      <c r="A151" s="38"/>
      <c r="B151" s="39"/>
      <c r="C151" s="227" t="s">
        <v>218</v>
      </c>
      <c r="D151" s="227" t="s">
        <v>134</v>
      </c>
      <c r="E151" s="228" t="s">
        <v>203</v>
      </c>
      <c r="F151" s="229" t="s">
        <v>204</v>
      </c>
      <c r="G151" s="230" t="s">
        <v>205</v>
      </c>
      <c r="H151" s="231">
        <v>150</v>
      </c>
      <c r="I151" s="232"/>
      <c r="J151" s="233">
        <f>ROUND(I151*H151,2)</f>
        <v>0</v>
      </c>
      <c r="K151" s="234"/>
      <c r="L151" s="44"/>
      <c r="M151" s="235" t="s">
        <v>1</v>
      </c>
      <c r="N151" s="236" t="s">
        <v>38</v>
      </c>
      <c r="O151" s="91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138</v>
      </c>
      <c r="AT151" s="239" t="s">
        <v>134</v>
      </c>
      <c r="AU151" s="239" t="s">
        <v>82</v>
      </c>
      <c r="AY151" s="17" t="s">
        <v>131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7" t="s">
        <v>80</v>
      </c>
      <c r="BK151" s="240">
        <f>ROUND(I151*H151,2)</f>
        <v>0</v>
      </c>
      <c r="BL151" s="17" t="s">
        <v>138</v>
      </c>
      <c r="BM151" s="239" t="s">
        <v>559</v>
      </c>
    </row>
    <row r="152" s="2" customFormat="1" ht="33" customHeight="1">
      <c r="A152" s="38"/>
      <c r="B152" s="39"/>
      <c r="C152" s="227" t="s">
        <v>224</v>
      </c>
      <c r="D152" s="227" t="s">
        <v>134</v>
      </c>
      <c r="E152" s="228" t="s">
        <v>207</v>
      </c>
      <c r="F152" s="229" t="s">
        <v>208</v>
      </c>
      <c r="G152" s="230" t="s">
        <v>205</v>
      </c>
      <c r="H152" s="231">
        <v>150</v>
      </c>
      <c r="I152" s="232"/>
      <c r="J152" s="233">
        <f>ROUND(I152*H152,2)</f>
        <v>0</v>
      </c>
      <c r="K152" s="234"/>
      <c r="L152" s="44"/>
      <c r="M152" s="235" t="s">
        <v>1</v>
      </c>
      <c r="N152" s="236" t="s">
        <v>38</v>
      </c>
      <c r="O152" s="91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9" t="s">
        <v>138</v>
      </c>
      <c r="AT152" s="239" t="s">
        <v>134</v>
      </c>
      <c r="AU152" s="239" t="s">
        <v>82</v>
      </c>
      <c r="AY152" s="17" t="s">
        <v>131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7" t="s">
        <v>80</v>
      </c>
      <c r="BK152" s="240">
        <f>ROUND(I152*H152,2)</f>
        <v>0</v>
      </c>
      <c r="BL152" s="17" t="s">
        <v>138</v>
      </c>
      <c r="BM152" s="239" t="s">
        <v>560</v>
      </c>
    </row>
    <row r="153" s="12" customFormat="1" ht="25.92" customHeight="1">
      <c r="A153" s="12"/>
      <c r="B153" s="211"/>
      <c r="C153" s="212"/>
      <c r="D153" s="213" t="s">
        <v>72</v>
      </c>
      <c r="E153" s="214" t="s">
        <v>210</v>
      </c>
      <c r="F153" s="214" t="s">
        <v>211</v>
      </c>
      <c r="G153" s="212"/>
      <c r="H153" s="212"/>
      <c r="I153" s="215"/>
      <c r="J153" s="216">
        <f>BK153</f>
        <v>0</v>
      </c>
      <c r="K153" s="212"/>
      <c r="L153" s="217"/>
      <c r="M153" s="218"/>
      <c r="N153" s="219"/>
      <c r="O153" s="219"/>
      <c r="P153" s="220">
        <f>SUM(P154:P157)</f>
        <v>0</v>
      </c>
      <c r="Q153" s="219"/>
      <c r="R153" s="220">
        <f>SUM(R154:R157)</f>
        <v>0</v>
      </c>
      <c r="S153" s="219"/>
      <c r="T153" s="221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2" t="s">
        <v>138</v>
      </c>
      <c r="AT153" s="223" t="s">
        <v>72</v>
      </c>
      <c r="AU153" s="223" t="s">
        <v>73</v>
      </c>
      <c r="AY153" s="222" t="s">
        <v>131</v>
      </c>
      <c r="BK153" s="224">
        <f>SUM(BK154:BK157)</f>
        <v>0</v>
      </c>
    </row>
    <row r="154" s="2" customFormat="1" ht="44.25" customHeight="1">
      <c r="A154" s="38"/>
      <c r="B154" s="39"/>
      <c r="C154" s="227" t="s">
        <v>231</v>
      </c>
      <c r="D154" s="227" t="s">
        <v>134</v>
      </c>
      <c r="E154" s="228" t="s">
        <v>213</v>
      </c>
      <c r="F154" s="229" t="s">
        <v>214</v>
      </c>
      <c r="G154" s="230" t="s">
        <v>190</v>
      </c>
      <c r="H154" s="231">
        <v>139.68000000000001</v>
      </c>
      <c r="I154" s="232"/>
      <c r="J154" s="233">
        <f>ROUND(I154*H154,2)</f>
        <v>0</v>
      </c>
      <c r="K154" s="234"/>
      <c r="L154" s="44"/>
      <c r="M154" s="235" t="s">
        <v>1</v>
      </c>
      <c r="N154" s="236" t="s">
        <v>38</v>
      </c>
      <c r="O154" s="91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138</v>
      </c>
      <c r="AT154" s="239" t="s">
        <v>134</v>
      </c>
      <c r="AU154" s="239" t="s">
        <v>80</v>
      </c>
      <c r="AY154" s="17" t="s">
        <v>131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7" t="s">
        <v>80</v>
      </c>
      <c r="BK154" s="240">
        <f>ROUND(I154*H154,2)</f>
        <v>0</v>
      </c>
      <c r="BL154" s="17" t="s">
        <v>138</v>
      </c>
      <c r="BM154" s="239" t="s">
        <v>561</v>
      </c>
    </row>
    <row r="155" s="13" customFormat="1">
      <c r="A155" s="13"/>
      <c r="B155" s="241"/>
      <c r="C155" s="242"/>
      <c r="D155" s="243" t="s">
        <v>144</v>
      </c>
      <c r="E155" s="244" t="s">
        <v>1</v>
      </c>
      <c r="F155" s="245" t="s">
        <v>216</v>
      </c>
      <c r="G155" s="242"/>
      <c r="H155" s="246">
        <v>42.840000000000003</v>
      </c>
      <c r="I155" s="247"/>
      <c r="J155" s="242"/>
      <c r="K155" s="242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144</v>
      </c>
      <c r="AU155" s="252" t="s">
        <v>80</v>
      </c>
      <c r="AV155" s="13" t="s">
        <v>82</v>
      </c>
      <c r="AW155" s="13" t="s">
        <v>30</v>
      </c>
      <c r="AX155" s="13" t="s">
        <v>73</v>
      </c>
      <c r="AY155" s="252" t="s">
        <v>131</v>
      </c>
    </row>
    <row r="156" s="13" customFormat="1">
      <c r="A156" s="13"/>
      <c r="B156" s="241"/>
      <c r="C156" s="242"/>
      <c r="D156" s="243" t="s">
        <v>144</v>
      </c>
      <c r="E156" s="244" t="s">
        <v>1</v>
      </c>
      <c r="F156" s="245" t="s">
        <v>562</v>
      </c>
      <c r="G156" s="242"/>
      <c r="H156" s="246">
        <v>96.840000000000003</v>
      </c>
      <c r="I156" s="247"/>
      <c r="J156" s="242"/>
      <c r="K156" s="242"/>
      <c r="L156" s="248"/>
      <c r="M156" s="249"/>
      <c r="N156" s="250"/>
      <c r="O156" s="250"/>
      <c r="P156" s="250"/>
      <c r="Q156" s="250"/>
      <c r="R156" s="250"/>
      <c r="S156" s="250"/>
      <c r="T156" s="25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2" t="s">
        <v>144</v>
      </c>
      <c r="AU156" s="252" t="s">
        <v>80</v>
      </c>
      <c r="AV156" s="13" t="s">
        <v>82</v>
      </c>
      <c r="AW156" s="13" t="s">
        <v>30</v>
      </c>
      <c r="AX156" s="13" t="s">
        <v>73</v>
      </c>
      <c r="AY156" s="252" t="s">
        <v>131</v>
      </c>
    </row>
    <row r="157" s="14" customFormat="1">
      <c r="A157" s="14"/>
      <c r="B157" s="253"/>
      <c r="C157" s="254"/>
      <c r="D157" s="243" t="s">
        <v>144</v>
      </c>
      <c r="E157" s="255" t="s">
        <v>1</v>
      </c>
      <c r="F157" s="256" t="s">
        <v>159</v>
      </c>
      <c r="G157" s="254"/>
      <c r="H157" s="257">
        <v>139.68000000000001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144</v>
      </c>
      <c r="AU157" s="263" t="s">
        <v>80</v>
      </c>
      <c r="AV157" s="14" t="s">
        <v>138</v>
      </c>
      <c r="AW157" s="14" t="s">
        <v>30</v>
      </c>
      <c r="AX157" s="14" t="s">
        <v>80</v>
      </c>
      <c r="AY157" s="263" t="s">
        <v>131</v>
      </c>
    </row>
    <row r="158" s="12" customFormat="1" ht="25.92" customHeight="1">
      <c r="A158" s="12"/>
      <c r="B158" s="211"/>
      <c r="C158" s="212"/>
      <c r="D158" s="213" t="s">
        <v>72</v>
      </c>
      <c r="E158" s="214" t="s">
        <v>90</v>
      </c>
      <c r="F158" s="214" t="s">
        <v>91</v>
      </c>
      <c r="G158" s="212"/>
      <c r="H158" s="212"/>
      <c r="I158" s="215"/>
      <c r="J158" s="216">
        <f>BK158</f>
        <v>0</v>
      </c>
      <c r="K158" s="212"/>
      <c r="L158" s="217"/>
      <c r="M158" s="218"/>
      <c r="N158" s="219"/>
      <c r="O158" s="219"/>
      <c r="P158" s="220">
        <f>SUM(P159:P166)</f>
        <v>0</v>
      </c>
      <c r="Q158" s="219"/>
      <c r="R158" s="220">
        <f>SUM(R159:R166)</f>
        <v>0</v>
      </c>
      <c r="S158" s="219"/>
      <c r="T158" s="221">
        <f>SUM(T159:T166)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2" t="s">
        <v>132</v>
      </c>
      <c r="AT158" s="223" t="s">
        <v>72</v>
      </c>
      <c r="AU158" s="223" t="s">
        <v>73</v>
      </c>
      <c r="AY158" s="222" t="s">
        <v>131</v>
      </c>
      <c r="BK158" s="224">
        <f>SUM(BK159:BK166)</f>
        <v>0</v>
      </c>
    </row>
    <row r="159" s="2" customFormat="1" ht="21.75" customHeight="1">
      <c r="A159" s="38"/>
      <c r="B159" s="39"/>
      <c r="C159" s="227" t="s">
        <v>330</v>
      </c>
      <c r="D159" s="227" t="s">
        <v>134</v>
      </c>
      <c r="E159" s="228" t="s">
        <v>225</v>
      </c>
      <c r="F159" s="229" t="s">
        <v>226</v>
      </c>
      <c r="G159" s="230" t="s">
        <v>190</v>
      </c>
      <c r="H159" s="231">
        <v>139.68000000000001</v>
      </c>
      <c r="I159" s="232"/>
      <c r="J159" s="233">
        <f>ROUND(I159*H159,2)</f>
        <v>0</v>
      </c>
      <c r="K159" s="234"/>
      <c r="L159" s="44"/>
      <c r="M159" s="235" t="s">
        <v>1</v>
      </c>
      <c r="N159" s="236" t="s">
        <v>38</v>
      </c>
      <c r="O159" s="91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221</v>
      </c>
      <c r="AT159" s="239" t="s">
        <v>134</v>
      </c>
      <c r="AU159" s="239" t="s">
        <v>80</v>
      </c>
      <c r="AY159" s="17" t="s">
        <v>131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7" t="s">
        <v>80</v>
      </c>
      <c r="BK159" s="240">
        <f>ROUND(I159*H159,2)</f>
        <v>0</v>
      </c>
      <c r="BL159" s="17" t="s">
        <v>221</v>
      </c>
      <c r="BM159" s="239" t="s">
        <v>563</v>
      </c>
    </row>
    <row r="160" s="15" customFormat="1">
      <c r="A160" s="15"/>
      <c r="B160" s="275"/>
      <c r="C160" s="276"/>
      <c r="D160" s="243" t="s">
        <v>144</v>
      </c>
      <c r="E160" s="277" t="s">
        <v>1</v>
      </c>
      <c r="F160" s="278" t="s">
        <v>228</v>
      </c>
      <c r="G160" s="276"/>
      <c r="H160" s="277" t="s">
        <v>1</v>
      </c>
      <c r="I160" s="279"/>
      <c r="J160" s="276"/>
      <c r="K160" s="276"/>
      <c r="L160" s="280"/>
      <c r="M160" s="281"/>
      <c r="N160" s="282"/>
      <c r="O160" s="282"/>
      <c r="P160" s="282"/>
      <c r="Q160" s="282"/>
      <c r="R160" s="282"/>
      <c r="S160" s="282"/>
      <c r="T160" s="28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4" t="s">
        <v>144</v>
      </c>
      <c r="AU160" s="284" t="s">
        <v>80</v>
      </c>
      <c r="AV160" s="15" t="s">
        <v>80</v>
      </c>
      <c r="AW160" s="15" t="s">
        <v>30</v>
      </c>
      <c r="AX160" s="15" t="s">
        <v>73</v>
      </c>
      <c r="AY160" s="284" t="s">
        <v>131</v>
      </c>
    </row>
    <row r="161" s="13" customFormat="1">
      <c r="A161" s="13"/>
      <c r="B161" s="241"/>
      <c r="C161" s="242"/>
      <c r="D161" s="243" t="s">
        <v>144</v>
      </c>
      <c r="E161" s="244" t="s">
        <v>1</v>
      </c>
      <c r="F161" s="245" t="s">
        <v>192</v>
      </c>
      <c r="G161" s="242"/>
      <c r="H161" s="246">
        <v>96.840000000000003</v>
      </c>
      <c r="I161" s="247"/>
      <c r="J161" s="242"/>
      <c r="K161" s="242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144</v>
      </c>
      <c r="AU161" s="252" t="s">
        <v>80</v>
      </c>
      <c r="AV161" s="13" t="s">
        <v>82</v>
      </c>
      <c r="AW161" s="13" t="s">
        <v>30</v>
      </c>
      <c r="AX161" s="13" t="s">
        <v>73</v>
      </c>
      <c r="AY161" s="252" t="s">
        <v>131</v>
      </c>
    </row>
    <row r="162" s="15" customFormat="1">
      <c r="A162" s="15"/>
      <c r="B162" s="275"/>
      <c r="C162" s="276"/>
      <c r="D162" s="243" t="s">
        <v>144</v>
      </c>
      <c r="E162" s="277" t="s">
        <v>1</v>
      </c>
      <c r="F162" s="278" t="s">
        <v>229</v>
      </c>
      <c r="G162" s="276"/>
      <c r="H162" s="277" t="s">
        <v>1</v>
      </c>
      <c r="I162" s="279"/>
      <c r="J162" s="276"/>
      <c r="K162" s="276"/>
      <c r="L162" s="280"/>
      <c r="M162" s="281"/>
      <c r="N162" s="282"/>
      <c r="O162" s="282"/>
      <c r="P162" s="282"/>
      <c r="Q162" s="282"/>
      <c r="R162" s="282"/>
      <c r="S162" s="282"/>
      <c r="T162" s="28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4" t="s">
        <v>144</v>
      </c>
      <c r="AU162" s="284" t="s">
        <v>80</v>
      </c>
      <c r="AV162" s="15" t="s">
        <v>80</v>
      </c>
      <c r="AW162" s="15" t="s">
        <v>30</v>
      </c>
      <c r="AX162" s="15" t="s">
        <v>73</v>
      </c>
      <c r="AY162" s="284" t="s">
        <v>131</v>
      </c>
    </row>
    <row r="163" s="13" customFormat="1">
      <c r="A163" s="13"/>
      <c r="B163" s="241"/>
      <c r="C163" s="242"/>
      <c r="D163" s="243" t="s">
        <v>144</v>
      </c>
      <c r="E163" s="244" t="s">
        <v>1</v>
      </c>
      <c r="F163" s="245" t="s">
        <v>230</v>
      </c>
      <c r="G163" s="242"/>
      <c r="H163" s="246">
        <v>42.840000000000003</v>
      </c>
      <c r="I163" s="247"/>
      <c r="J163" s="242"/>
      <c r="K163" s="242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144</v>
      </c>
      <c r="AU163" s="252" t="s">
        <v>80</v>
      </c>
      <c r="AV163" s="13" t="s">
        <v>82</v>
      </c>
      <c r="AW163" s="13" t="s">
        <v>30</v>
      </c>
      <c r="AX163" s="13" t="s">
        <v>73</v>
      </c>
      <c r="AY163" s="252" t="s">
        <v>131</v>
      </c>
    </row>
    <row r="164" s="14" customFormat="1">
      <c r="A164" s="14"/>
      <c r="B164" s="253"/>
      <c r="C164" s="254"/>
      <c r="D164" s="243" t="s">
        <v>144</v>
      </c>
      <c r="E164" s="255" t="s">
        <v>1</v>
      </c>
      <c r="F164" s="256" t="s">
        <v>159</v>
      </c>
      <c r="G164" s="254"/>
      <c r="H164" s="257">
        <v>139.68000000000001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144</v>
      </c>
      <c r="AU164" s="263" t="s">
        <v>80</v>
      </c>
      <c r="AV164" s="14" t="s">
        <v>138</v>
      </c>
      <c r="AW164" s="14" t="s">
        <v>4</v>
      </c>
      <c r="AX164" s="14" t="s">
        <v>80</v>
      </c>
      <c r="AY164" s="263" t="s">
        <v>131</v>
      </c>
    </row>
    <row r="165" s="2" customFormat="1" ht="21.75" customHeight="1">
      <c r="A165" s="38"/>
      <c r="B165" s="39"/>
      <c r="C165" s="227" t="s">
        <v>7</v>
      </c>
      <c r="D165" s="227" t="s">
        <v>134</v>
      </c>
      <c r="E165" s="228" t="s">
        <v>232</v>
      </c>
      <c r="F165" s="229" t="s">
        <v>233</v>
      </c>
      <c r="G165" s="230" t="s">
        <v>190</v>
      </c>
      <c r="H165" s="231">
        <v>42.840000000000003</v>
      </c>
      <c r="I165" s="232"/>
      <c r="J165" s="233">
        <f>ROUND(I165*H165,2)</f>
        <v>0</v>
      </c>
      <c r="K165" s="234"/>
      <c r="L165" s="44"/>
      <c r="M165" s="235" t="s">
        <v>1</v>
      </c>
      <c r="N165" s="236" t="s">
        <v>38</v>
      </c>
      <c r="O165" s="91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138</v>
      </c>
      <c r="AT165" s="239" t="s">
        <v>134</v>
      </c>
      <c r="AU165" s="239" t="s">
        <v>80</v>
      </c>
      <c r="AY165" s="17" t="s">
        <v>131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7" t="s">
        <v>80</v>
      </c>
      <c r="BK165" s="240">
        <f>ROUND(I165*H165,2)</f>
        <v>0</v>
      </c>
      <c r="BL165" s="17" t="s">
        <v>138</v>
      </c>
      <c r="BM165" s="239" t="s">
        <v>564</v>
      </c>
    </row>
    <row r="166" s="13" customFormat="1">
      <c r="A166" s="13"/>
      <c r="B166" s="241"/>
      <c r="C166" s="242"/>
      <c r="D166" s="243" t="s">
        <v>144</v>
      </c>
      <c r="E166" s="244" t="s">
        <v>1</v>
      </c>
      <c r="F166" s="245" t="s">
        <v>230</v>
      </c>
      <c r="G166" s="242"/>
      <c r="H166" s="246">
        <v>42.840000000000003</v>
      </c>
      <c r="I166" s="247"/>
      <c r="J166" s="242"/>
      <c r="K166" s="242"/>
      <c r="L166" s="248"/>
      <c r="M166" s="285"/>
      <c r="N166" s="286"/>
      <c r="O166" s="286"/>
      <c r="P166" s="286"/>
      <c r="Q166" s="286"/>
      <c r="R166" s="286"/>
      <c r="S166" s="286"/>
      <c r="T166" s="28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144</v>
      </c>
      <c r="AU166" s="252" t="s">
        <v>80</v>
      </c>
      <c r="AV166" s="13" t="s">
        <v>82</v>
      </c>
      <c r="AW166" s="13" t="s">
        <v>30</v>
      </c>
      <c r="AX166" s="13" t="s">
        <v>73</v>
      </c>
      <c r="AY166" s="252" t="s">
        <v>131</v>
      </c>
    </row>
    <row r="167" s="2" customFormat="1" ht="6.96" customHeight="1">
      <c r="A167" s="38"/>
      <c r="B167" s="66"/>
      <c r="C167" s="67"/>
      <c r="D167" s="67"/>
      <c r="E167" s="67"/>
      <c r="F167" s="67"/>
      <c r="G167" s="67"/>
      <c r="H167" s="67"/>
      <c r="I167" s="67"/>
      <c r="J167" s="67"/>
      <c r="K167" s="67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TDCqihuULudSxWU6KhrQ4fHnnZ9k+/POONoU9BTPjNASZNl7u88pX79DqVpWnnNVSvd7/PbAO/s6KzM5cSGqcQ==" hashValue="saQVZJbvKaUnbll5oGP+WFHKmjIGvm5RUMmWrePe+LNsoPvaDFmLRI5LjejYJW9W/vAt9NJ9Xifl2tuPPgjguA==" algorithmName="SHA-512" password="CC35"/>
  <autoFilter ref="C123:K16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Oprava propustků v km 54,236 a 58,210 tratě Veselí nad Lužnicí - Jihlava</v>
      </c>
      <c r="F7" s="150"/>
      <c r="G7" s="150"/>
      <c r="H7" s="150"/>
      <c r="L7" s="20"/>
    </row>
    <row r="8" s="1" customFormat="1" ht="12" customHeight="1">
      <c r="B8" s="20"/>
      <c r="D8" s="150" t="s">
        <v>103</v>
      </c>
      <c r="L8" s="20"/>
    </row>
    <row r="9" s="2" customFormat="1" ht="16.5" customHeight="1">
      <c r="A9" s="38"/>
      <c r="B9" s="44"/>
      <c r="C9" s="38"/>
      <c r="D9" s="38"/>
      <c r="E9" s="151" t="s">
        <v>543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105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565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7. 5. 2019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ROUND((SUM(BE131:BE263)),  2)</f>
        <v>0</v>
      </c>
      <c r="G35" s="38"/>
      <c r="H35" s="38"/>
      <c r="I35" s="164">
        <v>0.20999999999999999</v>
      </c>
      <c r="J35" s="163">
        <f>ROUND(((SUM(BE131:BE263))*I35),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ROUND((SUM(BF131:BF263)),  2)</f>
        <v>0</v>
      </c>
      <c r="G36" s="38"/>
      <c r="H36" s="38"/>
      <c r="I36" s="164">
        <v>0.14999999999999999</v>
      </c>
      <c r="J36" s="163">
        <f>ROUND(((SUM(BF131:BF263))*I36),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ROUND((SUM(BG131:BG263)),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ROUND((SUM(BH131:BH263)),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ROUND((SUM(BI131:BI263)),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83" t="str">
        <f>E7</f>
        <v>Oprava propustků v km 54,236 a 58,210 tratě Veselí nad Lužnicí - Jihlava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1"/>
      <c r="C86" s="32" t="s">
        <v>103</v>
      </c>
      <c r="D86" s="22"/>
      <c r="E86" s="22"/>
      <c r="F86" s="22"/>
      <c r="G86" s="22"/>
      <c r="H86" s="22"/>
      <c r="I86" s="22"/>
      <c r="J86" s="22"/>
      <c r="K86" s="22"/>
      <c r="L86" s="20"/>
    </row>
    <row r="87" hidden="1" s="2" customFormat="1" ht="16.5" customHeight="1">
      <c r="A87" s="38"/>
      <c r="B87" s="39"/>
      <c r="C87" s="40"/>
      <c r="D87" s="40"/>
      <c r="E87" s="183" t="s">
        <v>543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105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SO 202 - Oprava propustku v km 58,210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7. 5. 2019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84" t="s">
        <v>108</v>
      </c>
      <c r="D96" s="185"/>
      <c r="E96" s="185"/>
      <c r="F96" s="185"/>
      <c r="G96" s="185"/>
      <c r="H96" s="185"/>
      <c r="I96" s="185"/>
      <c r="J96" s="186" t="s">
        <v>109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87" t="s">
        <v>110</v>
      </c>
      <c r="D98" s="40"/>
      <c r="E98" s="40"/>
      <c r="F98" s="40"/>
      <c r="G98" s="40"/>
      <c r="H98" s="40"/>
      <c r="I98" s="40"/>
      <c r="J98" s="110">
        <f>J131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111</v>
      </c>
    </row>
    <row r="99" hidden="1" s="9" customFormat="1" ht="24.96" customHeight="1">
      <c r="A99" s="9"/>
      <c r="B99" s="188"/>
      <c r="C99" s="189"/>
      <c r="D99" s="190" t="s">
        <v>236</v>
      </c>
      <c r="E99" s="191"/>
      <c r="F99" s="191"/>
      <c r="G99" s="191"/>
      <c r="H99" s="191"/>
      <c r="I99" s="191"/>
      <c r="J99" s="192">
        <f>J132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88"/>
      <c r="C100" s="189"/>
      <c r="D100" s="190" t="s">
        <v>237</v>
      </c>
      <c r="E100" s="191"/>
      <c r="F100" s="191"/>
      <c r="G100" s="191"/>
      <c r="H100" s="191"/>
      <c r="I100" s="191"/>
      <c r="J100" s="192">
        <f>J184</f>
        <v>0</v>
      </c>
      <c r="K100" s="189"/>
      <c r="L100" s="19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10" customFormat="1" ht="19.92" customHeight="1">
      <c r="A101" s="10"/>
      <c r="B101" s="194"/>
      <c r="C101" s="133"/>
      <c r="D101" s="195" t="s">
        <v>238</v>
      </c>
      <c r="E101" s="196"/>
      <c r="F101" s="196"/>
      <c r="G101" s="196"/>
      <c r="H101" s="196"/>
      <c r="I101" s="196"/>
      <c r="J101" s="197">
        <f>J203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4.88" customHeight="1">
      <c r="A102" s="10"/>
      <c r="B102" s="194"/>
      <c r="C102" s="133"/>
      <c r="D102" s="195" t="s">
        <v>239</v>
      </c>
      <c r="E102" s="196"/>
      <c r="F102" s="196"/>
      <c r="G102" s="196"/>
      <c r="H102" s="196"/>
      <c r="I102" s="196"/>
      <c r="J102" s="197">
        <f>J219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88"/>
      <c r="C103" s="189"/>
      <c r="D103" s="190" t="s">
        <v>240</v>
      </c>
      <c r="E103" s="191"/>
      <c r="F103" s="191"/>
      <c r="G103" s="191"/>
      <c r="H103" s="191"/>
      <c r="I103" s="191"/>
      <c r="J103" s="192">
        <f>J228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88"/>
      <c r="C104" s="189"/>
      <c r="D104" s="190" t="s">
        <v>241</v>
      </c>
      <c r="E104" s="191"/>
      <c r="F104" s="191"/>
      <c r="G104" s="191"/>
      <c r="H104" s="191"/>
      <c r="I104" s="191"/>
      <c r="J104" s="192">
        <f>J238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9" customFormat="1" ht="24.96" customHeight="1">
      <c r="A105" s="9"/>
      <c r="B105" s="188"/>
      <c r="C105" s="189"/>
      <c r="D105" s="190" t="s">
        <v>242</v>
      </c>
      <c r="E105" s="191"/>
      <c r="F105" s="191"/>
      <c r="G105" s="191"/>
      <c r="H105" s="191"/>
      <c r="I105" s="191"/>
      <c r="J105" s="192">
        <f>J248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9" customFormat="1" ht="24.96" customHeight="1">
      <c r="A106" s="9"/>
      <c r="B106" s="188"/>
      <c r="C106" s="189"/>
      <c r="D106" s="190" t="s">
        <v>243</v>
      </c>
      <c r="E106" s="191"/>
      <c r="F106" s="191"/>
      <c r="G106" s="191"/>
      <c r="H106" s="191"/>
      <c r="I106" s="191"/>
      <c r="J106" s="192">
        <f>J250</f>
        <v>0</v>
      </c>
      <c r="K106" s="189"/>
      <c r="L106" s="19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94"/>
      <c r="C107" s="133"/>
      <c r="D107" s="195" t="s">
        <v>244</v>
      </c>
      <c r="E107" s="196"/>
      <c r="F107" s="196"/>
      <c r="G107" s="196"/>
      <c r="H107" s="196"/>
      <c r="I107" s="196"/>
      <c r="J107" s="197">
        <f>J251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94"/>
      <c r="C108" s="133"/>
      <c r="D108" s="195" t="s">
        <v>245</v>
      </c>
      <c r="E108" s="196"/>
      <c r="F108" s="196"/>
      <c r="G108" s="196"/>
      <c r="H108" s="196"/>
      <c r="I108" s="196"/>
      <c r="J108" s="197">
        <f>J254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94"/>
      <c r="C109" s="133"/>
      <c r="D109" s="195" t="s">
        <v>246</v>
      </c>
      <c r="E109" s="196"/>
      <c r="F109" s="196"/>
      <c r="G109" s="196"/>
      <c r="H109" s="196"/>
      <c r="I109" s="196"/>
      <c r="J109" s="197">
        <f>J262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hidden="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hidden="1"/>
    <row r="113" hidden="1"/>
    <row r="114" hidden="1"/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6.25" customHeight="1">
      <c r="A119" s="38"/>
      <c r="B119" s="39"/>
      <c r="C119" s="40"/>
      <c r="D119" s="40"/>
      <c r="E119" s="183" t="str">
        <f>E7</f>
        <v>Oprava propustků v km 54,236 a 58,210 tratě Veselí nad Lužnicí - Jihlava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" customFormat="1" ht="12" customHeight="1">
      <c r="B120" s="21"/>
      <c r="C120" s="32" t="s">
        <v>103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="2" customFormat="1" ht="16.5" customHeight="1">
      <c r="A121" s="38"/>
      <c r="B121" s="39"/>
      <c r="C121" s="40"/>
      <c r="D121" s="40"/>
      <c r="E121" s="183" t="s">
        <v>543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105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E11</f>
        <v>SO 202 - Oprava propustku v km 58,210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F14</f>
        <v xml:space="preserve"> </v>
      </c>
      <c r="G125" s="40"/>
      <c r="H125" s="40"/>
      <c r="I125" s="32" t="s">
        <v>22</v>
      </c>
      <c r="J125" s="79" t="str">
        <f>IF(J14="","",J14)</f>
        <v>7. 5. 2019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24</v>
      </c>
      <c r="D127" s="40"/>
      <c r="E127" s="40"/>
      <c r="F127" s="27" t="str">
        <f>E17</f>
        <v xml:space="preserve"> </v>
      </c>
      <c r="G127" s="40"/>
      <c r="H127" s="40"/>
      <c r="I127" s="32" t="s">
        <v>29</v>
      </c>
      <c r="J127" s="36" t="str">
        <f>E23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27</v>
      </c>
      <c r="D128" s="40"/>
      <c r="E128" s="40"/>
      <c r="F128" s="27" t="str">
        <f>IF(E20="","",E20)</f>
        <v>Vyplň údaj</v>
      </c>
      <c r="G128" s="40"/>
      <c r="H128" s="40"/>
      <c r="I128" s="32" t="s">
        <v>31</v>
      </c>
      <c r="J128" s="36" t="str">
        <f>E26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99"/>
      <c r="B130" s="200"/>
      <c r="C130" s="201" t="s">
        <v>117</v>
      </c>
      <c r="D130" s="202" t="s">
        <v>58</v>
      </c>
      <c r="E130" s="202" t="s">
        <v>54</v>
      </c>
      <c r="F130" s="202" t="s">
        <v>55</v>
      </c>
      <c r="G130" s="202" t="s">
        <v>118</v>
      </c>
      <c r="H130" s="202" t="s">
        <v>119</v>
      </c>
      <c r="I130" s="202" t="s">
        <v>120</v>
      </c>
      <c r="J130" s="203" t="s">
        <v>109</v>
      </c>
      <c r="K130" s="204" t="s">
        <v>121</v>
      </c>
      <c r="L130" s="205"/>
      <c r="M130" s="100" t="s">
        <v>1</v>
      </c>
      <c r="N130" s="101" t="s">
        <v>37</v>
      </c>
      <c r="O130" s="101" t="s">
        <v>122</v>
      </c>
      <c r="P130" s="101" t="s">
        <v>123</v>
      </c>
      <c r="Q130" s="101" t="s">
        <v>124</v>
      </c>
      <c r="R130" s="101" t="s">
        <v>125</v>
      </c>
      <c r="S130" s="101" t="s">
        <v>126</v>
      </c>
      <c r="T130" s="102" t="s">
        <v>127</v>
      </c>
      <c r="U130" s="199"/>
      <c r="V130" s="199"/>
      <c r="W130" s="199"/>
      <c r="X130" s="199"/>
      <c r="Y130" s="199"/>
      <c r="Z130" s="199"/>
      <c r="AA130" s="199"/>
      <c r="AB130" s="199"/>
      <c r="AC130" s="199"/>
      <c r="AD130" s="199"/>
      <c r="AE130" s="199"/>
    </row>
    <row r="131" s="2" customFormat="1" ht="22.8" customHeight="1">
      <c r="A131" s="38"/>
      <c r="B131" s="39"/>
      <c r="C131" s="107" t="s">
        <v>128</v>
      </c>
      <c r="D131" s="40"/>
      <c r="E131" s="40"/>
      <c r="F131" s="40"/>
      <c r="G131" s="40"/>
      <c r="H131" s="40"/>
      <c r="I131" s="40"/>
      <c r="J131" s="206">
        <f>BK131</f>
        <v>0</v>
      </c>
      <c r="K131" s="40"/>
      <c r="L131" s="44"/>
      <c r="M131" s="103"/>
      <c r="N131" s="207"/>
      <c r="O131" s="104"/>
      <c r="P131" s="208">
        <f>P132+P184+P228+P238+P248+P250</f>
        <v>0</v>
      </c>
      <c r="Q131" s="104"/>
      <c r="R131" s="208">
        <f>R132+R184+R228+R238+R248+R250</f>
        <v>182.2801186879</v>
      </c>
      <c r="S131" s="104"/>
      <c r="T131" s="209">
        <f>T132+T184+T228+T238+T248+T250</f>
        <v>37.933499999999995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72</v>
      </c>
      <c r="AU131" s="17" t="s">
        <v>111</v>
      </c>
      <c r="BK131" s="210">
        <f>BK132+BK184+BK228+BK238+BK248+BK250</f>
        <v>0</v>
      </c>
    </row>
    <row r="132" s="12" customFormat="1" ht="25.92" customHeight="1">
      <c r="A132" s="12"/>
      <c r="B132" s="211"/>
      <c r="C132" s="212"/>
      <c r="D132" s="213" t="s">
        <v>72</v>
      </c>
      <c r="E132" s="214" t="s">
        <v>80</v>
      </c>
      <c r="F132" s="214" t="s">
        <v>248</v>
      </c>
      <c r="G132" s="212"/>
      <c r="H132" s="212"/>
      <c r="I132" s="215"/>
      <c r="J132" s="216">
        <f>BK132</f>
        <v>0</v>
      </c>
      <c r="K132" s="212"/>
      <c r="L132" s="217"/>
      <c r="M132" s="218"/>
      <c r="N132" s="219"/>
      <c r="O132" s="219"/>
      <c r="P132" s="220">
        <f>SUM(P133:P183)</f>
        <v>0</v>
      </c>
      <c r="Q132" s="219"/>
      <c r="R132" s="220">
        <f>SUM(R133:R183)</f>
        <v>127.23753243100001</v>
      </c>
      <c r="S132" s="219"/>
      <c r="T132" s="221">
        <f>SUM(T133:T183)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2" t="s">
        <v>80</v>
      </c>
      <c r="AT132" s="223" t="s">
        <v>72</v>
      </c>
      <c r="AU132" s="223" t="s">
        <v>73</v>
      </c>
      <c r="AY132" s="222" t="s">
        <v>131</v>
      </c>
      <c r="BK132" s="224">
        <f>SUM(BK133:BK183)</f>
        <v>0</v>
      </c>
    </row>
    <row r="133" s="2" customFormat="1" ht="33" customHeight="1">
      <c r="A133" s="38"/>
      <c r="B133" s="39"/>
      <c r="C133" s="227" t="s">
        <v>80</v>
      </c>
      <c r="D133" s="227" t="s">
        <v>134</v>
      </c>
      <c r="E133" s="228" t="s">
        <v>254</v>
      </c>
      <c r="F133" s="229" t="s">
        <v>255</v>
      </c>
      <c r="G133" s="230" t="s">
        <v>256</v>
      </c>
      <c r="H133" s="231">
        <v>165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38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138</v>
      </c>
      <c r="AT133" s="239" t="s">
        <v>134</v>
      </c>
      <c r="AU133" s="239" t="s">
        <v>80</v>
      </c>
      <c r="AY133" s="17" t="s">
        <v>131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80</v>
      </c>
      <c r="BK133" s="240">
        <f>ROUND(I133*H133,2)</f>
        <v>0</v>
      </c>
      <c r="BL133" s="17" t="s">
        <v>138</v>
      </c>
      <c r="BM133" s="239" t="s">
        <v>566</v>
      </c>
    </row>
    <row r="134" s="13" customFormat="1">
      <c r="A134" s="13"/>
      <c r="B134" s="241"/>
      <c r="C134" s="242"/>
      <c r="D134" s="243" t="s">
        <v>144</v>
      </c>
      <c r="E134" s="244" t="s">
        <v>1</v>
      </c>
      <c r="F134" s="245" t="s">
        <v>567</v>
      </c>
      <c r="G134" s="242"/>
      <c r="H134" s="246">
        <v>75</v>
      </c>
      <c r="I134" s="247"/>
      <c r="J134" s="242"/>
      <c r="K134" s="242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144</v>
      </c>
      <c r="AU134" s="252" t="s">
        <v>80</v>
      </c>
      <c r="AV134" s="13" t="s">
        <v>82</v>
      </c>
      <c r="AW134" s="13" t="s">
        <v>30</v>
      </c>
      <c r="AX134" s="13" t="s">
        <v>73</v>
      </c>
      <c r="AY134" s="252" t="s">
        <v>131</v>
      </c>
    </row>
    <row r="135" s="13" customFormat="1">
      <c r="A135" s="13"/>
      <c r="B135" s="241"/>
      <c r="C135" s="242"/>
      <c r="D135" s="243" t="s">
        <v>144</v>
      </c>
      <c r="E135" s="244" t="s">
        <v>1</v>
      </c>
      <c r="F135" s="245" t="s">
        <v>568</v>
      </c>
      <c r="G135" s="242"/>
      <c r="H135" s="246">
        <v>90</v>
      </c>
      <c r="I135" s="247"/>
      <c r="J135" s="242"/>
      <c r="K135" s="242"/>
      <c r="L135" s="248"/>
      <c r="M135" s="249"/>
      <c r="N135" s="250"/>
      <c r="O135" s="250"/>
      <c r="P135" s="250"/>
      <c r="Q135" s="250"/>
      <c r="R135" s="250"/>
      <c r="S135" s="250"/>
      <c r="T135" s="25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2" t="s">
        <v>144</v>
      </c>
      <c r="AU135" s="252" t="s">
        <v>80</v>
      </c>
      <c r="AV135" s="13" t="s">
        <v>82</v>
      </c>
      <c r="AW135" s="13" t="s">
        <v>30</v>
      </c>
      <c r="AX135" s="13" t="s">
        <v>73</v>
      </c>
      <c r="AY135" s="252" t="s">
        <v>131</v>
      </c>
    </row>
    <row r="136" s="14" customFormat="1">
      <c r="A136" s="14"/>
      <c r="B136" s="253"/>
      <c r="C136" s="254"/>
      <c r="D136" s="243" t="s">
        <v>144</v>
      </c>
      <c r="E136" s="255" t="s">
        <v>1</v>
      </c>
      <c r="F136" s="256" t="s">
        <v>159</v>
      </c>
      <c r="G136" s="254"/>
      <c r="H136" s="257">
        <v>165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3" t="s">
        <v>144</v>
      </c>
      <c r="AU136" s="263" t="s">
        <v>80</v>
      </c>
      <c r="AV136" s="14" t="s">
        <v>138</v>
      </c>
      <c r="AW136" s="14" t="s">
        <v>30</v>
      </c>
      <c r="AX136" s="14" t="s">
        <v>80</v>
      </c>
      <c r="AY136" s="263" t="s">
        <v>131</v>
      </c>
    </row>
    <row r="137" s="2" customFormat="1" ht="21.75" customHeight="1">
      <c r="A137" s="38"/>
      <c r="B137" s="39"/>
      <c r="C137" s="227" t="s">
        <v>82</v>
      </c>
      <c r="D137" s="227" t="s">
        <v>134</v>
      </c>
      <c r="E137" s="228" t="s">
        <v>260</v>
      </c>
      <c r="F137" s="229" t="s">
        <v>261</v>
      </c>
      <c r="G137" s="230" t="s">
        <v>256</v>
      </c>
      <c r="H137" s="231">
        <v>165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38</v>
      </c>
      <c r="O137" s="91"/>
      <c r="P137" s="237">
        <f>O137*H137</f>
        <v>0</v>
      </c>
      <c r="Q137" s="237">
        <v>0.00018000000000000001</v>
      </c>
      <c r="R137" s="237">
        <f>Q137*H137</f>
        <v>0.029700000000000001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138</v>
      </c>
      <c r="AT137" s="239" t="s">
        <v>134</v>
      </c>
      <c r="AU137" s="239" t="s">
        <v>80</v>
      </c>
      <c r="AY137" s="17" t="s">
        <v>131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80</v>
      </c>
      <c r="BK137" s="240">
        <f>ROUND(I137*H137,2)</f>
        <v>0</v>
      </c>
      <c r="BL137" s="17" t="s">
        <v>138</v>
      </c>
      <c r="BM137" s="239" t="s">
        <v>569</v>
      </c>
    </row>
    <row r="138" s="13" customFormat="1">
      <c r="A138" s="13"/>
      <c r="B138" s="241"/>
      <c r="C138" s="242"/>
      <c r="D138" s="243" t="s">
        <v>144</v>
      </c>
      <c r="E138" s="244" t="s">
        <v>1</v>
      </c>
      <c r="F138" s="245" t="s">
        <v>570</v>
      </c>
      <c r="G138" s="242"/>
      <c r="H138" s="246">
        <v>165</v>
      </c>
      <c r="I138" s="247"/>
      <c r="J138" s="242"/>
      <c r="K138" s="242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144</v>
      </c>
      <c r="AU138" s="252" t="s">
        <v>80</v>
      </c>
      <c r="AV138" s="13" t="s">
        <v>82</v>
      </c>
      <c r="AW138" s="13" t="s">
        <v>30</v>
      </c>
      <c r="AX138" s="13" t="s">
        <v>80</v>
      </c>
      <c r="AY138" s="252" t="s">
        <v>131</v>
      </c>
    </row>
    <row r="139" s="2" customFormat="1" ht="16.5" customHeight="1">
      <c r="A139" s="38"/>
      <c r="B139" s="39"/>
      <c r="C139" s="227" t="s">
        <v>146</v>
      </c>
      <c r="D139" s="227" t="s">
        <v>134</v>
      </c>
      <c r="E139" s="228" t="s">
        <v>264</v>
      </c>
      <c r="F139" s="229" t="s">
        <v>265</v>
      </c>
      <c r="G139" s="230" t="s">
        <v>205</v>
      </c>
      <c r="H139" s="231">
        <v>15</v>
      </c>
      <c r="I139" s="232"/>
      <c r="J139" s="233">
        <f>ROUND(I139*H139,2)</f>
        <v>0</v>
      </c>
      <c r="K139" s="234"/>
      <c r="L139" s="44"/>
      <c r="M139" s="235" t="s">
        <v>1</v>
      </c>
      <c r="N139" s="236" t="s">
        <v>38</v>
      </c>
      <c r="O139" s="91"/>
      <c r="P139" s="237">
        <f>O139*H139</f>
        <v>0</v>
      </c>
      <c r="Q139" s="237">
        <v>0.017500247399999998</v>
      </c>
      <c r="R139" s="237">
        <f>Q139*H139</f>
        <v>0.26250371099999997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138</v>
      </c>
      <c r="AT139" s="239" t="s">
        <v>134</v>
      </c>
      <c r="AU139" s="239" t="s">
        <v>80</v>
      </c>
      <c r="AY139" s="17" t="s">
        <v>131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7" t="s">
        <v>80</v>
      </c>
      <c r="BK139" s="240">
        <f>ROUND(I139*H139,2)</f>
        <v>0</v>
      </c>
      <c r="BL139" s="17" t="s">
        <v>138</v>
      </c>
      <c r="BM139" s="239" t="s">
        <v>571</v>
      </c>
    </row>
    <row r="140" s="13" customFormat="1">
      <c r="A140" s="13"/>
      <c r="B140" s="241"/>
      <c r="C140" s="242"/>
      <c r="D140" s="243" t="s">
        <v>144</v>
      </c>
      <c r="E140" s="244" t="s">
        <v>1</v>
      </c>
      <c r="F140" s="245" t="s">
        <v>8</v>
      </c>
      <c r="G140" s="242"/>
      <c r="H140" s="246">
        <v>15</v>
      </c>
      <c r="I140" s="247"/>
      <c r="J140" s="242"/>
      <c r="K140" s="242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144</v>
      </c>
      <c r="AU140" s="252" t="s">
        <v>80</v>
      </c>
      <c r="AV140" s="13" t="s">
        <v>82</v>
      </c>
      <c r="AW140" s="13" t="s">
        <v>30</v>
      </c>
      <c r="AX140" s="13" t="s">
        <v>80</v>
      </c>
      <c r="AY140" s="252" t="s">
        <v>131</v>
      </c>
    </row>
    <row r="141" s="2" customFormat="1" ht="21.75" customHeight="1">
      <c r="A141" s="38"/>
      <c r="B141" s="39"/>
      <c r="C141" s="227" t="s">
        <v>138</v>
      </c>
      <c r="D141" s="227" t="s">
        <v>134</v>
      </c>
      <c r="E141" s="228" t="s">
        <v>267</v>
      </c>
      <c r="F141" s="229" t="s">
        <v>268</v>
      </c>
      <c r="G141" s="230" t="s">
        <v>269</v>
      </c>
      <c r="H141" s="231">
        <v>64</v>
      </c>
      <c r="I141" s="232"/>
      <c r="J141" s="233">
        <f>ROUND(I141*H141,2)</f>
        <v>0</v>
      </c>
      <c r="K141" s="234"/>
      <c r="L141" s="44"/>
      <c r="M141" s="235" t="s">
        <v>1</v>
      </c>
      <c r="N141" s="236" t="s">
        <v>38</v>
      </c>
      <c r="O141" s="91"/>
      <c r="P141" s="237">
        <f>O141*H141</f>
        <v>0</v>
      </c>
      <c r="Q141" s="237">
        <v>4.07925E-05</v>
      </c>
      <c r="R141" s="237">
        <f>Q141*H141</f>
        <v>0.00261072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138</v>
      </c>
      <c r="AT141" s="239" t="s">
        <v>134</v>
      </c>
      <c r="AU141" s="239" t="s">
        <v>80</v>
      </c>
      <c r="AY141" s="17" t="s">
        <v>131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7" t="s">
        <v>80</v>
      </c>
      <c r="BK141" s="240">
        <f>ROUND(I141*H141,2)</f>
        <v>0</v>
      </c>
      <c r="BL141" s="17" t="s">
        <v>138</v>
      </c>
      <c r="BM141" s="239" t="s">
        <v>572</v>
      </c>
    </row>
    <row r="142" s="13" customFormat="1">
      <c r="A142" s="13"/>
      <c r="B142" s="241"/>
      <c r="C142" s="242"/>
      <c r="D142" s="243" t="s">
        <v>144</v>
      </c>
      <c r="E142" s="244" t="s">
        <v>1</v>
      </c>
      <c r="F142" s="245" t="s">
        <v>271</v>
      </c>
      <c r="G142" s="242"/>
      <c r="H142" s="246">
        <v>64</v>
      </c>
      <c r="I142" s="247"/>
      <c r="J142" s="242"/>
      <c r="K142" s="242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144</v>
      </c>
      <c r="AU142" s="252" t="s">
        <v>80</v>
      </c>
      <c r="AV142" s="13" t="s">
        <v>82</v>
      </c>
      <c r="AW142" s="13" t="s">
        <v>30</v>
      </c>
      <c r="AX142" s="13" t="s">
        <v>80</v>
      </c>
      <c r="AY142" s="252" t="s">
        <v>131</v>
      </c>
    </row>
    <row r="143" s="2" customFormat="1" ht="21.75" customHeight="1">
      <c r="A143" s="38"/>
      <c r="B143" s="39"/>
      <c r="C143" s="227" t="s">
        <v>132</v>
      </c>
      <c r="D143" s="227" t="s">
        <v>134</v>
      </c>
      <c r="E143" s="228" t="s">
        <v>272</v>
      </c>
      <c r="F143" s="229" t="s">
        <v>273</v>
      </c>
      <c r="G143" s="230" t="s">
        <v>274</v>
      </c>
      <c r="H143" s="231">
        <v>7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38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138</v>
      </c>
      <c r="AT143" s="239" t="s">
        <v>134</v>
      </c>
      <c r="AU143" s="239" t="s">
        <v>80</v>
      </c>
      <c r="AY143" s="17" t="s">
        <v>131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80</v>
      </c>
      <c r="BK143" s="240">
        <f>ROUND(I143*H143,2)</f>
        <v>0</v>
      </c>
      <c r="BL143" s="17" t="s">
        <v>138</v>
      </c>
      <c r="BM143" s="239" t="s">
        <v>573</v>
      </c>
    </row>
    <row r="144" s="13" customFormat="1">
      <c r="A144" s="13"/>
      <c r="B144" s="241"/>
      <c r="C144" s="242"/>
      <c r="D144" s="243" t="s">
        <v>144</v>
      </c>
      <c r="E144" s="244" t="s">
        <v>1</v>
      </c>
      <c r="F144" s="245" t="s">
        <v>164</v>
      </c>
      <c r="G144" s="242"/>
      <c r="H144" s="246">
        <v>7</v>
      </c>
      <c r="I144" s="247"/>
      <c r="J144" s="242"/>
      <c r="K144" s="242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144</v>
      </c>
      <c r="AU144" s="252" t="s">
        <v>80</v>
      </c>
      <c r="AV144" s="13" t="s">
        <v>82</v>
      </c>
      <c r="AW144" s="13" t="s">
        <v>30</v>
      </c>
      <c r="AX144" s="13" t="s">
        <v>80</v>
      </c>
      <c r="AY144" s="252" t="s">
        <v>131</v>
      </c>
    </row>
    <row r="145" s="2" customFormat="1" ht="21.75" customHeight="1">
      <c r="A145" s="38"/>
      <c r="B145" s="39"/>
      <c r="C145" s="227" t="s">
        <v>160</v>
      </c>
      <c r="D145" s="227" t="s">
        <v>134</v>
      </c>
      <c r="E145" s="228" t="s">
        <v>276</v>
      </c>
      <c r="F145" s="229" t="s">
        <v>277</v>
      </c>
      <c r="G145" s="230" t="s">
        <v>142</v>
      </c>
      <c r="H145" s="231">
        <v>27.18</v>
      </c>
      <c r="I145" s="232"/>
      <c r="J145" s="233">
        <f>ROUND(I145*H145,2)</f>
        <v>0</v>
      </c>
      <c r="K145" s="234"/>
      <c r="L145" s="44"/>
      <c r="M145" s="235" t="s">
        <v>1</v>
      </c>
      <c r="N145" s="236" t="s">
        <v>38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138</v>
      </c>
      <c r="AT145" s="239" t="s">
        <v>134</v>
      </c>
      <c r="AU145" s="239" t="s">
        <v>80</v>
      </c>
      <c r="AY145" s="17" t="s">
        <v>131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7" t="s">
        <v>80</v>
      </c>
      <c r="BK145" s="240">
        <f>ROUND(I145*H145,2)</f>
        <v>0</v>
      </c>
      <c r="BL145" s="17" t="s">
        <v>138</v>
      </c>
      <c r="BM145" s="239" t="s">
        <v>574</v>
      </c>
    </row>
    <row r="146" s="13" customFormat="1">
      <c r="A146" s="13"/>
      <c r="B146" s="241"/>
      <c r="C146" s="242"/>
      <c r="D146" s="243" t="s">
        <v>144</v>
      </c>
      <c r="E146" s="244" t="s">
        <v>1</v>
      </c>
      <c r="F146" s="245" t="s">
        <v>279</v>
      </c>
      <c r="G146" s="242"/>
      <c r="H146" s="246">
        <v>27.18</v>
      </c>
      <c r="I146" s="247"/>
      <c r="J146" s="242"/>
      <c r="K146" s="242"/>
      <c r="L146" s="248"/>
      <c r="M146" s="249"/>
      <c r="N146" s="250"/>
      <c r="O146" s="250"/>
      <c r="P146" s="250"/>
      <c r="Q146" s="250"/>
      <c r="R146" s="250"/>
      <c r="S146" s="250"/>
      <c r="T146" s="25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2" t="s">
        <v>144</v>
      </c>
      <c r="AU146" s="252" t="s">
        <v>80</v>
      </c>
      <c r="AV146" s="13" t="s">
        <v>82</v>
      </c>
      <c r="AW146" s="13" t="s">
        <v>30</v>
      </c>
      <c r="AX146" s="13" t="s">
        <v>80</v>
      </c>
      <c r="AY146" s="252" t="s">
        <v>131</v>
      </c>
    </row>
    <row r="147" s="2" customFormat="1" ht="21.75" customHeight="1">
      <c r="A147" s="38"/>
      <c r="B147" s="39"/>
      <c r="C147" s="227" t="s">
        <v>164</v>
      </c>
      <c r="D147" s="227" t="s">
        <v>134</v>
      </c>
      <c r="E147" s="228" t="s">
        <v>280</v>
      </c>
      <c r="F147" s="229" t="s">
        <v>281</v>
      </c>
      <c r="G147" s="230" t="s">
        <v>142</v>
      </c>
      <c r="H147" s="231">
        <v>141.04400000000001</v>
      </c>
      <c r="I147" s="232"/>
      <c r="J147" s="233">
        <f>ROUND(I147*H147,2)</f>
        <v>0</v>
      </c>
      <c r="K147" s="234"/>
      <c r="L147" s="44"/>
      <c r="M147" s="235" t="s">
        <v>1</v>
      </c>
      <c r="N147" s="236" t="s">
        <v>38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138</v>
      </c>
      <c r="AT147" s="239" t="s">
        <v>134</v>
      </c>
      <c r="AU147" s="239" t="s">
        <v>80</v>
      </c>
      <c r="AY147" s="17" t="s">
        <v>131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7" t="s">
        <v>80</v>
      </c>
      <c r="BK147" s="240">
        <f>ROUND(I147*H147,2)</f>
        <v>0</v>
      </c>
      <c r="BL147" s="17" t="s">
        <v>138</v>
      </c>
      <c r="BM147" s="239" t="s">
        <v>575</v>
      </c>
    </row>
    <row r="148" s="13" customFormat="1">
      <c r="A148" s="13"/>
      <c r="B148" s="241"/>
      <c r="C148" s="242"/>
      <c r="D148" s="243" t="s">
        <v>144</v>
      </c>
      <c r="E148" s="244" t="s">
        <v>1</v>
      </c>
      <c r="F148" s="245" t="s">
        <v>576</v>
      </c>
      <c r="G148" s="242"/>
      <c r="H148" s="246">
        <v>158.56700000000001</v>
      </c>
      <c r="I148" s="247"/>
      <c r="J148" s="242"/>
      <c r="K148" s="242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144</v>
      </c>
      <c r="AU148" s="252" t="s">
        <v>80</v>
      </c>
      <c r="AV148" s="13" t="s">
        <v>82</v>
      </c>
      <c r="AW148" s="13" t="s">
        <v>30</v>
      </c>
      <c r="AX148" s="13" t="s">
        <v>73</v>
      </c>
      <c r="AY148" s="252" t="s">
        <v>131</v>
      </c>
    </row>
    <row r="149" s="13" customFormat="1">
      <c r="A149" s="13"/>
      <c r="B149" s="241"/>
      <c r="C149" s="242"/>
      <c r="D149" s="243" t="s">
        <v>144</v>
      </c>
      <c r="E149" s="244" t="s">
        <v>1</v>
      </c>
      <c r="F149" s="245" t="s">
        <v>577</v>
      </c>
      <c r="G149" s="242"/>
      <c r="H149" s="246">
        <v>-17.523</v>
      </c>
      <c r="I149" s="247"/>
      <c r="J149" s="242"/>
      <c r="K149" s="242"/>
      <c r="L149" s="248"/>
      <c r="M149" s="249"/>
      <c r="N149" s="250"/>
      <c r="O149" s="250"/>
      <c r="P149" s="250"/>
      <c r="Q149" s="250"/>
      <c r="R149" s="250"/>
      <c r="S149" s="250"/>
      <c r="T149" s="25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2" t="s">
        <v>144</v>
      </c>
      <c r="AU149" s="252" t="s">
        <v>80</v>
      </c>
      <c r="AV149" s="13" t="s">
        <v>82</v>
      </c>
      <c r="AW149" s="13" t="s">
        <v>30</v>
      </c>
      <c r="AX149" s="13" t="s">
        <v>73</v>
      </c>
      <c r="AY149" s="252" t="s">
        <v>131</v>
      </c>
    </row>
    <row r="150" s="14" customFormat="1">
      <c r="A150" s="14"/>
      <c r="B150" s="253"/>
      <c r="C150" s="254"/>
      <c r="D150" s="243" t="s">
        <v>144</v>
      </c>
      <c r="E150" s="255" t="s">
        <v>1</v>
      </c>
      <c r="F150" s="256" t="s">
        <v>159</v>
      </c>
      <c r="G150" s="254"/>
      <c r="H150" s="257">
        <v>141.04400000000001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3" t="s">
        <v>144</v>
      </c>
      <c r="AU150" s="263" t="s">
        <v>80</v>
      </c>
      <c r="AV150" s="14" t="s">
        <v>138</v>
      </c>
      <c r="AW150" s="14" t="s">
        <v>30</v>
      </c>
      <c r="AX150" s="14" t="s">
        <v>80</v>
      </c>
      <c r="AY150" s="263" t="s">
        <v>131</v>
      </c>
    </row>
    <row r="151" s="2" customFormat="1" ht="21.75" customHeight="1">
      <c r="A151" s="38"/>
      <c r="B151" s="39"/>
      <c r="C151" s="227" t="s">
        <v>170</v>
      </c>
      <c r="D151" s="227" t="s">
        <v>134</v>
      </c>
      <c r="E151" s="228" t="s">
        <v>284</v>
      </c>
      <c r="F151" s="229" t="s">
        <v>285</v>
      </c>
      <c r="G151" s="230" t="s">
        <v>142</v>
      </c>
      <c r="H151" s="231">
        <v>141.04400000000001</v>
      </c>
      <c r="I151" s="232"/>
      <c r="J151" s="233">
        <f>ROUND(I151*H151,2)</f>
        <v>0</v>
      </c>
      <c r="K151" s="234"/>
      <c r="L151" s="44"/>
      <c r="M151" s="235" t="s">
        <v>1</v>
      </c>
      <c r="N151" s="236" t="s">
        <v>38</v>
      </c>
      <c r="O151" s="91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138</v>
      </c>
      <c r="AT151" s="239" t="s">
        <v>134</v>
      </c>
      <c r="AU151" s="239" t="s">
        <v>80</v>
      </c>
      <c r="AY151" s="17" t="s">
        <v>131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7" t="s">
        <v>80</v>
      </c>
      <c r="BK151" s="240">
        <f>ROUND(I151*H151,2)</f>
        <v>0</v>
      </c>
      <c r="BL151" s="17" t="s">
        <v>138</v>
      </c>
      <c r="BM151" s="239" t="s">
        <v>578</v>
      </c>
    </row>
    <row r="152" s="13" customFormat="1">
      <c r="A152" s="13"/>
      <c r="B152" s="241"/>
      <c r="C152" s="242"/>
      <c r="D152" s="243" t="s">
        <v>144</v>
      </c>
      <c r="E152" s="244" t="s">
        <v>1</v>
      </c>
      <c r="F152" s="245" t="s">
        <v>579</v>
      </c>
      <c r="G152" s="242"/>
      <c r="H152" s="246">
        <v>141.04400000000001</v>
      </c>
      <c r="I152" s="247"/>
      <c r="J152" s="242"/>
      <c r="K152" s="242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144</v>
      </c>
      <c r="AU152" s="252" t="s">
        <v>80</v>
      </c>
      <c r="AV152" s="13" t="s">
        <v>82</v>
      </c>
      <c r="AW152" s="13" t="s">
        <v>30</v>
      </c>
      <c r="AX152" s="13" t="s">
        <v>80</v>
      </c>
      <c r="AY152" s="252" t="s">
        <v>131</v>
      </c>
    </row>
    <row r="153" s="2" customFormat="1" ht="21.75" customHeight="1">
      <c r="A153" s="38"/>
      <c r="B153" s="39"/>
      <c r="C153" s="227" t="s">
        <v>175</v>
      </c>
      <c r="D153" s="227" t="s">
        <v>134</v>
      </c>
      <c r="E153" s="228" t="s">
        <v>288</v>
      </c>
      <c r="F153" s="229" t="s">
        <v>289</v>
      </c>
      <c r="G153" s="230" t="s">
        <v>142</v>
      </c>
      <c r="H153" s="231">
        <v>336.44799999999998</v>
      </c>
      <c r="I153" s="232"/>
      <c r="J153" s="233">
        <f>ROUND(I153*H153,2)</f>
        <v>0</v>
      </c>
      <c r="K153" s="234"/>
      <c r="L153" s="44"/>
      <c r="M153" s="235" t="s">
        <v>1</v>
      </c>
      <c r="N153" s="236" t="s">
        <v>38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138</v>
      </c>
      <c r="AT153" s="239" t="s">
        <v>134</v>
      </c>
      <c r="AU153" s="239" t="s">
        <v>80</v>
      </c>
      <c r="AY153" s="17" t="s">
        <v>131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7" t="s">
        <v>80</v>
      </c>
      <c r="BK153" s="240">
        <f>ROUND(I153*H153,2)</f>
        <v>0</v>
      </c>
      <c r="BL153" s="17" t="s">
        <v>138</v>
      </c>
      <c r="BM153" s="239" t="s">
        <v>580</v>
      </c>
    </row>
    <row r="154" s="15" customFormat="1">
      <c r="A154" s="15"/>
      <c r="B154" s="275"/>
      <c r="C154" s="276"/>
      <c r="D154" s="243" t="s">
        <v>144</v>
      </c>
      <c r="E154" s="277" t="s">
        <v>1</v>
      </c>
      <c r="F154" s="278" t="s">
        <v>291</v>
      </c>
      <c r="G154" s="276"/>
      <c r="H154" s="277" t="s">
        <v>1</v>
      </c>
      <c r="I154" s="279"/>
      <c r="J154" s="276"/>
      <c r="K154" s="276"/>
      <c r="L154" s="280"/>
      <c r="M154" s="281"/>
      <c r="N154" s="282"/>
      <c r="O154" s="282"/>
      <c r="P154" s="282"/>
      <c r="Q154" s="282"/>
      <c r="R154" s="282"/>
      <c r="S154" s="282"/>
      <c r="T154" s="28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4" t="s">
        <v>144</v>
      </c>
      <c r="AU154" s="284" t="s">
        <v>80</v>
      </c>
      <c r="AV154" s="15" t="s">
        <v>80</v>
      </c>
      <c r="AW154" s="15" t="s">
        <v>30</v>
      </c>
      <c r="AX154" s="15" t="s">
        <v>73</v>
      </c>
      <c r="AY154" s="284" t="s">
        <v>131</v>
      </c>
    </row>
    <row r="155" s="13" customFormat="1">
      <c r="A155" s="13"/>
      <c r="B155" s="241"/>
      <c r="C155" s="242"/>
      <c r="D155" s="243" t="s">
        <v>144</v>
      </c>
      <c r="E155" s="244" t="s">
        <v>1</v>
      </c>
      <c r="F155" s="245" t="s">
        <v>581</v>
      </c>
      <c r="G155" s="242"/>
      <c r="H155" s="246">
        <v>336.44799999999998</v>
      </c>
      <c r="I155" s="247"/>
      <c r="J155" s="242"/>
      <c r="K155" s="242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144</v>
      </c>
      <c r="AU155" s="252" t="s">
        <v>80</v>
      </c>
      <c r="AV155" s="13" t="s">
        <v>82</v>
      </c>
      <c r="AW155" s="13" t="s">
        <v>30</v>
      </c>
      <c r="AX155" s="13" t="s">
        <v>80</v>
      </c>
      <c r="AY155" s="252" t="s">
        <v>131</v>
      </c>
    </row>
    <row r="156" s="2" customFormat="1" ht="21.75" customHeight="1">
      <c r="A156" s="38"/>
      <c r="B156" s="39"/>
      <c r="C156" s="227" t="s">
        <v>180</v>
      </c>
      <c r="D156" s="227" t="s">
        <v>134</v>
      </c>
      <c r="E156" s="228" t="s">
        <v>293</v>
      </c>
      <c r="F156" s="229" t="s">
        <v>294</v>
      </c>
      <c r="G156" s="230" t="s">
        <v>142</v>
      </c>
      <c r="H156" s="231">
        <v>168.22399999999999</v>
      </c>
      <c r="I156" s="232"/>
      <c r="J156" s="233">
        <f>ROUND(I156*H156,2)</f>
        <v>0</v>
      </c>
      <c r="K156" s="234"/>
      <c r="L156" s="44"/>
      <c r="M156" s="235" t="s">
        <v>1</v>
      </c>
      <c r="N156" s="236" t="s">
        <v>38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138</v>
      </c>
      <c r="AT156" s="239" t="s">
        <v>134</v>
      </c>
      <c r="AU156" s="239" t="s">
        <v>80</v>
      </c>
      <c r="AY156" s="17" t="s">
        <v>131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7" t="s">
        <v>80</v>
      </c>
      <c r="BK156" s="240">
        <f>ROUND(I156*H156,2)</f>
        <v>0</v>
      </c>
      <c r="BL156" s="17" t="s">
        <v>138</v>
      </c>
      <c r="BM156" s="239" t="s">
        <v>582</v>
      </c>
    </row>
    <row r="157" s="15" customFormat="1">
      <c r="A157" s="15"/>
      <c r="B157" s="275"/>
      <c r="C157" s="276"/>
      <c r="D157" s="243" t="s">
        <v>144</v>
      </c>
      <c r="E157" s="277" t="s">
        <v>1</v>
      </c>
      <c r="F157" s="278" t="s">
        <v>296</v>
      </c>
      <c r="G157" s="276"/>
      <c r="H157" s="277" t="s">
        <v>1</v>
      </c>
      <c r="I157" s="279"/>
      <c r="J157" s="276"/>
      <c r="K157" s="276"/>
      <c r="L157" s="280"/>
      <c r="M157" s="281"/>
      <c r="N157" s="282"/>
      <c r="O157" s="282"/>
      <c r="P157" s="282"/>
      <c r="Q157" s="282"/>
      <c r="R157" s="282"/>
      <c r="S157" s="282"/>
      <c r="T157" s="28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4" t="s">
        <v>144</v>
      </c>
      <c r="AU157" s="284" t="s">
        <v>80</v>
      </c>
      <c r="AV157" s="15" t="s">
        <v>80</v>
      </c>
      <c r="AW157" s="15" t="s">
        <v>30</v>
      </c>
      <c r="AX157" s="15" t="s">
        <v>73</v>
      </c>
      <c r="AY157" s="284" t="s">
        <v>131</v>
      </c>
    </row>
    <row r="158" s="13" customFormat="1">
      <c r="A158" s="13"/>
      <c r="B158" s="241"/>
      <c r="C158" s="242"/>
      <c r="D158" s="243" t="s">
        <v>144</v>
      </c>
      <c r="E158" s="244" t="s">
        <v>1</v>
      </c>
      <c r="F158" s="245" t="s">
        <v>583</v>
      </c>
      <c r="G158" s="242"/>
      <c r="H158" s="246">
        <v>168.22399999999999</v>
      </c>
      <c r="I158" s="247"/>
      <c r="J158" s="242"/>
      <c r="K158" s="242"/>
      <c r="L158" s="248"/>
      <c r="M158" s="249"/>
      <c r="N158" s="250"/>
      <c r="O158" s="250"/>
      <c r="P158" s="250"/>
      <c r="Q158" s="250"/>
      <c r="R158" s="250"/>
      <c r="S158" s="250"/>
      <c r="T158" s="25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2" t="s">
        <v>144</v>
      </c>
      <c r="AU158" s="252" t="s">
        <v>80</v>
      </c>
      <c r="AV158" s="13" t="s">
        <v>82</v>
      </c>
      <c r="AW158" s="13" t="s">
        <v>30</v>
      </c>
      <c r="AX158" s="13" t="s">
        <v>80</v>
      </c>
      <c r="AY158" s="252" t="s">
        <v>131</v>
      </c>
    </row>
    <row r="159" s="2" customFormat="1" ht="21.75" customHeight="1">
      <c r="A159" s="38"/>
      <c r="B159" s="39"/>
      <c r="C159" s="227" t="s">
        <v>186</v>
      </c>
      <c r="D159" s="227" t="s">
        <v>134</v>
      </c>
      <c r="E159" s="228" t="s">
        <v>298</v>
      </c>
      <c r="F159" s="229" t="s">
        <v>299</v>
      </c>
      <c r="G159" s="230" t="s">
        <v>142</v>
      </c>
      <c r="H159" s="231">
        <v>141.04400000000001</v>
      </c>
      <c r="I159" s="232"/>
      <c r="J159" s="233">
        <f>ROUND(I159*H159,2)</f>
        <v>0</v>
      </c>
      <c r="K159" s="234"/>
      <c r="L159" s="44"/>
      <c r="M159" s="235" t="s">
        <v>1</v>
      </c>
      <c r="N159" s="236" t="s">
        <v>38</v>
      </c>
      <c r="O159" s="91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138</v>
      </c>
      <c r="AT159" s="239" t="s">
        <v>134</v>
      </c>
      <c r="AU159" s="239" t="s">
        <v>80</v>
      </c>
      <c r="AY159" s="17" t="s">
        <v>131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7" t="s">
        <v>80</v>
      </c>
      <c r="BK159" s="240">
        <f>ROUND(I159*H159,2)</f>
        <v>0</v>
      </c>
      <c r="BL159" s="17" t="s">
        <v>138</v>
      </c>
      <c r="BM159" s="239" t="s">
        <v>584</v>
      </c>
    </row>
    <row r="160" s="13" customFormat="1">
      <c r="A160" s="13"/>
      <c r="B160" s="241"/>
      <c r="C160" s="242"/>
      <c r="D160" s="243" t="s">
        <v>144</v>
      </c>
      <c r="E160" s="244" t="s">
        <v>1</v>
      </c>
      <c r="F160" s="245" t="s">
        <v>585</v>
      </c>
      <c r="G160" s="242"/>
      <c r="H160" s="246">
        <v>141.04400000000001</v>
      </c>
      <c r="I160" s="247"/>
      <c r="J160" s="242"/>
      <c r="K160" s="242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144</v>
      </c>
      <c r="AU160" s="252" t="s">
        <v>80</v>
      </c>
      <c r="AV160" s="13" t="s">
        <v>82</v>
      </c>
      <c r="AW160" s="13" t="s">
        <v>30</v>
      </c>
      <c r="AX160" s="13" t="s">
        <v>80</v>
      </c>
      <c r="AY160" s="252" t="s">
        <v>131</v>
      </c>
    </row>
    <row r="161" s="2" customFormat="1" ht="21.75" customHeight="1">
      <c r="A161" s="38"/>
      <c r="B161" s="39"/>
      <c r="C161" s="227" t="s">
        <v>193</v>
      </c>
      <c r="D161" s="227" t="s">
        <v>134</v>
      </c>
      <c r="E161" s="228" t="s">
        <v>302</v>
      </c>
      <c r="F161" s="229" t="s">
        <v>303</v>
      </c>
      <c r="G161" s="230" t="s">
        <v>256</v>
      </c>
      <c r="H161" s="231">
        <v>181.19999999999999</v>
      </c>
      <c r="I161" s="232"/>
      <c r="J161" s="233">
        <f>ROUND(I161*H161,2)</f>
        <v>0</v>
      </c>
      <c r="K161" s="234"/>
      <c r="L161" s="44"/>
      <c r="M161" s="235" t="s">
        <v>1</v>
      </c>
      <c r="N161" s="236" t="s">
        <v>38</v>
      </c>
      <c r="O161" s="91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138</v>
      </c>
      <c r="AT161" s="239" t="s">
        <v>134</v>
      </c>
      <c r="AU161" s="239" t="s">
        <v>80</v>
      </c>
      <c r="AY161" s="17" t="s">
        <v>131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7" t="s">
        <v>80</v>
      </c>
      <c r="BK161" s="240">
        <f>ROUND(I161*H161,2)</f>
        <v>0</v>
      </c>
      <c r="BL161" s="17" t="s">
        <v>138</v>
      </c>
      <c r="BM161" s="239" t="s">
        <v>586</v>
      </c>
    </row>
    <row r="162" s="13" customFormat="1">
      <c r="A162" s="13"/>
      <c r="B162" s="241"/>
      <c r="C162" s="242"/>
      <c r="D162" s="243" t="s">
        <v>144</v>
      </c>
      <c r="E162" s="244" t="s">
        <v>1</v>
      </c>
      <c r="F162" s="245" t="s">
        <v>258</v>
      </c>
      <c r="G162" s="242"/>
      <c r="H162" s="246">
        <v>98.400000000000006</v>
      </c>
      <c r="I162" s="247"/>
      <c r="J162" s="242"/>
      <c r="K162" s="242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144</v>
      </c>
      <c r="AU162" s="252" t="s">
        <v>80</v>
      </c>
      <c r="AV162" s="13" t="s">
        <v>82</v>
      </c>
      <c r="AW162" s="13" t="s">
        <v>30</v>
      </c>
      <c r="AX162" s="13" t="s">
        <v>73</v>
      </c>
      <c r="AY162" s="252" t="s">
        <v>131</v>
      </c>
    </row>
    <row r="163" s="13" customFormat="1">
      <c r="A163" s="13"/>
      <c r="B163" s="241"/>
      <c r="C163" s="242"/>
      <c r="D163" s="243" t="s">
        <v>144</v>
      </c>
      <c r="E163" s="244" t="s">
        <v>1</v>
      </c>
      <c r="F163" s="245" t="s">
        <v>259</v>
      </c>
      <c r="G163" s="242"/>
      <c r="H163" s="246">
        <v>82.799999999999997</v>
      </c>
      <c r="I163" s="247"/>
      <c r="J163" s="242"/>
      <c r="K163" s="242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144</v>
      </c>
      <c r="AU163" s="252" t="s">
        <v>80</v>
      </c>
      <c r="AV163" s="13" t="s">
        <v>82</v>
      </c>
      <c r="AW163" s="13" t="s">
        <v>30</v>
      </c>
      <c r="AX163" s="13" t="s">
        <v>73</v>
      </c>
      <c r="AY163" s="252" t="s">
        <v>131</v>
      </c>
    </row>
    <row r="164" s="14" customFormat="1">
      <c r="A164" s="14"/>
      <c r="B164" s="253"/>
      <c r="C164" s="254"/>
      <c r="D164" s="243" t="s">
        <v>144</v>
      </c>
      <c r="E164" s="255" t="s">
        <v>1</v>
      </c>
      <c r="F164" s="256" t="s">
        <v>159</v>
      </c>
      <c r="G164" s="254"/>
      <c r="H164" s="257">
        <v>181.19999999999999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144</v>
      </c>
      <c r="AU164" s="263" t="s">
        <v>80</v>
      </c>
      <c r="AV164" s="14" t="s">
        <v>138</v>
      </c>
      <c r="AW164" s="14" t="s">
        <v>30</v>
      </c>
      <c r="AX164" s="14" t="s">
        <v>80</v>
      </c>
      <c r="AY164" s="263" t="s">
        <v>131</v>
      </c>
    </row>
    <row r="165" s="2" customFormat="1" ht="21.75" customHeight="1">
      <c r="A165" s="38"/>
      <c r="B165" s="39"/>
      <c r="C165" s="227" t="s">
        <v>198</v>
      </c>
      <c r="D165" s="227" t="s">
        <v>134</v>
      </c>
      <c r="E165" s="228" t="s">
        <v>305</v>
      </c>
      <c r="F165" s="229" t="s">
        <v>306</v>
      </c>
      <c r="G165" s="230" t="s">
        <v>190</v>
      </c>
      <c r="H165" s="231">
        <v>126.94</v>
      </c>
      <c r="I165" s="232"/>
      <c r="J165" s="233">
        <f>ROUND(I165*H165,2)</f>
        <v>0</v>
      </c>
      <c r="K165" s="234"/>
      <c r="L165" s="44"/>
      <c r="M165" s="235" t="s">
        <v>1</v>
      </c>
      <c r="N165" s="236" t="s">
        <v>38</v>
      </c>
      <c r="O165" s="91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138</v>
      </c>
      <c r="AT165" s="239" t="s">
        <v>134</v>
      </c>
      <c r="AU165" s="239" t="s">
        <v>80</v>
      </c>
      <c r="AY165" s="17" t="s">
        <v>131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7" t="s">
        <v>80</v>
      </c>
      <c r="BK165" s="240">
        <f>ROUND(I165*H165,2)</f>
        <v>0</v>
      </c>
      <c r="BL165" s="17" t="s">
        <v>138</v>
      </c>
      <c r="BM165" s="239" t="s">
        <v>587</v>
      </c>
    </row>
    <row r="166" s="13" customFormat="1">
      <c r="A166" s="13"/>
      <c r="B166" s="241"/>
      <c r="C166" s="242"/>
      <c r="D166" s="243" t="s">
        <v>144</v>
      </c>
      <c r="E166" s="244" t="s">
        <v>1</v>
      </c>
      <c r="F166" s="245" t="s">
        <v>588</v>
      </c>
      <c r="G166" s="242"/>
      <c r="H166" s="246">
        <v>126.94</v>
      </c>
      <c r="I166" s="247"/>
      <c r="J166" s="242"/>
      <c r="K166" s="242"/>
      <c r="L166" s="248"/>
      <c r="M166" s="249"/>
      <c r="N166" s="250"/>
      <c r="O166" s="250"/>
      <c r="P166" s="250"/>
      <c r="Q166" s="250"/>
      <c r="R166" s="250"/>
      <c r="S166" s="250"/>
      <c r="T166" s="25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144</v>
      </c>
      <c r="AU166" s="252" t="s">
        <v>80</v>
      </c>
      <c r="AV166" s="13" t="s">
        <v>82</v>
      </c>
      <c r="AW166" s="13" t="s">
        <v>30</v>
      </c>
      <c r="AX166" s="13" t="s">
        <v>80</v>
      </c>
      <c r="AY166" s="252" t="s">
        <v>131</v>
      </c>
    </row>
    <row r="167" s="2" customFormat="1" ht="33" customHeight="1">
      <c r="A167" s="38"/>
      <c r="B167" s="39"/>
      <c r="C167" s="227" t="s">
        <v>202</v>
      </c>
      <c r="D167" s="227" t="s">
        <v>134</v>
      </c>
      <c r="E167" s="228" t="s">
        <v>309</v>
      </c>
      <c r="F167" s="229" t="s">
        <v>310</v>
      </c>
      <c r="G167" s="230" t="s">
        <v>142</v>
      </c>
      <c r="H167" s="231">
        <v>31.5</v>
      </c>
      <c r="I167" s="232"/>
      <c r="J167" s="233">
        <f>ROUND(I167*H167,2)</f>
        <v>0</v>
      </c>
      <c r="K167" s="234"/>
      <c r="L167" s="44"/>
      <c r="M167" s="235" t="s">
        <v>1</v>
      </c>
      <c r="N167" s="236" t="s">
        <v>38</v>
      </c>
      <c r="O167" s="91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138</v>
      </c>
      <c r="AT167" s="239" t="s">
        <v>134</v>
      </c>
      <c r="AU167" s="239" t="s">
        <v>80</v>
      </c>
      <c r="AY167" s="17" t="s">
        <v>131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7" t="s">
        <v>80</v>
      </c>
      <c r="BK167" s="240">
        <f>ROUND(I167*H167,2)</f>
        <v>0</v>
      </c>
      <c r="BL167" s="17" t="s">
        <v>138</v>
      </c>
      <c r="BM167" s="239" t="s">
        <v>589</v>
      </c>
    </row>
    <row r="168" s="13" customFormat="1">
      <c r="A168" s="13"/>
      <c r="B168" s="241"/>
      <c r="C168" s="242"/>
      <c r="D168" s="243" t="s">
        <v>144</v>
      </c>
      <c r="E168" s="244" t="s">
        <v>1</v>
      </c>
      <c r="F168" s="245" t="s">
        <v>312</v>
      </c>
      <c r="G168" s="242"/>
      <c r="H168" s="246">
        <v>31.5</v>
      </c>
      <c r="I168" s="247"/>
      <c r="J168" s="242"/>
      <c r="K168" s="242"/>
      <c r="L168" s="248"/>
      <c r="M168" s="249"/>
      <c r="N168" s="250"/>
      <c r="O168" s="250"/>
      <c r="P168" s="250"/>
      <c r="Q168" s="250"/>
      <c r="R168" s="250"/>
      <c r="S168" s="250"/>
      <c r="T168" s="25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2" t="s">
        <v>144</v>
      </c>
      <c r="AU168" s="252" t="s">
        <v>80</v>
      </c>
      <c r="AV168" s="13" t="s">
        <v>82</v>
      </c>
      <c r="AW168" s="13" t="s">
        <v>30</v>
      </c>
      <c r="AX168" s="13" t="s">
        <v>73</v>
      </c>
      <c r="AY168" s="252" t="s">
        <v>131</v>
      </c>
    </row>
    <row r="169" s="14" customFormat="1">
      <c r="A169" s="14"/>
      <c r="B169" s="253"/>
      <c r="C169" s="254"/>
      <c r="D169" s="243" t="s">
        <v>144</v>
      </c>
      <c r="E169" s="255" t="s">
        <v>1</v>
      </c>
      <c r="F169" s="256" t="s">
        <v>159</v>
      </c>
      <c r="G169" s="254"/>
      <c r="H169" s="257">
        <v>31.5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3" t="s">
        <v>144</v>
      </c>
      <c r="AU169" s="263" t="s">
        <v>80</v>
      </c>
      <c r="AV169" s="14" t="s">
        <v>138</v>
      </c>
      <c r="AW169" s="14" t="s">
        <v>30</v>
      </c>
      <c r="AX169" s="14" t="s">
        <v>80</v>
      </c>
      <c r="AY169" s="263" t="s">
        <v>131</v>
      </c>
    </row>
    <row r="170" s="2" customFormat="1" ht="16.5" customHeight="1">
      <c r="A170" s="38"/>
      <c r="B170" s="39"/>
      <c r="C170" s="264" t="s">
        <v>8</v>
      </c>
      <c r="D170" s="264" t="s">
        <v>187</v>
      </c>
      <c r="E170" s="265" t="s">
        <v>314</v>
      </c>
      <c r="F170" s="266" t="s">
        <v>315</v>
      </c>
      <c r="G170" s="267" t="s">
        <v>190</v>
      </c>
      <c r="H170" s="268">
        <v>126.94</v>
      </c>
      <c r="I170" s="269"/>
      <c r="J170" s="270">
        <f>ROUND(I170*H170,2)</f>
        <v>0</v>
      </c>
      <c r="K170" s="271"/>
      <c r="L170" s="272"/>
      <c r="M170" s="273" t="s">
        <v>1</v>
      </c>
      <c r="N170" s="274" t="s">
        <v>38</v>
      </c>
      <c r="O170" s="91"/>
      <c r="P170" s="237">
        <f>O170*H170</f>
        <v>0</v>
      </c>
      <c r="Q170" s="237">
        <v>1</v>
      </c>
      <c r="R170" s="237">
        <f>Q170*H170</f>
        <v>126.94</v>
      </c>
      <c r="S170" s="237">
        <v>0</v>
      </c>
      <c r="T170" s="23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9" t="s">
        <v>170</v>
      </c>
      <c r="AT170" s="239" t="s">
        <v>187</v>
      </c>
      <c r="AU170" s="239" t="s">
        <v>80</v>
      </c>
      <c r="AY170" s="17" t="s">
        <v>131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7" t="s">
        <v>80</v>
      </c>
      <c r="BK170" s="240">
        <f>ROUND(I170*H170,2)</f>
        <v>0</v>
      </c>
      <c r="BL170" s="17" t="s">
        <v>138</v>
      </c>
      <c r="BM170" s="239" t="s">
        <v>590</v>
      </c>
    </row>
    <row r="171" s="13" customFormat="1">
      <c r="A171" s="13"/>
      <c r="B171" s="241"/>
      <c r="C171" s="242"/>
      <c r="D171" s="243" t="s">
        <v>144</v>
      </c>
      <c r="E171" s="244" t="s">
        <v>1</v>
      </c>
      <c r="F171" s="245" t="s">
        <v>591</v>
      </c>
      <c r="G171" s="242"/>
      <c r="H171" s="246">
        <v>126.94</v>
      </c>
      <c r="I171" s="247"/>
      <c r="J171" s="242"/>
      <c r="K171" s="242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144</v>
      </c>
      <c r="AU171" s="252" t="s">
        <v>80</v>
      </c>
      <c r="AV171" s="13" t="s">
        <v>82</v>
      </c>
      <c r="AW171" s="13" t="s">
        <v>30</v>
      </c>
      <c r="AX171" s="13" t="s">
        <v>80</v>
      </c>
      <c r="AY171" s="252" t="s">
        <v>131</v>
      </c>
    </row>
    <row r="172" s="2" customFormat="1" ht="21.75" customHeight="1">
      <c r="A172" s="38"/>
      <c r="B172" s="39"/>
      <c r="C172" s="227" t="s">
        <v>212</v>
      </c>
      <c r="D172" s="227" t="s">
        <v>134</v>
      </c>
      <c r="E172" s="228" t="s">
        <v>318</v>
      </c>
      <c r="F172" s="229" t="s">
        <v>319</v>
      </c>
      <c r="G172" s="230" t="s">
        <v>142</v>
      </c>
      <c r="H172" s="231">
        <v>31.5</v>
      </c>
      <c r="I172" s="232"/>
      <c r="J172" s="233">
        <f>ROUND(I172*H172,2)</f>
        <v>0</v>
      </c>
      <c r="K172" s="234"/>
      <c r="L172" s="44"/>
      <c r="M172" s="235" t="s">
        <v>1</v>
      </c>
      <c r="N172" s="236" t="s">
        <v>38</v>
      </c>
      <c r="O172" s="91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9" t="s">
        <v>138</v>
      </c>
      <c r="AT172" s="239" t="s">
        <v>134</v>
      </c>
      <c r="AU172" s="239" t="s">
        <v>80</v>
      </c>
      <c r="AY172" s="17" t="s">
        <v>131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7" t="s">
        <v>80</v>
      </c>
      <c r="BK172" s="240">
        <f>ROUND(I172*H172,2)</f>
        <v>0</v>
      </c>
      <c r="BL172" s="17" t="s">
        <v>138</v>
      </c>
      <c r="BM172" s="239" t="s">
        <v>592</v>
      </c>
    </row>
    <row r="173" s="13" customFormat="1">
      <c r="A173" s="13"/>
      <c r="B173" s="241"/>
      <c r="C173" s="242"/>
      <c r="D173" s="243" t="s">
        <v>144</v>
      </c>
      <c r="E173" s="244" t="s">
        <v>1</v>
      </c>
      <c r="F173" s="245" t="s">
        <v>321</v>
      </c>
      <c r="G173" s="242"/>
      <c r="H173" s="246">
        <v>31.5</v>
      </c>
      <c r="I173" s="247"/>
      <c r="J173" s="242"/>
      <c r="K173" s="242"/>
      <c r="L173" s="248"/>
      <c r="M173" s="249"/>
      <c r="N173" s="250"/>
      <c r="O173" s="250"/>
      <c r="P173" s="250"/>
      <c r="Q173" s="250"/>
      <c r="R173" s="250"/>
      <c r="S173" s="250"/>
      <c r="T173" s="25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2" t="s">
        <v>144</v>
      </c>
      <c r="AU173" s="252" t="s">
        <v>80</v>
      </c>
      <c r="AV173" s="13" t="s">
        <v>82</v>
      </c>
      <c r="AW173" s="13" t="s">
        <v>30</v>
      </c>
      <c r="AX173" s="13" t="s">
        <v>80</v>
      </c>
      <c r="AY173" s="252" t="s">
        <v>131</v>
      </c>
    </row>
    <row r="174" s="2" customFormat="1" ht="16.5" customHeight="1">
      <c r="A174" s="38"/>
      <c r="B174" s="39"/>
      <c r="C174" s="227" t="s">
        <v>218</v>
      </c>
      <c r="D174" s="227" t="s">
        <v>134</v>
      </c>
      <c r="E174" s="228" t="s">
        <v>322</v>
      </c>
      <c r="F174" s="229" t="s">
        <v>323</v>
      </c>
      <c r="G174" s="230" t="s">
        <v>256</v>
      </c>
      <c r="H174" s="231">
        <v>107.2</v>
      </c>
      <c r="I174" s="232"/>
      <c r="J174" s="233">
        <f>ROUND(I174*H174,2)</f>
        <v>0</v>
      </c>
      <c r="K174" s="234"/>
      <c r="L174" s="44"/>
      <c r="M174" s="235" t="s">
        <v>1</v>
      </c>
      <c r="N174" s="236" t="s">
        <v>38</v>
      </c>
      <c r="O174" s="91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9" t="s">
        <v>138</v>
      </c>
      <c r="AT174" s="239" t="s">
        <v>134</v>
      </c>
      <c r="AU174" s="239" t="s">
        <v>80</v>
      </c>
      <c r="AY174" s="17" t="s">
        <v>131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7" t="s">
        <v>80</v>
      </c>
      <c r="BK174" s="240">
        <f>ROUND(I174*H174,2)</f>
        <v>0</v>
      </c>
      <c r="BL174" s="17" t="s">
        <v>138</v>
      </c>
      <c r="BM174" s="239" t="s">
        <v>593</v>
      </c>
    </row>
    <row r="175" s="13" customFormat="1">
      <c r="A175" s="13"/>
      <c r="B175" s="241"/>
      <c r="C175" s="242"/>
      <c r="D175" s="243" t="s">
        <v>144</v>
      </c>
      <c r="E175" s="244" t="s">
        <v>1</v>
      </c>
      <c r="F175" s="245" t="s">
        <v>325</v>
      </c>
      <c r="G175" s="242"/>
      <c r="H175" s="246">
        <v>107.2</v>
      </c>
      <c r="I175" s="247"/>
      <c r="J175" s="242"/>
      <c r="K175" s="242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144</v>
      </c>
      <c r="AU175" s="252" t="s">
        <v>80</v>
      </c>
      <c r="AV175" s="13" t="s">
        <v>82</v>
      </c>
      <c r="AW175" s="13" t="s">
        <v>30</v>
      </c>
      <c r="AX175" s="13" t="s">
        <v>80</v>
      </c>
      <c r="AY175" s="252" t="s">
        <v>131</v>
      </c>
    </row>
    <row r="176" s="2" customFormat="1" ht="21.75" customHeight="1">
      <c r="A176" s="38"/>
      <c r="B176" s="39"/>
      <c r="C176" s="227" t="s">
        <v>224</v>
      </c>
      <c r="D176" s="227" t="s">
        <v>134</v>
      </c>
      <c r="E176" s="228" t="s">
        <v>331</v>
      </c>
      <c r="F176" s="229" t="s">
        <v>332</v>
      </c>
      <c r="G176" s="230" t="s">
        <v>256</v>
      </c>
      <c r="H176" s="231">
        <v>181.19999999999999</v>
      </c>
      <c r="I176" s="232"/>
      <c r="J176" s="233">
        <f>ROUND(I176*H176,2)</f>
        <v>0</v>
      </c>
      <c r="K176" s="234"/>
      <c r="L176" s="44"/>
      <c r="M176" s="235" t="s">
        <v>1</v>
      </c>
      <c r="N176" s="236" t="s">
        <v>38</v>
      </c>
      <c r="O176" s="91"/>
      <c r="P176" s="237">
        <f>O176*H176</f>
        <v>0</v>
      </c>
      <c r="Q176" s="237">
        <v>0</v>
      </c>
      <c r="R176" s="237">
        <f>Q176*H176</f>
        <v>0</v>
      </c>
      <c r="S176" s="237">
        <v>0</v>
      </c>
      <c r="T176" s="23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9" t="s">
        <v>138</v>
      </c>
      <c r="AT176" s="239" t="s">
        <v>134</v>
      </c>
      <c r="AU176" s="239" t="s">
        <v>80</v>
      </c>
      <c r="AY176" s="17" t="s">
        <v>131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7" t="s">
        <v>80</v>
      </c>
      <c r="BK176" s="240">
        <f>ROUND(I176*H176,2)</f>
        <v>0</v>
      </c>
      <c r="BL176" s="17" t="s">
        <v>138</v>
      </c>
      <c r="BM176" s="239" t="s">
        <v>594</v>
      </c>
    </row>
    <row r="177" s="13" customFormat="1">
      <c r="A177" s="13"/>
      <c r="B177" s="241"/>
      <c r="C177" s="242"/>
      <c r="D177" s="243" t="s">
        <v>144</v>
      </c>
      <c r="E177" s="244" t="s">
        <v>1</v>
      </c>
      <c r="F177" s="245" t="s">
        <v>595</v>
      </c>
      <c r="G177" s="242"/>
      <c r="H177" s="246">
        <v>181.19999999999999</v>
      </c>
      <c r="I177" s="247"/>
      <c r="J177" s="242"/>
      <c r="K177" s="242"/>
      <c r="L177" s="248"/>
      <c r="M177" s="249"/>
      <c r="N177" s="250"/>
      <c r="O177" s="250"/>
      <c r="P177" s="250"/>
      <c r="Q177" s="250"/>
      <c r="R177" s="250"/>
      <c r="S177" s="250"/>
      <c r="T177" s="25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2" t="s">
        <v>144</v>
      </c>
      <c r="AU177" s="252" t="s">
        <v>80</v>
      </c>
      <c r="AV177" s="13" t="s">
        <v>82</v>
      </c>
      <c r="AW177" s="13" t="s">
        <v>30</v>
      </c>
      <c r="AX177" s="13" t="s">
        <v>80</v>
      </c>
      <c r="AY177" s="252" t="s">
        <v>131</v>
      </c>
    </row>
    <row r="178" s="2" customFormat="1" ht="16.5" customHeight="1">
      <c r="A178" s="38"/>
      <c r="B178" s="39"/>
      <c r="C178" s="264" t="s">
        <v>231</v>
      </c>
      <c r="D178" s="264" t="s">
        <v>187</v>
      </c>
      <c r="E178" s="265" t="s">
        <v>334</v>
      </c>
      <c r="F178" s="266" t="s">
        <v>335</v>
      </c>
      <c r="G178" s="267" t="s">
        <v>336</v>
      </c>
      <c r="H178" s="268">
        <v>2.718</v>
      </c>
      <c r="I178" s="269"/>
      <c r="J178" s="270">
        <f>ROUND(I178*H178,2)</f>
        <v>0</v>
      </c>
      <c r="K178" s="271"/>
      <c r="L178" s="272"/>
      <c r="M178" s="273" t="s">
        <v>1</v>
      </c>
      <c r="N178" s="274" t="s">
        <v>38</v>
      </c>
      <c r="O178" s="91"/>
      <c r="P178" s="237">
        <f>O178*H178</f>
        <v>0</v>
      </c>
      <c r="Q178" s="237">
        <v>0.001</v>
      </c>
      <c r="R178" s="237">
        <f>Q178*H178</f>
        <v>0.0027179999999999999</v>
      </c>
      <c r="S178" s="237">
        <v>0</v>
      </c>
      <c r="T178" s="23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9" t="s">
        <v>170</v>
      </c>
      <c r="AT178" s="239" t="s">
        <v>187</v>
      </c>
      <c r="AU178" s="239" t="s">
        <v>80</v>
      </c>
      <c r="AY178" s="17" t="s">
        <v>131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7" t="s">
        <v>80</v>
      </c>
      <c r="BK178" s="240">
        <f>ROUND(I178*H178,2)</f>
        <v>0</v>
      </c>
      <c r="BL178" s="17" t="s">
        <v>138</v>
      </c>
      <c r="BM178" s="239" t="s">
        <v>596</v>
      </c>
    </row>
    <row r="179" s="13" customFormat="1">
      <c r="A179" s="13"/>
      <c r="B179" s="241"/>
      <c r="C179" s="242"/>
      <c r="D179" s="243" t="s">
        <v>144</v>
      </c>
      <c r="E179" s="242"/>
      <c r="F179" s="245" t="s">
        <v>597</v>
      </c>
      <c r="G179" s="242"/>
      <c r="H179" s="246">
        <v>2.718</v>
      </c>
      <c r="I179" s="247"/>
      <c r="J179" s="242"/>
      <c r="K179" s="242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144</v>
      </c>
      <c r="AU179" s="252" t="s">
        <v>80</v>
      </c>
      <c r="AV179" s="13" t="s">
        <v>82</v>
      </c>
      <c r="AW179" s="13" t="s">
        <v>4</v>
      </c>
      <c r="AX179" s="13" t="s">
        <v>80</v>
      </c>
      <c r="AY179" s="252" t="s">
        <v>131</v>
      </c>
    </row>
    <row r="180" s="2" customFormat="1" ht="16.5" customHeight="1">
      <c r="A180" s="38"/>
      <c r="B180" s="39"/>
      <c r="C180" s="227" t="s">
        <v>330</v>
      </c>
      <c r="D180" s="227" t="s">
        <v>134</v>
      </c>
      <c r="E180" s="228" t="s">
        <v>340</v>
      </c>
      <c r="F180" s="229" t="s">
        <v>341</v>
      </c>
      <c r="G180" s="230" t="s">
        <v>256</v>
      </c>
      <c r="H180" s="231">
        <v>181.19999999999999</v>
      </c>
      <c r="I180" s="232"/>
      <c r="J180" s="233">
        <f>ROUND(I180*H180,2)</f>
        <v>0</v>
      </c>
      <c r="K180" s="234"/>
      <c r="L180" s="44"/>
      <c r="M180" s="235" t="s">
        <v>1</v>
      </c>
      <c r="N180" s="236" t="s">
        <v>38</v>
      </c>
      <c r="O180" s="91"/>
      <c r="P180" s="237">
        <f>O180*H180</f>
        <v>0</v>
      </c>
      <c r="Q180" s="237">
        <v>0</v>
      </c>
      <c r="R180" s="237">
        <f>Q180*H180</f>
        <v>0</v>
      </c>
      <c r="S180" s="237">
        <v>0</v>
      </c>
      <c r="T180" s="23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9" t="s">
        <v>138</v>
      </c>
      <c r="AT180" s="239" t="s">
        <v>134</v>
      </c>
      <c r="AU180" s="239" t="s">
        <v>80</v>
      </c>
      <c r="AY180" s="17" t="s">
        <v>131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7" t="s">
        <v>80</v>
      </c>
      <c r="BK180" s="240">
        <f>ROUND(I180*H180,2)</f>
        <v>0</v>
      </c>
      <c r="BL180" s="17" t="s">
        <v>138</v>
      </c>
      <c r="BM180" s="239" t="s">
        <v>598</v>
      </c>
    </row>
    <row r="181" s="13" customFormat="1">
      <c r="A181" s="13"/>
      <c r="B181" s="241"/>
      <c r="C181" s="242"/>
      <c r="D181" s="243" t="s">
        <v>144</v>
      </c>
      <c r="E181" s="244" t="s">
        <v>1</v>
      </c>
      <c r="F181" s="245" t="s">
        <v>595</v>
      </c>
      <c r="G181" s="242"/>
      <c r="H181" s="246">
        <v>181.19999999999999</v>
      </c>
      <c r="I181" s="247"/>
      <c r="J181" s="242"/>
      <c r="K181" s="242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144</v>
      </c>
      <c r="AU181" s="252" t="s">
        <v>80</v>
      </c>
      <c r="AV181" s="13" t="s">
        <v>82</v>
      </c>
      <c r="AW181" s="13" t="s">
        <v>30</v>
      </c>
      <c r="AX181" s="13" t="s">
        <v>80</v>
      </c>
      <c r="AY181" s="252" t="s">
        <v>131</v>
      </c>
    </row>
    <row r="182" s="2" customFormat="1" ht="21.75" customHeight="1">
      <c r="A182" s="38"/>
      <c r="B182" s="39"/>
      <c r="C182" s="227" t="s">
        <v>7</v>
      </c>
      <c r="D182" s="227" t="s">
        <v>134</v>
      </c>
      <c r="E182" s="228" t="s">
        <v>344</v>
      </c>
      <c r="F182" s="229" t="s">
        <v>345</v>
      </c>
      <c r="G182" s="230" t="s">
        <v>256</v>
      </c>
      <c r="H182" s="231">
        <v>181.19999999999999</v>
      </c>
      <c r="I182" s="232"/>
      <c r="J182" s="233">
        <f>ROUND(I182*H182,2)</f>
        <v>0</v>
      </c>
      <c r="K182" s="234"/>
      <c r="L182" s="44"/>
      <c r="M182" s="235" t="s">
        <v>1</v>
      </c>
      <c r="N182" s="236" t="s">
        <v>38</v>
      </c>
      <c r="O182" s="91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9" t="s">
        <v>138</v>
      </c>
      <c r="AT182" s="239" t="s">
        <v>134</v>
      </c>
      <c r="AU182" s="239" t="s">
        <v>80</v>
      </c>
      <c r="AY182" s="17" t="s">
        <v>131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7" t="s">
        <v>80</v>
      </c>
      <c r="BK182" s="240">
        <f>ROUND(I182*H182,2)</f>
        <v>0</v>
      </c>
      <c r="BL182" s="17" t="s">
        <v>138</v>
      </c>
      <c r="BM182" s="239" t="s">
        <v>599</v>
      </c>
    </row>
    <row r="183" s="13" customFormat="1">
      <c r="A183" s="13"/>
      <c r="B183" s="241"/>
      <c r="C183" s="242"/>
      <c r="D183" s="243" t="s">
        <v>144</v>
      </c>
      <c r="E183" s="244" t="s">
        <v>1</v>
      </c>
      <c r="F183" s="245" t="s">
        <v>595</v>
      </c>
      <c r="G183" s="242"/>
      <c r="H183" s="246">
        <v>181.19999999999999</v>
      </c>
      <c r="I183" s="247"/>
      <c r="J183" s="242"/>
      <c r="K183" s="242"/>
      <c r="L183" s="248"/>
      <c r="M183" s="249"/>
      <c r="N183" s="250"/>
      <c r="O183" s="250"/>
      <c r="P183" s="250"/>
      <c r="Q183" s="250"/>
      <c r="R183" s="250"/>
      <c r="S183" s="250"/>
      <c r="T183" s="25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2" t="s">
        <v>144</v>
      </c>
      <c r="AU183" s="252" t="s">
        <v>80</v>
      </c>
      <c r="AV183" s="13" t="s">
        <v>82</v>
      </c>
      <c r="AW183" s="13" t="s">
        <v>30</v>
      </c>
      <c r="AX183" s="13" t="s">
        <v>80</v>
      </c>
      <c r="AY183" s="252" t="s">
        <v>131</v>
      </c>
    </row>
    <row r="184" s="12" customFormat="1" ht="25.92" customHeight="1">
      <c r="A184" s="12"/>
      <c r="B184" s="211"/>
      <c r="C184" s="212"/>
      <c r="D184" s="213" t="s">
        <v>72</v>
      </c>
      <c r="E184" s="214" t="s">
        <v>82</v>
      </c>
      <c r="F184" s="214" t="s">
        <v>347</v>
      </c>
      <c r="G184" s="212"/>
      <c r="H184" s="212"/>
      <c r="I184" s="215"/>
      <c r="J184" s="216">
        <f>BK184</f>
        <v>0</v>
      </c>
      <c r="K184" s="212"/>
      <c r="L184" s="217"/>
      <c r="M184" s="218"/>
      <c r="N184" s="219"/>
      <c r="O184" s="219"/>
      <c r="P184" s="220">
        <f>P185+SUM(P186:P203)</f>
        <v>0</v>
      </c>
      <c r="Q184" s="219"/>
      <c r="R184" s="220">
        <f>R185+SUM(R186:R203)</f>
        <v>22.529008256899999</v>
      </c>
      <c r="S184" s="219"/>
      <c r="T184" s="221">
        <f>T185+SUM(T186:T203)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2" t="s">
        <v>80</v>
      </c>
      <c r="AT184" s="223" t="s">
        <v>72</v>
      </c>
      <c r="AU184" s="223" t="s">
        <v>73</v>
      </c>
      <c r="AY184" s="222" t="s">
        <v>131</v>
      </c>
      <c r="BK184" s="224">
        <f>BK185+SUM(BK186:BK203)</f>
        <v>0</v>
      </c>
    </row>
    <row r="185" s="2" customFormat="1" ht="16.5" customHeight="1">
      <c r="A185" s="38"/>
      <c r="B185" s="39"/>
      <c r="C185" s="227" t="s">
        <v>339</v>
      </c>
      <c r="D185" s="227" t="s">
        <v>134</v>
      </c>
      <c r="E185" s="228" t="s">
        <v>349</v>
      </c>
      <c r="F185" s="229" t="s">
        <v>350</v>
      </c>
      <c r="G185" s="230" t="s">
        <v>142</v>
      </c>
      <c r="H185" s="231">
        <v>1.8</v>
      </c>
      <c r="I185" s="232"/>
      <c r="J185" s="233">
        <f>ROUND(I185*H185,2)</f>
        <v>0</v>
      </c>
      <c r="K185" s="234"/>
      <c r="L185" s="44"/>
      <c r="M185" s="235" t="s">
        <v>1</v>
      </c>
      <c r="N185" s="236" t="s">
        <v>38</v>
      </c>
      <c r="O185" s="91"/>
      <c r="P185" s="237">
        <f>O185*H185</f>
        <v>0</v>
      </c>
      <c r="Q185" s="237">
        <v>2.3323839999999998</v>
      </c>
      <c r="R185" s="237">
        <f>Q185*H185</f>
        <v>4.1982911999999999</v>
      </c>
      <c r="S185" s="237">
        <v>0</v>
      </c>
      <c r="T185" s="23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9" t="s">
        <v>138</v>
      </c>
      <c r="AT185" s="239" t="s">
        <v>134</v>
      </c>
      <c r="AU185" s="239" t="s">
        <v>80</v>
      </c>
      <c r="AY185" s="17" t="s">
        <v>131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7" t="s">
        <v>80</v>
      </c>
      <c r="BK185" s="240">
        <f>ROUND(I185*H185,2)</f>
        <v>0</v>
      </c>
      <c r="BL185" s="17" t="s">
        <v>138</v>
      </c>
      <c r="BM185" s="239" t="s">
        <v>600</v>
      </c>
    </row>
    <row r="186" s="13" customFormat="1">
      <c r="A186" s="13"/>
      <c r="B186" s="241"/>
      <c r="C186" s="242"/>
      <c r="D186" s="243" t="s">
        <v>144</v>
      </c>
      <c r="E186" s="244" t="s">
        <v>1</v>
      </c>
      <c r="F186" s="245" t="s">
        <v>601</v>
      </c>
      <c r="G186" s="242"/>
      <c r="H186" s="246">
        <v>1.8</v>
      </c>
      <c r="I186" s="247"/>
      <c r="J186" s="242"/>
      <c r="K186" s="242"/>
      <c r="L186" s="248"/>
      <c r="M186" s="249"/>
      <c r="N186" s="250"/>
      <c r="O186" s="250"/>
      <c r="P186" s="250"/>
      <c r="Q186" s="250"/>
      <c r="R186" s="250"/>
      <c r="S186" s="250"/>
      <c r="T186" s="25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2" t="s">
        <v>144</v>
      </c>
      <c r="AU186" s="252" t="s">
        <v>80</v>
      </c>
      <c r="AV186" s="13" t="s">
        <v>82</v>
      </c>
      <c r="AW186" s="13" t="s">
        <v>30</v>
      </c>
      <c r="AX186" s="13" t="s">
        <v>80</v>
      </c>
      <c r="AY186" s="252" t="s">
        <v>131</v>
      </c>
    </row>
    <row r="187" s="2" customFormat="1" ht="16.5" customHeight="1">
      <c r="A187" s="38"/>
      <c r="B187" s="39"/>
      <c r="C187" s="227" t="s">
        <v>343</v>
      </c>
      <c r="D187" s="227" t="s">
        <v>134</v>
      </c>
      <c r="E187" s="228" t="s">
        <v>353</v>
      </c>
      <c r="F187" s="229" t="s">
        <v>354</v>
      </c>
      <c r="G187" s="230" t="s">
        <v>142</v>
      </c>
      <c r="H187" s="231">
        <v>13.869999999999999</v>
      </c>
      <c r="I187" s="232"/>
      <c r="J187" s="233">
        <f>ROUND(I187*H187,2)</f>
        <v>0</v>
      </c>
      <c r="K187" s="234"/>
      <c r="L187" s="44"/>
      <c r="M187" s="235" t="s">
        <v>1</v>
      </c>
      <c r="N187" s="236" t="s">
        <v>38</v>
      </c>
      <c r="O187" s="91"/>
      <c r="P187" s="237">
        <f>O187*H187</f>
        <v>0</v>
      </c>
      <c r="Q187" s="237">
        <v>0</v>
      </c>
      <c r="R187" s="237">
        <f>Q187*H187</f>
        <v>0</v>
      </c>
      <c r="S187" s="237">
        <v>0</v>
      </c>
      <c r="T187" s="23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9" t="s">
        <v>138</v>
      </c>
      <c r="AT187" s="239" t="s">
        <v>134</v>
      </c>
      <c r="AU187" s="239" t="s">
        <v>80</v>
      </c>
      <c r="AY187" s="17" t="s">
        <v>131</v>
      </c>
      <c r="BE187" s="240">
        <f>IF(N187="základní",J187,0)</f>
        <v>0</v>
      </c>
      <c r="BF187" s="240">
        <f>IF(N187="snížená",J187,0)</f>
        <v>0</v>
      </c>
      <c r="BG187" s="240">
        <f>IF(N187="zákl. přenesená",J187,0)</f>
        <v>0</v>
      </c>
      <c r="BH187" s="240">
        <f>IF(N187="sníž. přenesená",J187,0)</f>
        <v>0</v>
      </c>
      <c r="BI187" s="240">
        <f>IF(N187="nulová",J187,0)</f>
        <v>0</v>
      </c>
      <c r="BJ187" s="17" t="s">
        <v>80</v>
      </c>
      <c r="BK187" s="240">
        <f>ROUND(I187*H187,2)</f>
        <v>0</v>
      </c>
      <c r="BL187" s="17" t="s">
        <v>138</v>
      </c>
      <c r="BM187" s="239" t="s">
        <v>602</v>
      </c>
    </row>
    <row r="188" s="13" customFormat="1">
      <c r="A188" s="13"/>
      <c r="B188" s="241"/>
      <c r="C188" s="242"/>
      <c r="D188" s="243" t="s">
        <v>144</v>
      </c>
      <c r="E188" s="244" t="s">
        <v>1</v>
      </c>
      <c r="F188" s="245" t="s">
        <v>603</v>
      </c>
      <c r="G188" s="242"/>
      <c r="H188" s="246">
        <v>13.869999999999999</v>
      </c>
      <c r="I188" s="247"/>
      <c r="J188" s="242"/>
      <c r="K188" s="242"/>
      <c r="L188" s="248"/>
      <c r="M188" s="249"/>
      <c r="N188" s="250"/>
      <c r="O188" s="250"/>
      <c r="P188" s="250"/>
      <c r="Q188" s="250"/>
      <c r="R188" s="250"/>
      <c r="S188" s="250"/>
      <c r="T188" s="25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2" t="s">
        <v>144</v>
      </c>
      <c r="AU188" s="252" t="s">
        <v>80</v>
      </c>
      <c r="AV188" s="13" t="s">
        <v>82</v>
      </c>
      <c r="AW188" s="13" t="s">
        <v>30</v>
      </c>
      <c r="AX188" s="13" t="s">
        <v>80</v>
      </c>
      <c r="AY188" s="252" t="s">
        <v>131</v>
      </c>
    </row>
    <row r="189" s="2" customFormat="1" ht="16.5" customHeight="1">
      <c r="A189" s="38"/>
      <c r="B189" s="39"/>
      <c r="C189" s="227" t="s">
        <v>348</v>
      </c>
      <c r="D189" s="227" t="s">
        <v>134</v>
      </c>
      <c r="E189" s="228" t="s">
        <v>357</v>
      </c>
      <c r="F189" s="229" t="s">
        <v>358</v>
      </c>
      <c r="G189" s="230" t="s">
        <v>256</v>
      </c>
      <c r="H189" s="231">
        <v>12.388</v>
      </c>
      <c r="I189" s="232"/>
      <c r="J189" s="233">
        <f>ROUND(I189*H189,2)</f>
        <v>0</v>
      </c>
      <c r="K189" s="234"/>
      <c r="L189" s="44"/>
      <c r="M189" s="235" t="s">
        <v>1</v>
      </c>
      <c r="N189" s="236" t="s">
        <v>38</v>
      </c>
      <c r="O189" s="91"/>
      <c r="P189" s="237">
        <f>O189*H189</f>
        <v>0</v>
      </c>
      <c r="Q189" s="237">
        <v>0.0014357</v>
      </c>
      <c r="R189" s="237">
        <f>Q189*H189</f>
        <v>0.017785451600000002</v>
      </c>
      <c r="S189" s="237">
        <v>0</v>
      </c>
      <c r="T189" s="23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9" t="s">
        <v>138</v>
      </c>
      <c r="AT189" s="239" t="s">
        <v>134</v>
      </c>
      <c r="AU189" s="239" t="s">
        <v>80</v>
      </c>
      <c r="AY189" s="17" t="s">
        <v>131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7" t="s">
        <v>80</v>
      </c>
      <c r="BK189" s="240">
        <f>ROUND(I189*H189,2)</f>
        <v>0</v>
      </c>
      <c r="BL189" s="17" t="s">
        <v>138</v>
      </c>
      <c r="BM189" s="239" t="s">
        <v>604</v>
      </c>
    </row>
    <row r="190" s="13" customFormat="1">
      <c r="A190" s="13"/>
      <c r="B190" s="241"/>
      <c r="C190" s="242"/>
      <c r="D190" s="243" t="s">
        <v>144</v>
      </c>
      <c r="E190" s="244" t="s">
        <v>1</v>
      </c>
      <c r="F190" s="245" t="s">
        <v>605</v>
      </c>
      <c r="G190" s="242"/>
      <c r="H190" s="246">
        <v>4.9960000000000004</v>
      </c>
      <c r="I190" s="247"/>
      <c r="J190" s="242"/>
      <c r="K190" s="242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144</v>
      </c>
      <c r="AU190" s="252" t="s">
        <v>80</v>
      </c>
      <c r="AV190" s="13" t="s">
        <v>82</v>
      </c>
      <c r="AW190" s="13" t="s">
        <v>30</v>
      </c>
      <c r="AX190" s="13" t="s">
        <v>73</v>
      </c>
      <c r="AY190" s="252" t="s">
        <v>131</v>
      </c>
    </row>
    <row r="191" s="13" customFormat="1">
      <c r="A191" s="13"/>
      <c r="B191" s="241"/>
      <c r="C191" s="242"/>
      <c r="D191" s="243" t="s">
        <v>144</v>
      </c>
      <c r="E191" s="244" t="s">
        <v>1</v>
      </c>
      <c r="F191" s="245" t="s">
        <v>606</v>
      </c>
      <c r="G191" s="242"/>
      <c r="H191" s="246">
        <v>7.3920000000000003</v>
      </c>
      <c r="I191" s="247"/>
      <c r="J191" s="242"/>
      <c r="K191" s="242"/>
      <c r="L191" s="248"/>
      <c r="M191" s="249"/>
      <c r="N191" s="250"/>
      <c r="O191" s="250"/>
      <c r="P191" s="250"/>
      <c r="Q191" s="250"/>
      <c r="R191" s="250"/>
      <c r="S191" s="250"/>
      <c r="T191" s="25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2" t="s">
        <v>144</v>
      </c>
      <c r="AU191" s="252" t="s">
        <v>80</v>
      </c>
      <c r="AV191" s="13" t="s">
        <v>82</v>
      </c>
      <c r="AW191" s="13" t="s">
        <v>30</v>
      </c>
      <c r="AX191" s="13" t="s">
        <v>73</v>
      </c>
      <c r="AY191" s="252" t="s">
        <v>131</v>
      </c>
    </row>
    <row r="192" s="14" customFormat="1">
      <c r="A192" s="14"/>
      <c r="B192" s="253"/>
      <c r="C192" s="254"/>
      <c r="D192" s="243" t="s">
        <v>144</v>
      </c>
      <c r="E192" s="255" t="s">
        <v>1</v>
      </c>
      <c r="F192" s="256" t="s">
        <v>159</v>
      </c>
      <c r="G192" s="254"/>
      <c r="H192" s="257">
        <v>12.388000000000002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3" t="s">
        <v>144</v>
      </c>
      <c r="AU192" s="263" t="s">
        <v>80</v>
      </c>
      <c r="AV192" s="14" t="s">
        <v>138</v>
      </c>
      <c r="AW192" s="14" t="s">
        <v>30</v>
      </c>
      <c r="AX192" s="14" t="s">
        <v>80</v>
      </c>
      <c r="AY192" s="263" t="s">
        <v>131</v>
      </c>
    </row>
    <row r="193" s="2" customFormat="1" ht="16.5" customHeight="1">
      <c r="A193" s="38"/>
      <c r="B193" s="39"/>
      <c r="C193" s="227" t="s">
        <v>352</v>
      </c>
      <c r="D193" s="227" t="s">
        <v>134</v>
      </c>
      <c r="E193" s="228" t="s">
        <v>363</v>
      </c>
      <c r="F193" s="229" t="s">
        <v>364</v>
      </c>
      <c r="G193" s="230" t="s">
        <v>256</v>
      </c>
      <c r="H193" s="231">
        <v>12.388</v>
      </c>
      <c r="I193" s="232"/>
      <c r="J193" s="233">
        <f>ROUND(I193*H193,2)</f>
        <v>0</v>
      </c>
      <c r="K193" s="234"/>
      <c r="L193" s="44"/>
      <c r="M193" s="235" t="s">
        <v>1</v>
      </c>
      <c r="N193" s="236" t="s">
        <v>38</v>
      </c>
      <c r="O193" s="91"/>
      <c r="P193" s="237">
        <f>O193*H193</f>
        <v>0</v>
      </c>
      <c r="Q193" s="237">
        <v>3.6000000000000001E-05</v>
      </c>
      <c r="R193" s="237">
        <f>Q193*H193</f>
        <v>0.00044596799999999998</v>
      </c>
      <c r="S193" s="237">
        <v>0</v>
      </c>
      <c r="T193" s="23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9" t="s">
        <v>138</v>
      </c>
      <c r="AT193" s="239" t="s">
        <v>134</v>
      </c>
      <c r="AU193" s="239" t="s">
        <v>80</v>
      </c>
      <c r="AY193" s="17" t="s">
        <v>131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7" t="s">
        <v>80</v>
      </c>
      <c r="BK193" s="240">
        <f>ROUND(I193*H193,2)</f>
        <v>0</v>
      </c>
      <c r="BL193" s="17" t="s">
        <v>138</v>
      </c>
      <c r="BM193" s="239" t="s">
        <v>607</v>
      </c>
    </row>
    <row r="194" s="13" customFormat="1">
      <c r="A194" s="13"/>
      <c r="B194" s="241"/>
      <c r="C194" s="242"/>
      <c r="D194" s="243" t="s">
        <v>144</v>
      </c>
      <c r="E194" s="244" t="s">
        <v>1</v>
      </c>
      <c r="F194" s="245" t="s">
        <v>608</v>
      </c>
      <c r="G194" s="242"/>
      <c r="H194" s="246">
        <v>12.388</v>
      </c>
      <c r="I194" s="247"/>
      <c r="J194" s="242"/>
      <c r="K194" s="242"/>
      <c r="L194" s="248"/>
      <c r="M194" s="249"/>
      <c r="N194" s="250"/>
      <c r="O194" s="250"/>
      <c r="P194" s="250"/>
      <c r="Q194" s="250"/>
      <c r="R194" s="250"/>
      <c r="S194" s="250"/>
      <c r="T194" s="25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2" t="s">
        <v>144</v>
      </c>
      <c r="AU194" s="252" t="s">
        <v>80</v>
      </c>
      <c r="AV194" s="13" t="s">
        <v>82</v>
      </c>
      <c r="AW194" s="13" t="s">
        <v>30</v>
      </c>
      <c r="AX194" s="13" t="s">
        <v>80</v>
      </c>
      <c r="AY194" s="252" t="s">
        <v>131</v>
      </c>
    </row>
    <row r="195" s="2" customFormat="1" ht="16.5" customHeight="1">
      <c r="A195" s="38"/>
      <c r="B195" s="39"/>
      <c r="C195" s="264" t="s">
        <v>356</v>
      </c>
      <c r="D195" s="264" t="s">
        <v>187</v>
      </c>
      <c r="E195" s="265" t="s">
        <v>368</v>
      </c>
      <c r="F195" s="266" t="s">
        <v>369</v>
      </c>
      <c r="G195" s="267" t="s">
        <v>256</v>
      </c>
      <c r="H195" s="268">
        <v>78</v>
      </c>
      <c r="I195" s="269"/>
      <c r="J195" s="270">
        <f>ROUND(I195*H195,2)</f>
        <v>0</v>
      </c>
      <c r="K195" s="271"/>
      <c r="L195" s="272"/>
      <c r="M195" s="273" t="s">
        <v>1</v>
      </c>
      <c r="N195" s="274" t="s">
        <v>38</v>
      </c>
      <c r="O195" s="91"/>
      <c r="P195" s="237">
        <f>O195*H195</f>
        <v>0</v>
      </c>
      <c r="Q195" s="237">
        <v>0.00792</v>
      </c>
      <c r="R195" s="237">
        <f>Q195*H195</f>
        <v>0.61775999999999998</v>
      </c>
      <c r="S195" s="237">
        <v>0</v>
      </c>
      <c r="T195" s="23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9" t="s">
        <v>170</v>
      </c>
      <c r="AT195" s="239" t="s">
        <v>187</v>
      </c>
      <c r="AU195" s="239" t="s">
        <v>80</v>
      </c>
      <c r="AY195" s="17" t="s">
        <v>131</v>
      </c>
      <c r="BE195" s="240">
        <f>IF(N195="základní",J195,0)</f>
        <v>0</v>
      </c>
      <c r="BF195" s="240">
        <f>IF(N195="snížená",J195,0)</f>
        <v>0</v>
      </c>
      <c r="BG195" s="240">
        <f>IF(N195="zákl. přenesená",J195,0)</f>
        <v>0</v>
      </c>
      <c r="BH195" s="240">
        <f>IF(N195="sníž. přenesená",J195,0)</f>
        <v>0</v>
      </c>
      <c r="BI195" s="240">
        <f>IF(N195="nulová",J195,0)</f>
        <v>0</v>
      </c>
      <c r="BJ195" s="17" t="s">
        <v>80</v>
      </c>
      <c r="BK195" s="240">
        <f>ROUND(I195*H195,2)</f>
        <v>0</v>
      </c>
      <c r="BL195" s="17" t="s">
        <v>138</v>
      </c>
      <c r="BM195" s="239" t="s">
        <v>609</v>
      </c>
    </row>
    <row r="196" s="13" customFormat="1">
      <c r="A196" s="13"/>
      <c r="B196" s="241"/>
      <c r="C196" s="242"/>
      <c r="D196" s="243" t="s">
        <v>144</v>
      </c>
      <c r="E196" s="244" t="s">
        <v>1</v>
      </c>
      <c r="F196" s="245" t="s">
        <v>610</v>
      </c>
      <c r="G196" s="242"/>
      <c r="H196" s="246">
        <v>78</v>
      </c>
      <c r="I196" s="247"/>
      <c r="J196" s="242"/>
      <c r="K196" s="242"/>
      <c r="L196" s="248"/>
      <c r="M196" s="249"/>
      <c r="N196" s="250"/>
      <c r="O196" s="250"/>
      <c r="P196" s="250"/>
      <c r="Q196" s="250"/>
      <c r="R196" s="250"/>
      <c r="S196" s="250"/>
      <c r="T196" s="25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2" t="s">
        <v>144</v>
      </c>
      <c r="AU196" s="252" t="s">
        <v>80</v>
      </c>
      <c r="AV196" s="13" t="s">
        <v>82</v>
      </c>
      <c r="AW196" s="13" t="s">
        <v>30</v>
      </c>
      <c r="AX196" s="13" t="s">
        <v>80</v>
      </c>
      <c r="AY196" s="252" t="s">
        <v>131</v>
      </c>
    </row>
    <row r="197" s="2" customFormat="1" ht="21.75" customHeight="1">
      <c r="A197" s="38"/>
      <c r="B197" s="39"/>
      <c r="C197" s="227" t="s">
        <v>362</v>
      </c>
      <c r="D197" s="227" t="s">
        <v>134</v>
      </c>
      <c r="E197" s="228" t="s">
        <v>373</v>
      </c>
      <c r="F197" s="229" t="s">
        <v>374</v>
      </c>
      <c r="G197" s="230" t="s">
        <v>142</v>
      </c>
      <c r="H197" s="231">
        <v>0.89600000000000002</v>
      </c>
      <c r="I197" s="232"/>
      <c r="J197" s="233">
        <f>ROUND(I197*H197,2)</f>
        <v>0</v>
      </c>
      <c r="K197" s="234"/>
      <c r="L197" s="44"/>
      <c r="M197" s="235" t="s">
        <v>1</v>
      </c>
      <c r="N197" s="236" t="s">
        <v>38</v>
      </c>
      <c r="O197" s="91"/>
      <c r="P197" s="237">
        <f>O197*H197</f>
        <v>0</v>
      </c>
      <c r="Q197" s="237">
        <v>0</v>
      </c>
      <c r="R197" s="237">
        <f>Q197*H197</f>
        <v>0</v>
      </c>
      <c r="S197" s="237">
        <v>0</v>
      </c>
      <c r="T197" s="23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9" t="s">
        <v>138</v>
      </c>
      <c r="AT197" s="239" t="s">
        <v>134</v>
      </c>
      <c r="AU197" s="239" t="s">
        <v>80</v>
      </c>
      <c r="AY197" s="17" t="s">
        <v>131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7" t="s">
        <v>80</v>
      </c>
      <c r="BK197" s="240">
        <f>ROUND(I197*H197,2)</f>
        <v>0</v>
      </c>
      <c r="BL197" s="17" t="s">
        <v>138</v>
      </c>
      <c r="BM197" s="239" t="s">
        <v>611</v>
      </c>
    </row>
    <row r="198" s="13" customFormat="1">
      <c r="A198" s="13"/>
      <c r="B198" s="241"/>
      <c r="C198" s="242"/>
      <c r="D198" s="243" t="s">
        <v>144</v>
      </c>
      <c r="E198" s="244" t="s">
        <v>1</v>
      </c>
      <c r="F198" s="245" t="s">
        <v>612</v>
      </c>
      <c r="G198" s="242"/>
      <c r="H198" s="246">
        <v>0.89600000000000002</v>
      </c>
      <c r="I198" s="247"/>
      <c r="J198" s="242"/>
      <c r="K198" s="242"/>
      <c r="L198" s="248"/>
      <c r="M198" s="249"/>
      <c r="N198" s="250"/>
      <c r="O198" s="250"/>
      <c r="P198" s="250"/>
      <c r="Q198" s="250"/>
      <c r="R198" s="250"/>
      <c r="S198" s="250"/>
      <c r="T198" s="25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2" t="s">
        <v>144</v>
      </c>
      <c r="AU198" s="252" t="s">
        <v>80</v>
      </c>
      <c r="AV198" s="13" t="s">
        <v>82</v>
      </c>
      <c r="AW198" s="13" t="s">
        <v>30</v>
      </c>
      <c r="AX198" s="13" t="s">
        <v>80</v>
      </c>
      <c r="AY198" s="252" t="s">
        <v>131</v>
      </c>
    </row>
    <row r="199" s="2" customFormat="1" ht="16.5" customHeight="1">
      <c r="A199" s="38"/>
      <c r="B199" s="39"/>
      <c r="C199" s="227" t="s">
        <v>367</v>
      </c>
      <c r="D199" s="227" t="s">
        <v>134</v>
      </c>
      <c r="E199" s="228" t="s">
        <v>613</v>
      </c>
      <c r="F199" s="229" t="s">
        <v>614</v>
      </c>
      <c r="G199" s="230" t="s">
        <v>256</v>
      </c>
      <c r="H199" s="231">
        <v>37.292999999999999</v>
      </c>
      <c r="I199" s="232"/>
      <c r="J199" s="233">
        <f>ROUND(I199*H199,2)</f>
        <v>0</v>
      </c>
      <c r="K199" s="234"/>
      <c r="L199" s="44"/>
      <c r="M199" s="235" t="s">
        <v>1</v>
      </c>
      <c r="N199" s="236" t="s">
        <v>38</v>
      </c>
      <c r="O199" s="91"/>
      <c r="P199" s="237">
        <f>O199*H199</f>
        <v>0</v>
      </c>
      <c r="Q199" s="237">
        <v>0.0027469</v>
      </c>
      <c r="R199" s="237">
        <f>Q199*H199</f>
        <v>0.1024401417</v>
      </c>
      <c r="S199" s="237">
        <v>0</v>
      </c>
      <c r="T199" s="23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9" t="s">
        <v>138</v>
      </c>
      <c r="AT199" s="239" t="s">
        <v>134</v>
      </c>
      <c r="AU199" s="239" t="s">
        <v>80</v>
      </c>
      <c r="AY199" s="17" t="s">
        <v>131</v>
      </c>
      <c r="BE199" s="240">
        <f>IF(N199="základní",J199,0)</f>
        <v>0</v>
      </c>
      <c r="BF199" s="240">
        <f>IF(N199="snížená",J199,0)</f>
        <v>0</v>
      </c>
      <c r="BG199" s="240">
        <f>IF(N199="zákl. přenesená",J199,0)</f>
        <v>0</v>
      </c>
      <c r="BH199" s="240">
        <f>IF(N199="sníž. přenesená",J199,0)</f>
        <v>0</v>
      </c>
      <c r="BI199" s="240">
        <f>IF(N199="nulová",J199,0)</f>
        <v>0</v>
      </c>
      <c r="BJ199" s="17" t="s">
        <v>80</v>
      </c>
      <c r="BK199" s="240">
        <f>ROUND(I199*H199,2)</f>
        <v>0</v>
      </c>
      <c r="BL199" s="17" t="s">
        <v>138</v>
      </c>
      <c r="BM199" s="239" t="s">
        <v>615</v>
      </c>
    </row>
    <row r="200" s="13" customFormat="1">
      <c r="A200" s="13"/>
      <c r="B200" s="241"/>
      <c r="C200" s="242"/>
      <c r="D200" s="243" t="s">
        <v>144</v>
      </c>
      <c r="E200" s="244" t="s">
        <v>1</v>
      </c>
      <c r="F200" s="245" t="s">
        <v>616</v>
      </c>
      <c r="G200" s="242"/>
      <c r="H200" s="246">
        <v>37.292999999999999</v>
      </c>
      <c r="I200" s="247"/>
      <c r="J200" s="242"/>
      <c r="K200" s="242"/>
      <c r="L200" s="248"/>
      <c r="M200" s="249"/>
      <c r="N200" s="250"/>
      <c r="O200" s="250"/>
      <c r="P200" s="250"/>
      <c r="Q200" s="250"/>
      <c r="R200" s="250"/>
      <c r="S200" s="250"/>
      <c r="T200" s="25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2" t="s">
        <v>144</v>
      </c>
      <c r="AU200" s="252" t="s">
        <v>80</v>
      </c>
      <c r="AV200" s="13" t="s">
        <v>82</v>
      </c>
      <c r="AW200" s="13" t="s">
        <v>30</v>
      </c>
      <c r="AX200" s="13" t="s">
        <v>80</v>
      </c>
      <c r="AY200" s="252" t="s">
        <v>131</v>
      </c>
    </row>
    <row r="201" s="2" customFormat="1" ht="21.75" customHeight="1">
      <c r="A201" s="38"/>
      <c r="B201" s="39"/>
      <c r="C201" s="227" t="s">
        <v>372</v>
      </c>
      <c r="D201" s="227" t="s">
        <v>134</v>
      </c>
      <c r="E201" s="228" t="s">
        <v>617</v>
      </c>
      <c r="F201" s="229" t="s">
        <v>618</v>
      </c>
      <c r="G201" s="230" t="s">
        <v>256</v>
      </c>
      <c r="H201" s="231">
        <v>37.292999999999999</v>
      </c>
      <c r="I201" s="232"/>
      <c r="J201" s="233">
        <f>ROUND(I201*H201,2)</f>
        <v>0</v>
      </c>
      <c r="K201" s="234"/>
      <c r="L201" s="44"/>
      <c r="M201" s="235" t="s">
        <v>1</v>
      </c>
      <c r="N201" s="236" t="s">
        <v>38</v>
      </c>
      <c r="O201" s="91"/>
      <c r="P201" s="237">
        <f>O201*H201</f>
        <v>0</v>
      </c>
      <c r="Q201" s="237">
        <v>0</v>
      </c>
      <c r="R201" s="237">
        <f>Q201*H201</f>
        <v>0</v>
      </c>
      <c r="S201" s="237">
        <v>0</v>
      </c>
      <c r="T201" s="23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9" t="s">
        <v>138</v>
      </c>
      <c r="AT201" s="239" t="s">
        <v>134</v>
      </c>
      <c r="AU201" s="239" t="s">
        <v>80</v>
      </c>
      <c r="AY201" s="17" t="s">
        <v>131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7" t="s">
        <v>80</v>
      </c>
      <c r="BK201" s="240">
        <f>ROUND(I201*H201,2)</f>
        <v>0</v>
      </c>
      <c r="BL201" s="17" t="s">
        <v>138</v>
      </c>
      <c r="BM201" s="239" t="s">
        <v>619</v>
      </c>
    </row>
    <row r="202" s="13" customFormat="1">
      <c r="A202" s="13"/>
      <c r="B202" s="241"/>
      <c r="C202" s="242"/>
      <c r="D202" s="243" t="s">
        <v>144</v>
      </c>
      <c r="E202" s="244" t="s">
        <v>1</v>
      </c>
      <c r="F202" s="245" t="s">
        <v>620</v>
      </c>
      <c r="G202" s="242"/>
      <c r="H202" s="246">
        <v>37.292999999999999</v>
      </c>
      <c r="I202" s="247"/>
      <c r="J202" s="242"/>
      <c r="K202" s="242"/>
      <c r="L202" s="248"/>
      <c r="M202" s="249"/>
      <c r="N202" s="250"/>
      <c r="O202" s="250"/>
      <c r="P202" s="250"/>
      <c r="Q202" s="250"/>
      <c r="R202" s="250"/>
      <c r="S202" s="250"/>
      <c r="T202" s="25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2" t="s">
        <v>144</v>
      </c>
      <c r="AU202" s="252" t="s">
        <v>80</v>
      </c>
      <c r="AV202" s="13" t="s">
        <v>82</v>
      </c>
      <c r="AW202" s="13" t="s">
        <v>30</v>
      </c>
      <c r="AX202" s="13" t="s">
        <v>80</v>
      </c>
      <c r="AY202" s="252" t="s">
        <v>131</v>
      </c>
    </row>
    <row r="203" s="12" customFormat="1" ht="22.8" customHeight="1">
      <c r="A203" s="12"/>
      <c r="B203" s="211"/>
      <c r="C203" s="212"/>
      <c r="D203" s="213" t="s">
        <v>72</v>
      </c>
      <c r="E203" s="225" t="s">
        <v>146</v>
      </c>
      <c r="F203" s="225" t="s">
        <v>377</v>
      </c>
      <c r="G203" s="212"/>
      <c r="H203" s="212"/>
      <c r="I203" s="215"/>
      <c r="J203" s="226">
        <f>BK203</f>
        <v>0</v>
      </c>
      <c r="K203" s="212"/>
      <c r="L203" s="217"/>
      <c r="M203" s="218"/>
      <c r="N203" s="219"/>
      <c r="O203" s="219"/>
      <c r="P203" s="220">
        <f>P204+SUM(P205:P219)</f>
        <v>0</v>
      </c>
      <c r="Q203" s="219"/>
      <c r="R203" s="220">
        <f>R204+SUM(R205:R219)</f>
        <v>17.592285495599999</v>
      </c>
      <c r="S203" s="219"/>
      <c r="T203" s="221">
        <f>T204+SUM(T205:T219)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2" t="s">
        <v>80</v>
      </c>
      <c r="AT203" s="223" t="s">
        <v>72</v>
      </c>
      <c r="AU203" s="223" t="s">
        <v>80</v>
      </c>
      <c r="AY203" s="222" t="s">
        <v>131</v>
      </c>
      <c r="BK203" s="224">
        <f>BK204+SUM(BK205:BK219)</f>
        <v>0</v>
      </c>
    </row>
    <row r="204" s="2" customFormat="1" ht="16.5" customHeight="1">
      <c r="A204" s="38"/>
      <c r="B204" s="39"/>
      <c r="C204" s="227" t="s">
        <v>378</v>
      </c>
      <c r="D204" s="227" t="s">
        <v>134</v>
      </c>
      <c r="E204" s="228" t="s">
        <v>621</v>
      </c>
      <c r="F204" s="229" t="s">
        <v>622</v>
      </c>
      <c r="G204" s="230" t="s">
        <v>142</v>
      </c>
      <c r="H204" s="231">
        <v>0.52200000000000002</v>
      </c>
      <c r="I204" s="232"/>
      <c r="J204" s="233">
        <f>ROUND(I204*H204,2)</f>
        <v>0</v>
      </c>
      <c r="K204" s="234"/>
      <c r="L204" s="44"/>
      <c r="M204" s="235" t="s">
        <v>1</v>
      </c>
      <c r="N204" s="236" t="s">
        <v>38</v>
      </c>
      <c r="O204" s="91"/>
      <c r="P204" s="237">
        <f>O204*H204</f>
        <v>0</v>
      </c>
      <c r="Q204" s="237">
        <v>0</v>
      </c>
      <c r="R204" s="237">
        <f>Q204*H204</f>
        <v>0</v>
      </c>
      <c r="S204" s="237">
        <v>0</v>
      </c>
      <c r="T204" s="23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9" t="s">
        <v>138</v>
      </c>
      <c r="AT204" s="239" t="s">
        <v>134</v>
      </c>
      <c r="AU204" s="239" t="s">
        <v>82</v>
      </c>
      <c r="AY204" s="17" t="s">
        <v>131</v>
      </c>
      <c r="BE204" s="240">
        <f>IF(N204="základní",J204,0)</f>
        <v>0</v>
      </c>
      <c r="BF204" s="240">
        <f>IF(N204="snížená",J204,0)</f>
        <v>0</v>
      </c>
      <c r="BG204" s="240">
        <f>IF(N204="zákl. přenesená",J204,0)</f>
        <v>0</v>
      </c>
      <c r="BH204" s="240">
        <f>IF(N204="sníž. přenesená",J204,0)</f>
        <v>0</v>
      </c>
      <c r="BI204" s="240">
        <f>IF(N204="nulová",J204,0)</f>
        <v>0</v>
      </c>
      <c r="BJ204" s="17" t="s">
        <v>80</v>
      </c>
      <c r="BK204" s="240">
        <f>ROUND(I204*H204,2)</f>
        <v>0</v>
      </c>
      <c r="BL204" s="17" t="s">
        <v>138</v>
      </c>
      <c r="BM204" s="239" t="s">
        <v>623</v>
      </c>
    </row>
    <row r="205" s="13" customFormat="1">
      <c r="A205" s="13"/>
      <c r="B205" s="241"/>
      <c r="C205" s="242"/>
      <c r="D205" s="243" t="s">
        <v>144</v>
      </c>
      <c r="E205" s="244" t="s">
        <v>1</v>
      </c>
      <c r="F205" s="245" t="s">
        <v>624</v>
      </c>
      <c r="G205" s="242"/>
      <c r="H205" s="246">
        <v>0.52200000000000002</v>
      </c>
      <c r="I205" s="247"/>
      <c r="J205" s="242"/>
      <c r="K205" s="242"/>
      <c r="L205" s="248"/>
      <c r="M205" s="249"/>
      <c r="N205" s="250"/>
      <c r="O205" s="250"/>
      <c r="P205" s="250"/>
      <c r="Q205" s="250"/>
      <c r="R205" s="250"/>
      <c r="S205" s="250"/>
      <c r="T205" s="25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2" t="s">
        <v>144</v>
      </c>
      <c r="AU205" s="252" t="s">
        <v>82</v>
      </c>
      <c r="AV205" s="13" t="s">
        <v>82</v>
      </c>
      <c r="AW205" s="13" t="s">
        <v>30</v>
      </c>
      <c r="AX205" s="13" t="s">
        <v>80</v>
      </c>
      <c r="AY205" s="252" t="s">
        <v>131</v>
      </c>
    </row>
    <row r="206" s="2" customFormat="1" ht="16.5" customHeight="1">
      <c r="A206" s="38"/>
      <c r="B206" s="39"/>
      <c r="C206" s="227" t="s">
        <v>383</v>
      </c>
      <c r="D206" s="227" t="s">
        <v>134</v>
      </c>
      <c r="E206" s="228" t="s">
        <v>625</v>
      </c>
      <c r="F206" s="229" t="s">
        <v>626</v>
      </c>
      <c r="G206" s="230" t="s">
        <v>256</v>
      </c>
      <c r="H206" s="231">
        <v>3.1499999999999999</v>
      </c>
      <c r="I206" s="232"/>
      <c r="J206" s="233">
        <f>ROUND(I206*H206,2)</f>
        <v>0</v>
      </c>
      <c r="K206" s="234"/>
      <c r="L206" s="44"/>
      <c r="M206" s="235" t="s">
        <v>1</v>
      </c>
      <c r="N206" s="236" t="s">
        <v>38</v>
      </c>
      <c r="O206" s="91"/>
      <c r="P206" s="237">
        <f>O206*H206</f>
        <v>0</v>
      </c>
      <c r="Q206" s="237">
        <v>0.041744200000000002</v>
      </c>
      <c r="R206" s="237">
        <f>Q206*H206</f>
        <v>0.13149422999999999</v>
      </c>
      <c r="S206" s="237">
        <v>0</v>
      </c>
      <c r="T206" s="23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9" t="s">
        <v>138</v>
      </c>
      <c r="AT206" s="239" t="s">
        <v>134</v>
      </c>
      <c r="AU206" s="239" t="s">
        <v>82</v>
      </c>
      <c r="AY206" s="17" t="s">
        <v>131</v>
      </c>
      <c r="BE206" s="240">
        <f>IF(N206="základní",J206,0)</f>
        <v>0</v>
      </c>
      <c r="BF206" s="240">
        <f>IF(N206="snížená",J206,0)</f>
        <v>0</v>
      </c>
      <c r="BG206" s="240">
        <f>IF(N206="zákl. přenesená",J206,0)</f>
        <v>0</v>
      </c>
      <c r="BH206" s="240">
        <f>IF(N206="sníž. přenesená",J206,0)</f>
        <v>0</v>
      </c>
      <c r="BI206" s="240">
        <f>IF(N206="nulová",J206,0)</f>
        <v>0</v>
      </c>
      <c r="BJ206" s="17" t="s">
        <v>80</v>
      </c>
      <c r="BK206" s="240">
        <f>ROUND(I206*H206,2)</f>
        <v>0</v>
      </c>
      <c r="BL206" s="17" t="s">
        <v>138</v>
      </c>
      <c r="BM206" s="239" t="s">
        <v>627</v>
      </c>
    </row>
    <row r="207" s="13" customFormat="1">
      <c r="A207" s="13"/>
      <c r="B207" s="241"/>
      <c r="C207" s="242"/>
      <c r="D207" s="243" t="s">
        <v>144</v>
      </c>
      <c r="E207" s="244" t="s">
        <v>1</v>
      </c>
      <c r="F207" s="245" t="s">
        <v>628</v>
      </c>
      <c r="G207" s="242"/>
      <c r="H207" s="246">
        <v>3.1499999999999999</v>
      </c>
      <c r="I207" s="247"/>
      <c r="J207" s="242"/>
      <c r="K207" s="242"/>
      <c r="L207" s="248"/>
      <c r="M207" s="249"/>
      <c r="N207" s="250"/>
      <c r="O207" s="250"/>
      <c r="P207" s="250"/>
      <c r="Q207" s="250"/>
      <c r="R207" s="250"/>
      <c r="S207" s="250"/>
      <c r="T207" s="25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2" t="s">
        <v>144</v>
      </c>
      <c r="AU207" s="252" t="s">
        <v>82</v>
      </c>
      <c r="AV207" s="13" t="s">
        <v>82</v>
      </c>
      <c r="AW207" s="13" t="s">
        <v>30</v>
      </c>
      <c r="AX207" s="13" t="s">
        <v>73</v>
      </c>
      <c r="AY207" s="252" t="s">
        <v>131</v>
      </c>
    </row>
    <row r="208" s="14" customFormat="1">
      <c r="A208" s="14"/>
      <c r="B208" s="253"/>
      <c r="C208" s="254"/>
      <c r="D208" s="243" t="s">
        <v>144</v>
      </c>
      <c r="E208" s="255" t="s">
        <v>1</v>
      </c>
      <c r="F208" s="256" t="s">
        <v>159</v>
      </c>
      <c r="G208" s="254"/>
      <c r="H208" s="257">
        <v>3.1499999999999999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3" t="s">
        <v>144</v>
      </c>
      <c r="AU208" s="263" t="s">
        <v>82</v>
      </c>
      <c r="AV208" s="14" t="s">
        <v>138</v>
      </c>
      <c r="AW208" s="14" t="s">
        <v>30</v>
      </c>
      <c r="AX208" s="14" t="s">
        <v>80</v>
      </c>
      <c r="AY208" s="263" t="s">
        <v>131</v>
      </c>
    </row>
    <row r="209" s="2" customFormat="1" ht="16.5" customHeight="1">
      <c r="A209" s="38"/>
      <c r="B209" s="39"/>
      <c r="C209" s="227" t="s">
        <v>388</v>
      </c>
      <c r="D209" s="227" t="s">
        <v>134</v>
      </c>
      <c r="E209" s="228" t="s">
        <v>629</v>
      </c>
      <c r="F209" s="229" t="s">
        <v>630</v>
      </c>
      <c r="G209" s="230" t="s">
        <v>256</v>
      </c>
      <c r="H209" s="231">
        <v>3.1499999999999999</v>
      </c>
      <c r="I209" s="232"/>
      <c r="J209" s="233">
        <f>ROUND(I209*H209,2)</f>
        <v>0</v>
      </c>
      <c r="K209" s="234"/>
      <c r="L209" s="44"/>
      <c r="M209" s="235" t="s">
        <v>1</v>
      </c>
      <c r="N209" s="236" t="s">
        <v>38</v>
      </c>
      <c r="O209" s="91"/>
      <c r="P209" s="237">
        <f>O209*H209</f>
        <v>0</v>
      </c>
      <c r="Q209" s="237">
        <v>1.5E-05</v>
      </c>
      <c r="R209" s="237">
        <f>Q209*H209</f>
        <v>4.7249999999999997E-05</v>
      </c>
      <c r="S209" s="237">
        <v>0</v>
      </c>
      <c r="T209" s="23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9" t="s">
        <v>138</v>
      </c>
      <c r="AT209" s="239" t="s">
        <v>134</v>
      </c>
      <c r="AU209" s="239" t="s">
        <v>82</v>
      </c>
      <c r="AY209" s="17" t="s">
        <v>131</v>
      </c>
      <c r="BE209" s="240">
        <f>IF(N209="základní",J209,0)</f>
        <v>0</v>
      </c>
      <c r="BF209" s="240">
        <f>IF(N209="snížená",J209,0)</f>
        <v>0</v>
      </c>
      <c r="BG209" s="240">
        <f>IF(N209="zákl. přenesená",J209,0)</f>
        <v>0</v>
      </c>
      <c r="BH209" s="240">
        <f>IF(N209="sníž. přenesená",J209,0)</f>
        <v>0</v>
      </c>
      <c r="BI209" s="240">
        <f>IF(N209="nulová",J209,0)</f>
        <v>0</v>
      </c>
      <c r="BJ209" s="17" t="s">
        <v>80</v>
      </c>
      <c r="BK209" s="240">
        <f>ROUND(I209*H209,2)</f>
        <v>0</v>
      </c>
      <c r="BL209" s="17" t="s">
        <v>138</v>
      </c>
      <c r="BM209" s="239" t="s">
        <v>631</v>
      </c>
    </row>
    <row r="210" s="13" customFormat="1">
      <c r="A210" s="13"/>
      <c r="B210" s="241"/>
      <c r="C210" s="242"/>
      <c r="D210" s="243" t="s">
        <v>144</v>
      </c>
      <c r="E210" s="244" t="s">
        <v>1</v>
      </c>
      <c r="F210" s="245" t="s">
        <v>628</v>
      </c>
      <c r="G210" s="242"/>
      <c r="H210" s="246">
        <v>3.1499999999999999</v>
      </c>
      <c r="I210" s="247"/>
      <c r="J210" s="242"/>
      <c r="K210" s="242"/>
      <c r="L210" s="248"/>
      <c r="M210" s="249"/>
      <c r="N210" s="250"/>
      <c r="O210" s="250"/>
      <c r="P210" s="250"/>
      <c r="Q210" s="250"/>
      <c r="R210" s="250"/>
      <c r="S210" s="250"/>
      <c r="T210" s="25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2" t="s">
        <v>144</v>
      </c>
      <c r="AU210" s="252" t="s">
        <v>82</v>
      </c>
      <c r="AV210" s="13" t="s">
        <v>82</v>
      </c>
      <c r="AW210" s="13" t="s">
        <v>30</v>
      </c>
      <c r="AX210" s="13" t="s">
        <v>73</v>
      </c>
      <c r="AY210" s="252" t="s">
        <v>131</v>
      </c>
    </row>
    <row r="211" s="14" customFormat="1">
      <c r="A211" s="14"/>
      <c r="B211" s="253"/>
      <c r="C211" s="254"/>
      <c r="D211" s="243" t="s">
        <v>144</v>
      </c>
      <c r="E211" s="255" t="s">
        <v>1</v>
      </c>
      <c r="F211" s="256" t="s">
        <v>159</v>
      </c>
      <c r="G211" s="254"/>
      <c r="H211" s="257">
        <v>3.1499999999999999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3" t="s">
        <v>144</v>
      </c>
      <c r="AU211" s="263" t="s">
        <v>82</v>
      </c>
      <c r="AV211" s="14" t="s">
        <v>138</v>
      </c>
      <c r="AW211" s="14" t="s">
        <v>30</v>
      </c>
      <c r="AX211" s="14" t="s">
        <v>80</v>
      </c>
      <c r="AY211" s="263" t="s">
        <v>131</v>
      </c>
    </row>
    <row r="212" s="2" customFormat="1" ht="16.5" customHeight="1">
      <c r="A212" s="38"/>
      <c r="B212" s="39"/>
      <c r="C212" s="227" t="s">
        <v>393</v>
      </c>
      <c r="D212" s="227" t="s">
        <v>134</v>
      </c>
      <c r="E212" s="228" t="s">
        <v>632</v>
      </c>
      <c r="F212" s="229" t="s">
        <v>633</v>
      </c>
      <c r="G212" s="230" t="s">
        <v>142</v>
      </c>
      <c r="H212" s="231">
        <v>7.7400000000000002</v>
      </c>
      <c r="I212" s="232"/>
      <c r="J212" s="233">
        <f>ROUND(I212*H212,2)</f>
        <v>0</v>
      </c>
      <c r="K212" s="234"/>
      <c r="L212" s="44"/>
      <c r="M212" s="235" t="s">
        <v>1</v>
      </c>
      <c r="N212" s="236" t="s">
        <v>38</v>
      </c>
      <c r="O212" s="91"/>
      <c r="P212" s="237">
        <f>O212*H212</f>
        <v>0</v>
      </c>
      <c r="Q212" s="237">
        <v>0</v>
      </c>
      <c r="R212" s="237">
        <f>Q212*H212</f>
        <v>0</v>
      </c>
      <c r="S212" s="237">
        <v>0</v>
      </c>
      <c r="T212" s="23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9" t="s">
        <v>138</v>
      </c>
      <c r="AT212" s="239" t="s">
        <v>134</v>
      </c>
      <c r="AU212" s="239" t="s">
        <v>82</v>
      </c>
      <c r="AY212" s="17" t="s">
        <v>131</v>
      </c>
      <c r="BE212" s="240">
        <f>IF(N212="základní",J212,0)</f>
        <v>0</v>
      </c>
      <c r="BF212" s="240">
        <f>IF(N212="snížená",J212,0)</f>
        <v>0</v>
      </c>
      <c r="BG212" s="240">
        <f>IF(N212="zákl. přenesená",J212,0)</f>
        <v>0</v>
      </c>
      <c r="BH212" s="240">
        <f>IF(N212="sníž. přenesená",J212,0)</f>
        <v>0</v>
      </c>
      <c r="BI212" s="240">
        <f>IF(N212="nulová",J212,0)</f>
        <v>0</v>
      </c>
      <c r="BJ212" s="17" t="s">
        <v>80</v>
      </c>
      <c r="BK212" s="240">
        <f>ROUND(I212*H212,2)</f>
        <v>0</v>
      </c>
      <c r="BL212" s="17" t="s">
        <v>138</v>
      </c>
      <c r="BM212" s="239" t="s">
        <v>634</v>
      </c>
    </row>
    <row r="213" s="15" customFormat="1">
      <c r="A213" s="15"/>
      <c r="B213" s="275"/>
      <c r="C213" s="276"/>
      <c r="D213" s="243" t="s">
        <v>144</v>
      </c>
      <c r="E213" s="277" t="s">
        <v>1</v>
      </c>
      <c r="F213" s="278" t="s">
        <v>635</v>
      </c>
      <c r="G213" s="276"/>
      <c r="H213" s="277" t="s">
        <v>1</v>
      </c>
      <c r="I213" s="279"/>
      <c r="J213" s="276"/>
      <c r="K213" s="276"/>
      <c r="L213" s="280"/>
      <c r="M213" s="281"/>
      <c r="N213" s="282"/>
      <c r="O213" s="282"/>
      <c r="P213" s="282"/>
      <c r="Q213" s="282"/>
      <c r="R213" s="282"/>
      <c r="S213" s="282"/>
      <c r="T213" s="28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4" t="s">
        <v>144</v>
      </c>
      <c r="AU213" s="284" t="s">
        <v>82</v>
      </c>
      <c r="AV213" s="15" t="s">
        <v>80</v>
      </c>
      <c r="AW213" s="15" t="s">
        <v>30</v>
      </c>
      <c r="AX213" s="15" t="s">
        <v>73</v>
      </c>
      <c r="AY213" s="284" t="s">
        <v>131</v>
      </c>
    </row>
    <row r="214" s="13" customFormat="1">
      <c r="A214" s="13"/>
      <c r="B214" s="241"/>
      <c r="C214" s="242"/>
      <c r="D214" s="243" t="s">
        <v>144</v>
      </c>
      <c r="E214" s="244" t="s">
        <v>1</v>
      </c>
      <c r="F214" s="245" t="s">
        <v>636</v>
      </c>
      <c r="G214" s="242"/>
      <c r="H214" s="246">
        <v>7.7400000000000002</v>
      </c>
      <c r="I214" s="247"/>
      <c r="J214" s="242"/>
      <c r="K214" s="242"/>
      <c r="L214" s="248"/>
      <c r="M214" s="249"/>
      <c r="N214" s="250"/>
      <c r="O214" s="250"/>
      <c r="P214" s="250"/>
      <c r="Q214" s="250"/>
      <c r="R214" s="250"/>
      <c r="S214" s="250"/>
      <c r="T214" s="25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2" t="s">
        <v>144</v>
      </c>
      <c r="AU214" s="252" t="s">
        <v>82</v>
      </c>
      <c r="AV214" s="13" t="s">
        <v>82</v>
      </c>
      <c r="AW214" s="13" t="s">
        <v>30</v>
      </c>
      <c r="AX214" s="13" t="s">
        <v>73</v>
      </c>
      <c r="AY214" s="252" t="s">
        <v>131</v>
      </c>
    </row>
    <row r="215" s="14" customFormat="1">
      <c r="A215" s="14"/>
      <c r="B215" s="253"/>
      <c r="C215" s="254"/>
      <c r="D215" s="243" t="s">
        <v>144</v>
      </c>
      <c r="E215" s="255" t="s">
        <v>1</v>
      </c>
      <c r="F215" s="256" t="s">
        <v>159</v>
      </c>
      <c r="G215" s="254"/>
      <c r="H215" s="257">
        <v>7.7400000000000002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3" t="s">
        <v>144</v>
      </c>
      <c r="AU215" s="263" t="s">
        <v>82</v>
      </c>
      <c r="AV215" s="14" t="s">
        <v>138</v>
      </c>
      <c r="AW215" s="14" t="s">
        <v>30</v>
      </c>
      <c r="AX215" s="14" t="s">
        <v>80</v>
      </c>
      <c r="AY215" s="263" t="s">
        <v>131</v>
      </c>
    </row>
    <row r="216" s="2" customFormat="1" ht="16.5" customHeight="1">
      <c r="A216" s="38"/>
      <c r="B216" s="39"/>
      <c r="C216" s="227" t="s">
        <v>401</v>
      </c>
      <c r="D216" s="227" t="s">
        <v>134</v>
      </c>
      <c r="E216" s="228" t="s">
        <v>379</v>
      </c>
      <c r="F216" s="229" t="s">
        <v>380</v>
      </c>
      <c r="G216" s="230" t="s">
        <v>190</v>
      </c>
      <c r="H216" s="231">
        <v>0.60099999999999998</v>
      </c>
      <c r="I216" s="232"/>
      <c r="J216" s="233">
        <f>ROUND(I216*H216,2)</f>
        <v>0</v>
      </c>
      <c r="K216" s="234"/>
      <c r="L216" s="44"/>
      <c r="M216" s="235" t="s">
        <v>1</v>
      </c>
      <c r="N216" s="236" t="s">
        <v>38</v>
      </c>
      <c r="O216" s="91"/>
      <c r="P216" s="237">
        <f>O216*H216</f>
        <v>0</v>
      </c>
      <c r="Q216" s="237">
        <v>1.0463206000000001</v>
      </c>
      <c r="R216" s="237">
        <f>Q216*H216</f>
        <v>0.62883868060000003</v>
      </c>
      <c r="S216" s="237">
        <v>0</v>
      </c>
      <c r="T216" s="23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9" t="s">
        <v>138</v>
      </c>
      <c r="AT216" s="239" t="s">
        <v>134</v>
      </c>
      <c r="AU216" s="239" t="s">
        <v>82</v>
      </c>
      <c r="AY216" s="17" t="s">
        <v>131</v>
      </c>
      <c r="BE216" s="240">
        <f>IF(N216="základní",J216,0)</f>
        <v>0</v>
      </c>
      <c r="BF216" s="240">
        <f>IF(N216="snížená",J216,0)</f>
        <v>0</v>
      </c>
      <c r="BG216" s="240">
        <f>IF(N216="zákl. přenesená",J216,0)</f>
        <v>0</v>
      </c>
      <c r="BH216" s="240">
        <f>IF(N216="sníž. přenesená",J216,0)</f>
        <v>0</v>
      </c>
      <c r="BI216" s="240">
        <f>IF(N216="nulová",J216,0)</f>
        <v>0</v>
      </c>
      <c r="BJ216" s="17" t="s">
        <v>80</v>
      </c>
      <c r="BK216" s="240">
        <f>ROUND(I216*H216,2)</f>
        <v>0</v>
      </c>
      <c r="BL216" s="17" t="s">
        <v>138</v>
      </c>
      <c r="BM216" s="239" t="s">
        <v>637</v>
      </c>
    </row>
    <row r="217" s="13" customFormat="1">
      <c r="A217" s="13"/>
      <c r="B217" s="241"/>
      <c r="C217" s="242"/>
      <c r="D217" s="243" t="s">
        <v>144</v>
      </c>
      <c r="E217" s="244" t="s">
        <v>1</v>
      </c>
      <c r="F217" s="245" t="s">
        <v>638</v>
      </c>
      <c r="G217" s="242"/>
      <c r="H217" s="246">
        <v>0.60099999999999998</v>
      </c>
      <c r="I217" s="247"/>
      <c r="J217" s="242"/>
      <c r="K217" s="242"/>
      <c r="L217" s="248"/>
      <c r="M217" s="249"/>
      <c r="N217" s="250"/>
      <c r="O217" s="250"/>
      <c r="P217" s="250"/>
      <c r="Q217" s="250"/>
      <c r="R217" s="250"/>
      <c r="S217" s="250"/>
      <c r="T217" s="25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2" t="s">
        <v>144</v>
      </c>
      <c r="AU217" s="252" t="s">
        <v>82</v>
      </c>
      <c r="AV217" s="13" t="s">
        <v>82</v>
      </c>
      <c r="AW217" s="13" t="s">
        <v>30</v>
      </c>
      <c r="AX217" s="13" t="s">
        <v>80</v>
      </c>
      <c r="AY217" s="252" t="s">
        <v>131</v>
      </c>
    </row>
    <row r="218" s="2" customFormat="1" ht="21.75" customHeight="1">
      <c r="A218" s="38"/>
      <c r="B218" s="39"/>
      <c r="C218" s="227" t="s">
        <v>406</v>
      </c>
      <c r="D218" s="227" t="s">
        <v>134</v>
      </c>
      <c r="E218" s="228" t="s">
        <v>384</v>
      </c>
      <c r="F218" s="229" t="s">
        <v>385</v>
      </c>
      <c r="G218" s="230" t="s">
        <v>167</v>
      </c>
      <c r="H218" s="231">
        <v>10</v>
      </c>
      <c r="I218" s="232"/>
      <c r="J218" s="233">
        <f>ROUND(I218*H218,2)</f>
        <v>0</v>
      </c>
      <c r="K218" s="234"/>
      <c r="L218" s="44"/>
      <c r="M218" s="235" t="s">
        <v>1</v>
      </c>
      <c r="N218" s="236" t="s">
        <v>38</v>
      </c>
      <c r="O218" s="91"/>
      <c r="P218" s="237">
        <f>O218*H218</f>
        <v>0</v>
      </c>
      <c r="Q218" s="237">
        <v>0.144006</v>
      </c>
      <c r="R218" s="237">
        <f>Q218*H218</f>
        <v>1.4400599999999999</v>
      </c>
      <c r="S218" s="237">
        <v>0</v>
      </c>
      <c r="T218" s="23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9" t="s">
        <v>138</v>
      </c>
      <c r="AT218" s="239" t="s">
        <v>134</v>
      </c>
      <c r="AU218" s="239" t="s">
        <v>82</v>
      </c>
      <c r="AY218" s="17" t="s">
        <v>131</v>
      </c>
      <c r="BE218" s="240">
        <f>IF(N218="základní",J218,0)</f>
        <v>0</v>
      </c>
      <c r="BF218" s="240">
        <f>IF(N218="snížená",J218,0)</f>
        <v>0</v>
      </c>
      <c r="BG218" s="240">
        <f>IF(N218="zákl. přenesená",J218,0)</f>
        <v>0</v>
      </c>
      <c r="BH218" s="240">
        <f>IF(N218="sníž. přenesená",J218,0)</f>
        <v>0</v>
      </c>
      <c r="BI218" s="240">
        <f>IF(N218="nulová",J218,0)</f>
        <v>0</v>
      </c>
      <c r="BJ218" s="17" t="s">
        <v>80</v>
      </c>
      <c r="BK218" s="240">
        <f>ROUND(I218*H218,2)</f>
        <v>0</v>
      </c>
      <c r="BL218" s="17" t="s">
        <v>138</v>
      </c>
      <c r="BM218" s="239" t="s">
        <v>639</v>
      </c>
    </row>
    <row r="219" s="12" customFormat="1" ht="20.88" customHeight="1">
      <c r="A219" s="12"/>
      <c r="B219" s="211"/>
      <c r="C219" s="212"/>
      <c r="D219" s="213" t="s">
        <v>72</v>
      </c>
      <c r="E219" s="225" t="s">
        <v>138</v>
      </c>
      <c r="F219" s="225" t="s">
        <v>387</v>
      </c>
      <c r="G219" s="212"/>
      <c r="H219" s="212"/>
      <c r="I219" s="215"/>
      <c r="J219" s="226">
        <f>BK219</f>
        <v>0</v>
      </c>
      <c r="K219" s="212"/>
      <c r="L219" s="217"/>
      <c r="M219" s="218"/>
      <c r="N219" s="219"/>
      <c r="O219" s="219"/>
      <c r="P219" s="220">
        <f>SUM(P220:P227)</f>
        <v>0</v>
      </c>
      <c r="Q219" s="219"/>
      <c r="R219" s="220">
        <f>SUM(R220:R227)</f>
        <v>15.391845334999998</v>
      </c>
      <c r="S219" s="219"/>
      <c r="T219" s="221">
        <f>SUM(T220:T227)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2" t="s">
        <v>80</v>
      </c>
      <c r="AT219" s="223" t="s">
        <v>72</v>
      </c>
      <c r="AU219" s="223" t="s">
        <v>82</v>
      </c>
      <c r="AY219" s="222" t="s">
        <v>131</v>
      </c>
      <c r="BK219" s="224">
        <f>SUM(BK220:BK227)</f>
        <v>0</v>
      </c>
    </row>
    <row r="220" s="2" customFormat="1" ht="33" customHeight="1">
      <c r="A220" s="38"/>
      <c r="B220" s="39"/>
      <c r="C220" s="227" t="s">
        <v>411</v>
      </c>
      <c r="D220" s="227" t="s">
        <v>134</v>
      </c>
      <c r="E220" s="228" t="s">
        <v>389</v>
      </c>
      <c r="F220" s="229" t="s">
        <v>390</v>
      </c>
      <c r="G220" s="230" t="s">
        <v>256</v>
      </c>
      <c r="H220" s="231">
        <v>14.664999999999999</v>
      </c>
      <c r="I220" s="232"/>
      <c r="J220" s="233">
        <f>ROUND(I220*H220,2)</f>
        <v>0</v>
      </c>
      <c r="K220" s="234"/>
      <c r="L220" s="44"/>
      <c r="M220" s="235" t="s">
        <v>1</v>
      </c>
      <c r="N220" s="236" t="s">
        <v>38</v>
      </c>
      <c r="O220" s="91"/>
      <c r="P220" s="237">
        <f>O220*H220</f>
        <v>0</v>
      </c>
      <c r="Q220" s="237">
        <v>0</v>
      </c>
      <c r="R220" s="237">
        <f>Q220*H220</f>
        <v>0</v>
      </c>
      <c r="S220" s="237">
        <v>0</v>
      </c>
      <c r="T220" s="23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9" t="s">
        <v>138</v>
      </c>
      <c r="AT220" s="239" t="s">
        <v>134</v>
      </c>
      <c r="AU220" s="239" t="s">
        <v>146</v>
      </c>
      <c r="AY220" s="17" t="s">
        <v>131</v>
      </c>
      <c r="BE220" s="240">
        <f>IF(N220="základní",J220,0)</f>
        <v>0</v>
      </c>
      <c r="BF220" s="240">
        <f>IF(N220="snížená",J220,0)</f>
        <v>0</v>
      </c>
      <c r="BG220" s="240">
        <f>IF(N220="zákl. přenesená",J220,0)</f>
        <v>0</v>
      </c>
      <c r="BH220" s="240">
        <f>IF(N220="sníž. přenesená",J220,0)</f>
        <v>0</v>
      </c>
      <c r="BI220" s="240">
        <f>IF(N220="nulová",J220,0)</f>
        <v>0</v>
      </c>
      <c r="BJ220" s="17" t="s">
        <v>80</v>
      </c>
      <c r="BK220" s="240">
        <f>ROUND(I220*H220,2)</f>
        <v>0</v>
      </c>
      <c r="BL220" s="17" t="s">
        <v>138</v>
      </c>
      <c r="BM220" s="239" t="s">
        <v>640</v>
      </c>
    </row>
    <row r="221" s="13" customFormat="1">
      <c r="A221" s="13"/>
      <c r="B221" s="241"/>
      <c r="C221" s="242"/>
      <c r="D221" s="243" t="s">
        <v>144</v>
      </c>
      <c r="E221" s="244" t="s">
        <v>1</v>
      </c>
      <c r="F221" s="245" t="s">
        <v>641</v>
      </c>
      <c r="G221" s="242"/>
      <c r="H221" s="246">
        <v>14.664999999999999</v>
      </c>
      <c r="I221" s="247"/>
      <c r="J221" s="242"/>
      <c r="K221" s="242"/>
      <c r="L221" s="248"/>
      <c r="M221" s="249"/>
      <c r="N221" s="250"/>
      <c r="O221" s="250"/>
      <c r="P221" s="250"/>
      <c r="Q221" s="250"/>
      <c r="R221" s="250"/>
      <c r="S221" s="250"/>
      <c r="T221" s="25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2" t="s">
        <v>144</v>
      </c>
      <c r="AU221" s="252" t="s">
        <v>146</v>
      </c>
      <c r="AV221" s="13" t="s">
        <v>82</v>
      </c>
      <c r="AW221" s="13" t="s">
        <v>30</v>
      </c>
      <c r="AX221" s="13" t="s">
        <v>80</v>
      </c>
      <c r="AY221" s="252" t="s">
        <v>131</v>
      </c>
    </row>
    <row r="222" s="2" customFormat="1" ht="21.75" customHeight="1">
      <c r="A222" s="38"/>
      <c r="B222" s="39"/>
      <c r="C222" s="227" t="s">
        <v>416</v>
      </c>
      <c r="D222" s="227" t="s">
        <v>134</v>
      </c>
      <c r="E222" s="228" t="s">
        <v>394</v>
      </c>
      <c r="F222" s="229" t="s">
        <v>395</v>
      </c>
      <c r="G222" s="230" t="s">
        <v>256</v>
      </c>
      <c r="H222" s="231">
        <v>14.664999999999999</v>
      </c>
      <c r="I222" s="232"/>
      <c r="J222" s="233">
        <f>ROUND(I222*H222,2)</f>
        <v>0</v>
      </c>
      <c r="K222" s="234"/>
      <c r="L222" s="44"/>
      <c r="M222" s="235" t="s">
        <v>1</v>
      </c>
      <c r="N222" s="236" t="s">
        <v>38</v>
      </c>
      <c r="O222" s="91"/>
      <c r="P222" s="237">
        <f>O222*H222</f>
        <v>0</v>
      </c>
      <c r="Q222" s="237">
        <v>1.031199</v>
      </c>
      <c r="R222" s="237">
        <f>Q222*H222</f>
        <v>15.122533334999998</v>
      </c>
      <c r="S222" s="237">
        <v>0</v>
      </c>
      <c r="T222" s="23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9" t="s">
        <v>138</v>
      </c>
      <c r="AT222" s="239" t="s">
        <v>134</v>
      </c>
      <c r="AU222" s="239" t="s">
        <v>146</v>
      </c>
      <c r="AY222" s="17" t="s">
        <v>131</v>
      </c>
      <c r="BE222" s="240">
        <f>IF(N222="základní",J222,0)</f>
        <v>0</v>
      </c>
      <c r="BF222" s="240">
        <f>IF(N222="snížená",J222,0)</f>
        <v>0</v>
      </c>
      <c r="BG222" s="240">
        <f>IF(N222="zákl. přenesená",J222,0)</f>
        <v>0</v>
      </c>
      <c r="BH222" s="240">
        <f>IF(N222="sníž. přenesená",J222,0)</f>
        <v>0</v>
      </c>
      <c r="BI222" s="240">
        <f>IF(N222="nulová",J222,0)</f>
        <v>0</v>
      </c>
      <c r="BJ222" s="17" t="s">
        <v>80</v>
      </c>
      <c r="BK222" s="240">
        <f>ROUND(I222*H222,2)</f>
        <v>0</v>
      </c>
      <c r="BL222" s="17" t="s">
        <v>138</v>
      </c>
      <c r="BM222" s="239" t="s">
        <v>642</v>
      </c>
    </row>
    <row r="223" s="13" customFormat="1">
      <c r="A223" s="13"/>
      <c r="B223" s="241"/>
      <c r="C223" s="242"/>
      <c r="D223" s="243" t="s">
        <v>144</v>
      </c>
      <c r="E223" s="244" t="s">
        <v>1</v>
      </c>
      <c r="F223" s="245" t="s">
        <v>643</v>
      </c>
      <c r="G223" s="242"/>
      <c r="H223" s="246">
        <v>4.9199999999999999</v>
      </c>
      <c r="I223" s="247"/>
      <c r="J223" s="242"/>
      <c r="K223" s="242"/>
      <c r="L223" s="248"/>
      <c r="M223" s="249"/>
      <c r="N223" s="250"/>
      <c r="O223" s="250"/>
      <c r="P223" s="250"/>
      <c r="Q223" s="250"/>
      <c r="R223" s="250"/>
      <c r="S223" s="250"/>
      <c r="T223" s="25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2" t="s">
        <v>144</v>
      </c>
      <c r="AU223" s="252" t="s">
        <v>146</v>
      </c>
      <c r="AV223" s="13" t="s">
        <v>82</v>
      </c>
      <c r="AW223" s="13" t="s">
        <v>30</v>
      </c>
      <c r="AX223" s="13" t="s">
        <v>73</v>
      </c>
      <c r="AY223" s="252" t="s">
        <v>131</v>
      </c>
    </row>
    <row r="224" s="13" customFormat="1">
      <c r="A224" s="13"/>
      <c r="B224" s="241"/>
      <c r="C224" s="242"/>
      <c r="D224" s="243" t="s">
        <v>144</v>
      </c>
      <c r="E224" s="244" t="s">
        <v>1</v>
      </c>
      <c r="F224" s="245" t="s">
        <v>644</v>
      </c>
      <c r="G224" s="242"/>
      <c r="H224" s="246">
        <v>9.7449999999999992</v>
      </c>
      <c r="I224" s="247"/>
      <c r="J224" s="242"/>
      <c r="K224" s="242"/>
      <c r="L224" s="248"/>
      <c r="M224" s="249"/>
      <c r="N224" s="250"/>
      <c r="O224" s="250"/>
      <c r="P224" s="250"/>
      <c r="Q224" s="250"/>
      <c r="R224" s="250"/>
      <c r="S224" s="250"/>
      <c r="T224" s="25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2" t="s">
        <v>144</v>
      </c>
      <c r="AU224" s="252" t="s">
        <v>146</v>
      </c>
      <c r="AV224" s="13" t="s">
        <v>82</v>
      </c>
      <c r="AW224" s="13" t="s">
        <v>30</v>
      </c>
      <c r="AX224" s="13" t="s">
        <v>73</v>
      </c>
      <c r="AY224" s="252" t="s">
        <v>131</v>
      </c>
    </row>
    <row r="225" s="14" customFormat="1">
      <c r="A225" s="14"/>
      <c r="B225" s="253"/>
      <c r="C225" s="254"/>
      <c r="D225" s="243" t="s">
        <v>144</v>
      </c>
      <c r="E225" s="255" t="s">
        <v>1</v>
      </c>
      <c r="F225" s="256" t="s">
        <v>159</v>
      </c>
      <c r="G225" s="254"/>
      <c r="H225" s="257">
        <v>14.664999999999999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3" t="s">
        <v>144</v>
      </c>
      <c r="AU225" s="263" t="s">
        <v>146</v>
      </c>
      <c r="AV225" s="14" t="s">
        <v>138</v>
      </c>
      <c r="AW225" s="14" t="s">
        <v>30</v>
      </c>
      <c r="AX225" s="14" t="s">
        <v>80</v>
      </c>
      <c r="AY225" s="263" t="s">
        <v>131</v>
      </c>
    </row>
    <row r="226" s="2" customFormat="1" ht="33" customHeight="1">
      <c r="A226" s="38"/>
      <c r="B226" s="39"/>
      <c r="C226" s="227" t="s">
        <v>421</v>
      </c>
      <c r="D226" s="227" t="s">
        <v>134</v>
      </c>
      <c r="E226" s="228" t="s">
        <v>645</v>
      </c>
      <c r="F226" s="229" t="s">
        <v>646</v>
      </c>
      <c r="G226" s="230" t="s">
        <v>256</v>
      </c>
      <c r="H226" s="231">
        <v>6.4000000000000004</v>
      </c>
      <c r="I226" s="232"/>
      <c r="J226" s="233">
        <f>ROUND(I226*H226,2)</f>
        <v>0</v>
      </c>
      <c r="K226" s="234"/>
      <c r="L226" s="44"/>
      <c r="M226" s="235" t="s">
        <v>1</v>
      </c>
      <c r="N226" s="236" t="s">
        <v>38</v>
      </c>
      <c r="O226" s="91"/>
      <c r="P226" s="237">
        <f>O226*H226</f>
        <v>0</v>
      </c>
      <c r="Q226" s="237">
        <v>0.042079999999999999</v>
      </c>
      <c r="R226" s="237">
        <f>Q226*H226</f>
        <v>0.269312</v>
      </c>
      <c r="S226" s="237">
        <v>0</v>
      </c>
      <c r="T226" s="23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9" t="s">
        <v>138</v>
      </c>
      <c r="AT226" s="239" t="s">
        <v>134</v>
      </c>
      <c r="AU226" s="239" t="s">
        <v>146</v>
      </c>
      <c r="AY226" s="17" t="s">
        <v>131</v>
      </c>
      <c r="BE226" s="240">
        <f>IF(N226="základní",J226,0)</f>
        <v>0</v>
      </c>
      <c r="BF226" s="240">
        <f>IF(N226="snížená",J226,0)</f>
        <v>0</v>
      </c>
      <c r="BG226" s="240">
        <f>IF(N226="zákl. přenesená",J226,0)</f>
        <v>0</v>
      </c>
      <c r="BH226" s="240">
        <f>IF(N226="sníž. přenesená",J226,0)</f>
        <v>0</v>
      </c>
      <c r="BI226" s="240">
        <f>IF(N226="nulová",J226,0)</f>
        <v>0</v>
      </c>
      <c r="BJ226" s="17" t="s">
        <v>80</v>
      </c>
      <c r="BK226" s="240">
        <f>ROUND(I226*H226,2)</f>
        <v>0</v>
      </c>
      <c r="BL226" s="17" t="s">
        <v>138</v>
      </c>
      <c r="BM226" s="239" t="s">
        <v>647</v>
      </c>
    </row>
    <row r="227" s="13" customFormat="1">
      <c r="A227" s="13"/>
      <c r="B227" s="241"/>
      <c r="C227" s="242"/>
      <c r="D227" s="243" t="s">
        <v>144</v>
      </c>
      <c r="E227" s="244" t="s">
        <v>1</v>
      </c>
      <c r="F227" s="245" t="s">
        <v>648</v>
      </c>
      <c r="G227" s="242"/>
      <c r="H227" s="246">
        <v>6.4000000000000004</v>
      </c>
      <c r="I227" s="247"/>
      <c r="J227" s="242"/>
      <c r="K227" s="242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144</v>
      </c>
      <c r="AU227" s="252" t="s">
        <v>146</v>
      </c>
      <c r="AV227" s="13" t="s">
        <v>82</v>
      </c>
      <c r="AW227" s="13" t="s">
        <v>30</v>
      </c>
      <c r="AX227" s="13" t="s">
        <v>80</v>
      </c>
      <c r="AY227" s="252" t="s">
        <v>131</v>
      </c>
    </row>
    <row r="228" s="12" customFormat="1" ht="25.92" customHeight="1">
      <c r="A228" s="12"/>
      <c r="B228" s="211"/>
      <c r="C228" s="212"/>
      <c r="D228" s="213" t="s">
        <v>72</v>
      </c>
      <c r="E228" s="214" t="s">
        <v>399</v>
      </c>
      <c r="F228" s="214" t="s">
        <v>400</v>
      </c>
      <c r="G228" s="212"/>
      <c r="H228" s="212"/>
      <c r="I228" s="215"/>
      <c r="J228" s="216">
        <f>BK228</f>
        <v>0</v>
      </c>
      <c r="K228" s="212"/>
      <c r="L228" s="217"/>
      <c r="M228" s="218"/>
      <c r="N228" s="219"/>
      <c r="O228" s="219"/>
      <c r="P228" s="220">
        <f>SUM(P229:P237)</f>
        <v>0</v>
      </c>
      <c r="Q228" s="219"/>
      <c r="R228" s="220">
        <f>SUM(R229:R237)</f>
        <v>0.085999999999999993</v>
      </c>
      <c r="S228" s="219"/>
      <c r="T228" s="221">
        <f>SUM(T229:T237)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2" t="s">
        <v>80</v>
      </c>
      <c r="AT228" s="223" t="s">
        <v>72</v>
      </c>
      <c r="AU228" s="223" t="s">
        <v>73</v>
      </c>
      <c r="AY228" s="222" t="s">
        <v>131</v>
      </c>
      <c r="BK228" s="224">
        <f>SUM(BK229:BK237)</f>
        <v>0</v>
      </c>
    </row>
    <row r="229" s="2" customFormat="1" ht="21.75" customHeight="1">
      <c r="A229" s="38"/>
      <c r="B229" s="39"/>
      <c r="C229" s="227" t="s">
        <v>426</v>
      </c>
      <c r="D229" s="227" t="s">
        <v>134</v>
      </c>
      <c r="E229" s="228" t="s">
        <v>402</v>
      </c>
      <c r="F229" s="229" t="s">
        <v>403</v>
      </c>
      <c r="G229" s="230" t="s">
        <v>256</v>
      </c>
      <c r="H229" s="231">
        <v>83.914000000000001</v>
      </c>
      <c r="I229" s="232"/>
      <c r="J229" s="233">
        <f>ROUND(I229*H229,2)</f>
        <v>0</v>
      </c>
      <c r="K229" s="234"/>
      <c r="L229" s="44"/>
      <c r="M229" s="235" t="s">
        <v>1</v>
      </c>
      <c r="N229" s="236" t="s">
        <v>38</v>
      </c>
      <c r="O229" s="91"/>
      <c r="P229" s="237">
        <f>O229*H229</f>
        <v>0</v>
      </c>
      <c r="Q229" s="237">
        <v>0</v>
      </c>
      <c r="R229" s="237">
        <f>Q229*H229</f>
        <v>0</v>
      </c>
      <c r="S229" s="237">
        <v>0</v>
      </c>
      <c r="T229" s="23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9" t="s">
        <v>138</v>
      </c>
      <c r="AT229" s="239" t="s">
        <v>134</v>
      </c>
      <c r="AU229" s="239" t="s">
        <v>80</v>
      </c>
      <c r="AY229" s="17" t="s">
        <v>131</v>
      </c>
      <c r="BE229" s="240">
        <f>IF(N229="základní",J229,0)</f>
        <v>0</v>
      </c>
      <c r="BF229" s="240">
        <f>IF(N229="snížená",J229,0)</f>
        <v>0</v>
      </c>
      <c r="BG229" s="240">
        <f>IF(N229="zákl. přenesená",J229,0)</f>
        <v>0</v>
      </c>
      <c r="BH229" s="240">
        <f>IF(N229="sníž. přenesená",J229,0)</f>
        <v>0</v>
      </c>
      <c r="BI229" s="240">
        <f>IF(N229="nulová",J229,0)</f>
        <v>0</v>
      </c>
      <c r="BJ229" s="17" t="s">
        <v>80</v>
      </c>
      <c r="BK229" s="240">
        <f>ROUND(I229*H229,2)</f>
        <v>0</v>
      </c>
      <c r="BL229" s="17" t="s">
        <v>138</v>
      </c>
      <c r="BM229" s="239" t="s">
        <v>649</v>
      </c>
    </row>
    <row r="230" s="13" customFormat="1">
      <c r="A230" s="13"/>
      <c r="B230" s="241"/>
      <c r="C230" s="242"/>
      <c r="D230" s="243" t="s">
        <v>144</v>
      </c>
      <c r="E230" s="244" t="s">
        <v>1</v>
      </c>
      <c r="F230" s="245" t="s">
        <v>650</v>
      </c>
      <c r="G230" s="242"/>
      <c r="H230" s="246">
        <v>83.914000000000001</v>
      </c>
      <c r="I230" s="247"/>
      <c r="J230" s="242"/>
      <c r="K230" s="242"/>
      <c r="L230" s="248"/>
      <c r="M230" s="249"/>
      <c r="N230" s="250"/>
      <c r="O230" s="250"/>
      <c r="P230" s="250"/>
      <c r="Q230" s="250"/>
      <c r="R230" s="250"/>
      <c r="S230" s="250"/>
      <c r="T230" s="25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2" t="s">
        <v>144</v>
      </c>
      <c r="AU230" s="252" t="s">
        <v>80</v>
      </c>
      <c r="AV230" s="13" t="s">
        <v>82</v>
      </c>
      <c r="AW230" s="13" t="s">
        <v>30</v>
      </c>
      <c r="AX230" s="13" t="s">
        <v>73</v>
      </c>
      <c r="AY230" s="252" t="s">
        <v>131</v>
      </c>
    </row>
    <row r="231" s="2" customFormat="1" ht="16.5" customHeight="1">
      <c r="A231" s="38"/>
      <c r="B231" s="39"/>
      <c r="C231" s="264" t="s">
        <v>431</v>
      </c>
      <c r="D231" s="264" t="s">
        <v>187</v>
      </c>
      <c r="E231" s="265" t="s">
        <v>407</v>
      </c>
      <c r="F231" s="266" t="s">
        <v>408</v>
      </c>
      <c r="G231" s="267" t="s">
        <v>190</v>
      </c>
      <c r="H231" s="268">
        <v>0.027</v>
      </c>
      <c r="I231" s="269"/>
      <c r="J231" s="270">
        <f>ROUND(I231*H231,2)</f>
        <v>0</v>
      </c>
      <c r="K231" s="271"/>
      <c r="L231" s="272"/>
      <c r="M231" s="273" t="s">
        <v>1</v>
      </c>
      <c r="N231" s="274" t="s">
        <v>38</v>
      </c>
      <c r="O231" s="91"/>
      <c r="P231" s="237">
        <f>O231*H231</f>
        <v>0</v>
      </c>
      <c r="Q231" s="237">
        <v>1</v>
      </c>
      <c r="R231" s="237">
        <f>Q231*H231</f>
        <v>0.027</v>
      </c>
      <c r="S231" s="237">
        <v>0</v>
      </c>
      <c r="T231" s="23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9" t="s">
        <v>170</v>
      </c>
      <c r="AT231" s="239" t="s">
        <v>187</v>
      </c>
      <c r="AU231" s="239" t="s">
        <v>80</v>
      </c>
      <c r="AY231" s="17" t="s">
        <v>131</v>
      </c>
      <c r="BE231" s="240">
        <f>IF(N231="základní",J231,0)</f>
        <v>0</v>
      </c>
      <c r="BF231" s="240">
        <f>IF(N231="snížená",J231,0)</f>
        <v>0</v>
      </c>
      <c r="BG231" s="240">
        <f>IF(N231="zákl. přenesená",J231,0)</f>
        <v>0</v>
      </c>
      <c r="BH231" s="240">
        <f>IF(N231="sníž. přenesená",J231,0)</f>
        <v>0</v>
      </c>
      <c r="BI231" s="240">
        <f>IF(N231="nulová",J231,0)</f>
        <v>0</v>
      </c>
      <c r="BJ231" s="17" t="s">
        <v>80</v>
      </c>
      <c r="BK231" s="240">
        <f>ROUND(I231*H231,2)</f>
        <v>0</v>
      </c>
      <c r="BL231" s="17" t="s">
        <v>138</v>
      </c>
      <c r="BM231" s="239" t="s">
        <v>651</v>
      </c>
    </row>
    <row r="232" s="13" customFormat="1">
      <c r="A232" s="13"/>
      <c r="B232" s="241"/>
      <c r="C232" s="242"/>
      <c r="D232" s="243" t="s">
        <v>144</v>
      </c>
      <c r="E232" s="242"/>
      <c r="F232" s="245" t="s">
        <v>652</v>
      </c>
      <c r="G232" s="242"/>
      <c r="H232" s="246">
        <v>0.027</v>
      </c>
      <c r="I232" s="247"/>
      <c r="J232" s="242"/>
      <c r="K232" s="242"/>
      <c r="L232" s="248"/>
      <c r="M232" s="249"/>
      <c r="N232" s="250"/>
      <c r="O232" s="250"/>
      <c r="P232" s="250"/>
      <c r="Q232" s="250"/>
      <c r="R232" s="250"/>
      <c r="S232" s="250"/>
      <c r="T232" s="25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2" t="s">
        <v>144</v>
      </c>
      <c r="AU232" s="252" t="s">
        <v>80</v>
      </c>
      <c r="AV232" s="13" t="s">
        <v>82</v>
      </c>
      <c r="AW232" s="13" t="s">
        <v>4</v>
      </c>
      <c r="AX232" s="13" t="s">
        <v>80</v>
      </c>
      <c r="AY232" s="252" t="s">
        <v>131</v>
      </c>
    </row>
    <row r="233" s="2" customFormat="1" ht="21.75" customHeight="1">
      <c r="A233" s="38"/>
      <c r="B233" s="39"/>
      <c r="C233" s="227" t="s">
        <v>371</v>
      </c>
      <c r="D233" s="227" t="s">
        <v>134</v>
      </c>
      <c r="E233" s="228" t="s">
        <v>412</v>
      </c>
      <c r="F233" s="229" t="s">
        <v>413</v>
      </c>
      <c r="G233" s="230" t="s">
        <v>256</v>
      </c>
      <c r="H233" s="231">
        <v>167.828</v>
      </c>
      <c r="I233" s="232"/>
      <c r="J233" s="233">
        <f>ROUND(I233*H233,2)</f>
        <v>0</v>
      </c>
      <c r="K233" s="234"/>
      <c r="L233" s="44"/>
      <c r="M233" s="235" t="s">
        <v>1</v>
      </c>
      <c r="N233" s="236" t="s">
        <v>38</v>
      </c>
      <c r="O233" s="91"/>
      <c r="P233" s="237">
        <f>O233*H233</f>
        <v>0</v>
      </c>
      <c r="Q233" s="237">
        <v>0</v>
      </c>
      <c r="R233" s="237">
        <f>Q233*H233</f>
        <v>0</v>
      </c>
      <c r="S233" s="237">
        <v>0</v>
      </c>
      <c r="T233" s="23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9" t="s">
        <v>138</v>
      </c>
      <c r="AT233" s="239" t="s">
        <v>134</v>
      </c>
      <c r="AU233" s="239" t="s">
        <v>80</v>
      </c>
      <c r="AY233" s="17" t="s">
        <v>131</v>
      </c>
      <c r="BE233" s="240">
        <f>IF(N233="základní",J233,0)</f>
        <v>0</v>
      </c>
      <c r="BF233" s="240">
        <f>IF(N233="snížená",J233,0)</f>
        <v>0</v>
      </c>
      <c r="BG233" s="240">
        <f>IF(N233="zákl. přenesená",J233,0)</f>
        <v>0</v>
      </c>
      <c r="BH233" s="240">
        <f>IF(N233="sníž. přenesená",J233,0)</f>
        <v>0</v>
      </c>
      <c r="BI233" s="240">
        <f>IF(N233="nulová",J233,0)</f>
        <v>0</v>
      </c>
      <c r="BJ233" s="17" t="s">
        <v>80</v>
      </c>
      <c r="BK233" s="240">
        <f>ROUND(I233*H233,2)</f>
        <v>0</v>
      </c>
      <c r="BL233" s="17" t="s">
        <v>138</v>
      </c>
      <c r="BM233" s="239" t="s">
        <v>653</v>
      </c>
    </row>
    <row r="234" s="13" customFormat="1">
      <c r="A234" s="13"/>
      <c r="B234" s="241"/>
      <c r="C234" s="242"/>
      <c r="D234" s="243" t="s">
        <v>144</v>
      </c>
      <c r="E234" s="244" t="s">
        <v>1</v>
      </c>
      <c r="F234" s="245" t="s">
        <v>654</v>
      </c>
      <c r="G234" s="242"/>
      <c r="H234" s="246">
        <v>167.828</v>
      </c>
      <c r="I234" s="247"/>
      <c r="J234" s="242"/>
      <c r="K234" s="242"/>
      <c r="L234" s="248"/>
      <c r="M234" s="249"/>
      <c r="N234" s="250"/>
      <c r="O234" s="250"/>
      <c r="P234" s="250"/>
      <c r="Q234" s="250"/>
      <c r="R234" s="250"/>
      <c r="S234" s="250"/>
      <c r="T234" s="25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2" t="s">
        <v>144</v>
      </c>
      <c r="AU234" s="252" t="s">
        <v>80</v>
      </c>
      <c r="AV234" s="13" t="s">
        <v>82</v>
      </c>
      <c r="AW234" s="13" t="s">
        <v>30</v>
      </c>
      <c r="AX234" s="13" t="s">
        <v>80</v>
      </c>
      <c r="AY234" s="252" t="s">
        <v>131</v>
      </c>
    </row>
    <row r="235" s="2" customFormat="1" ht="16.5" customHeight="1">
      <c r="A235" s="38"/>
      <c r="B235" s="39"/>
      <c r="C235" s="264" t="s">
        <v>440</v>
      </c>
      <c r="D235" s="264" t="s">
        <v>187</v>
      </c>
      <c r="E235" s="265" t="s">
        <v>417</v>
      </c>
      <c r="F235" s="266" t="s">
        <v>418</v>
      </c>
      <c r="G235" s="267" t="s">
        <v>190</v>
      </c>
      <c r="H235" s="268">
        <v>0.058999999999999997</v>
      </c>
      <c r="I235" s="269"/>
      <c r="J235" s="270">
        <f>ROUND(I235*H235,2)</f>
        <v>0</v>
      </c>
      <c r="K235" s="271"/>
      <c r="L235" s="272"/>
      <c r="M235" s="273" t="s">
        <v>1</v>
      </c>
      <c r="N235" s="274" t="s">
        <v>38</v>
      </c>
      <c r="O235" s="91"/>
      <c r="P235" s="237">
        <f>O235*H235</f>
        <v>0</v>
      </c>
      <c r="Q235" s="237">
        <v>1</v>
      </c>
      <c r="R235" s="237">
        <f>Q235*H235</f>
        <v>0.058999999999999997</v>
      </c>
      <c r="S235" s="237">
        <v>0</v>
      </c>
      <c r="T235" s="23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9" t="s">
        <v>170</v>
      </c>
      <c r="AT235" s="239" t="s">
        <v>187</v>
      </c>
      <c r="AU235" s="239" t="s">
        <v>80</v>
      </c>
      <c r="AY235" s="17" t="s">
        <v>131</v>
      </c>
      <c r="BE235" s="240">
        <f>IF(N235="základní",J235,0)</f>
        <v>0</v>
      </c>
      <c r="BF235" s="240">
        <f>IF(N235="snížená",J235,0)</f>
        <v>0</v>
      </c>
      <c r="BG235" s="240">
        <f>IF(N235="zákl. přenesená",J235,0)</f>
        <v>0</v>
      </c>
      <c r="BH235" s="240">
        <f>IF(N235="sníž. přenesená",J235,0)</f>
        <v>0</v>
      </c>
      <c r="BI235" s="240">
        <f>IF(N235="nulová",J235,0)</f>
        <v>0</v>
      </c>
      <c r="BJ235" s="17" t="s">
        <v>80</v>
      </c>
      <c r="BK235" s="240">
        <f>ROUND(I235*H235,2)</f>
        <v>0</v>
      </c>
      <c r="BL235" s="17" t="s">
        <v>138</v>
      </c>
      <c r="BM235" s="239" t="s">
        <v>655</v>
      </c>
    </row>
    <row r="236" s="13" customFormat="1">
      <c r="A236" s="13"/>
      <c r="B236" s="241"/>
      <c r="C236" s="242"/>
      <c r="D236" s="243" t="s">
        <v>144</v>
      </c>
      <c r="E236" s="242"/>
      <c r="F236" s="245" t="s">
        <v>656</v>
      </c>
      <c r="G236" s="242"/>
      <c r="H236" s="246">
        <v>0.058999999999999997</v>
      </c>
      <c r="I236" s="247"/>
      <c r="J236" s="242"/>
      <c r="K236" s="242"/>
      <c r="L236" s="248"/>
      <c r="M236" s="249"/>
      <c r="N236" s="250"/>
      <c r="O236" s="250"/>
      <c r="P236" s="250"/>
      <c r="Q236" s="250"/>
      <c r="R236" s="250"/>
      <c r="S236" s="250"/>
      <c r="T236" s="25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2" t="s">
        <v>144</v>
      </c>
      <c r="AU236" s="252" t="s">
        <v>80</v>
      </c>
      <c r="AV236" s="13" t="s">
        <v>82</v>
      </c>
      <c r="AW236" s="13" t="s">
        <v>4</v>
      </c>
      <c r="AX236" s="13" t="s">
        <v>80</v>
      </c>
      <c r="AY236" s="252" t="s">
        <v>131</v>
      </c>
    </row>
    <row r="237" s="2" customFormat="1" ht="21.75" customHeight="1">
      <c r="A237" s="38"/>
      <c r="B237" s="39"/>
      <c r="C237" s="227" t="s">
        <v>444</v>
      </c>
      <c r="D237" s="227" t="s">
        <v>134</v>
      </c>
      <c r="E237" s="228" t="s">
        <v>422</v>
      </c>
      <c r="F237" s="229" t="s">
        <v>423</v>
      </c>
      <c r="G237" s="230" t="s">
        <v>190</v>
      </c>
      <c r="H237" s="231">
        <v>0.059999999999999998</v>
      </c>
      <c r="I237" s="232"/>
      <c r="J237" s="233">
        <f>ROUND(I237*H237,2)</f>
        <v>0</v>
      </c>
      <c r="K237" s="234"/>
      <c r="L237" s="44"/>
      <c r="M237" s="235" t="s">
        <v>1</v>
      </c>
      <c r="N237" s="236" t="s">
        <v>38</v>
      </c>
      <c r="O237" s="91"/>
      <c r="P237" s="237">
        <f>O237*H237</f>
        <v>0</v>
      </c>
      <c r="Q237" s="237">
        <v>0</v>
      </c>
      <c r="R237" s="237">
        <f>Q237*H237</f>
        <v>0</v>
      </c>
      <c r="S237" s="237">
        <v>0</v>
      </c>
      <c r="T237" s="23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9" t="s">
        <v>212</v>
      </c>
      <c r="AT237" s="239" t="s">
        <v>134</v>
      </c>
      <c r="AU237" s="239" t="s">
        <v>80</v>
      </c>
      <c r="AY237" s="17" t="s">
        <v>131</v>
      </c>
      <c r="BE237" s="240">
        <f>IF(N237="základní",J237,0)</f>
        <v>0</v>
      </c>
      <c r="BF237" s="240">
        <f>IF(N237="snížená",J237,0)</f>
        <v>0</v>
      </c>
      <c r="BG237" s="240">
        <f>IF(N237="zákl. přenesená",J237,0)</f>
        <v>0</v>
      </c>
      <c r="BH237" s="240">
        <f>IF(N237="sníž. přenesená",J237,0)</f>
        <v>0</v>
      </c>
      <c r="BI237" s="240">
        <f>IF(N237="nulová",J237,0)</f>
        <v>0</v>
      </c>
      <c r="BJ237" s="17" t="s">
        <v>80</v>
      </c>
      <c r="BK237" s="240">
        <f>ROUND(I237*H237,2)</f>
        <v>0</v>
      </c>
      <c r="BL237" s="17" t="s">
        <v>212</v>
      </c>
      <c r="BM237" s="239" t="s">
        <v>657</v>
      </c>
    </row>
    <row r="238" s="12" customFormat="1" ht="25.92" customHeight="1">
      <c r="A238" s="12"/>
      <c r="B238" s="211"/>
      <c r="C238" s="212"/>
      <c r="D238" s="213" t="s">
        <v>72</v>
      </c>
      <c r="E238" s="214" t="s">
        <v>175</v>
      </c>
      <c r="F238" s="214" t="s">
        <v>425</v>
      </c>
      <c r="G238" s="212"/>
      <c r="H238" s="212"/>
      <c r="I238" s="215"/>
      <c r="J238" s="216">
        <f>BK238</f>
        <v>0</v>
      </c>
      <c r="K238" s="212"/>
      <c r="L238" s="217"/>
      <c r="M238" s="218"/>
      <c r="N238" s="219"/>
      <c r="O238" s="219"/>
      <c r="P238" s="220">
        <f>SUM(P239:P247)</f>
        <v>0</v>
      </c>
      <c r="Q238" s="219"/>
      <c r="R238" s="220">
        <f>SUM(R239:R247)</f>
        <v>32.399857999999995</v>
      </c>
      <c r="S238" s="219"/>
      <c r="T238" s="221">
        <f>SUM(T239:T247)</f>
        <v>24.815999999999999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2" t="s">
        <v>80</v>
      </c>
      <c r="AT238" s="223" t="s">
        <v>72</v>
      </c>
      <c r="AU238" s="223" t="s">
        <v>73</v>
      </c>
      <c r="AY238" s="222" t="s">
        <v>131</v>
      </c>
      <c r="BK238" s="224">
        <f>SUM(BK239:BK247)</f>
        <v>0</v>
      </c>
    </row>
    <row r="239" s="2" customFormat="1" ht="21.75" customHeight="1">
      <c r="A239" s="38"/>
      <c r="B239" s="39"/>
      <c r="C239" s="227" t="s">
        <v>448</v>
      </c>
      <c r="D239" s="227" t="s">
        <v>134</v>
      </c>
      <c r="E239" s="228" t="s">
        <v>427</v>
      </c>
      <c r="F239" s="229" t="s">
        <v>428</v>
      </c>
      <c r="G239" s="230" t="s">
        <v>256</v>
      </c>
      <c r="H239" s="231">
        <v>40.799999999999997</v>
      </c>
      <c r="I239" s="232"/>
      <c r="J239" s="233">
        <f>ROUND(I239*H239,2)</f>
        <v>0</v>
      </c>
      <c r="K239" s="234"/>
      <c r="L239" s="44"/>
      <c r="M239" s="235" t="s">
        <v>1</v>
      </c>
      <c r="N239" s="236" t="s">
        <v>38</v>
      </c>
      <c r="O239" s="91"/>
      <c r="P239" s="237">
        <f>O239*H239</f>
        <v>0</v>
      </c>
      <c r="Q239" s="237">
        <v>0.30360999999999999</v>
      </c>
      <c r="R239" s="237">
        <f>Q239*H239</f>
        <v>12.387287999999998</v>
      </c>
      <c r="S239" s="237">
        <v>0</v>
      </c>
      <c r="T239" s="23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9" t="s">
        <v>138</v>
      </c>
      <c r="AT239" s="239" t="s">
        <v>134</v>
      </c>
      <c r="AU239" s="239" t="s">
        <v>80</v>
      </c>
      <c r="AY239" s="17" t="s">
        <v>131</v>
      </c>
      <c r="BE239" s="240">
        <f>IF(N239="základní",J239,0)</f>
        <v>0</v>
      </c>
      <c r="BF239" s="240">
        <f>IF(N239="snížená",J239,0)</f>
        <v>0</v>
      </c>
      <c r="BG239" s="240">
        <f>IF(N239="zákl. přenesená",J239,0)</f>
        <v>0</v>
      </c>
      <c r="BH239" s="240">
        <f>IF(N239="sníž. přenesená",J239,0)</f>
        <v>0</v>
      </c>
      <c r="BI239" s="240">
        <f>IF(N239="nulová",J239,0)</f>
        <v>0</v>
      </c>
      <c r="BJ239" s="17" t="s">
        <v>80</v>
      </c>
      <c r="BK239" s="240">
        <f>ROUND(I239*H239,2)</f>
        <v>0</v>
      </c>
      <c r="BL239" s="17" t="s">
        <v>138</v>
      </c>
      <c r="BM239" s="239" t="s">
        <v>658</v>
      </c>
    </row>
    <row r="240" s="13" customFormat="1">
      <c r="A240" s="13"/>
      <c r="B240" s="241"/>
      <c r="C240" s="242"/>
      <c r="D240" s="243" t="s">
        <v>144</v>
      </c>
      <c r="E240" s="244" t="s">
        <v>1</v>
      </c>
      <c r="F240" s="245" t="s">
        <v>430</v>
      </c>
      <c r="G240" s="242"/>
      <c r="H240" s="246">
        <v>40.799999999999997</v>
      </c>
      <c r="I240" s="247"/>
      <c r="J240" s="242"/>
      <c r="K240" s="242"/>
      <c r="L240" s="248"/>
      <c r="M240" s="249"/>
      <c r="N240" s="250"/>
      <c r="O240" s="250"/>
      <c r="P240" s="250"/>
      <c r="Q240" s="250"/>
      <c r="R240" s="250"/>
      <c r="S240" s="250"/>
      <c r="T240" s="25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2" t="s">
        <v>144</v>
      </c>
      <c r="AU240" s="252" t="s">
        <v>80</v>
      </c>
      <c r="AV240" s="13" t="s">
        <v>82</v>
      </c>
      <c r="AW240" s="13" t="s">
        <v>30</v>
      </c>
      <c r="AX240" s="13" t="s">
        <v>80</v>
      </c>
      <c r="AY240" s="252" t="s">
        <v>131</v>
      </c>
    </row>
    <row r="241" s="2" customFormat="1" ht="21.75" customHeight="1">
      <c r="A241" s="38"/>
      <c r="B241" s="39"/>
      <c r="C241" s="227" t="s">
        <v>454</v>
      </c>
      <c r="D241" s="227" t="s">
        <v>134</v>
      </c>
      <c r="E241" s="228" t="s">
        <v>432</v>
      </c>
      <c r="F241" s="229" t="s">
        <v>433</v>
      </c>
      <c r="G241" s="230" t="s">
        <v>167</v>
      </c>
      <c r="H241" s="231">
        <v>2</v>
      </c>
      <c r="I241" s="232"/>
      <c r="J241" s="233">
        <f>ROUND(I241*H241,2)</f>
        <v>0</v>
      </c>
      <c r="K241" s="234"/>
      <c r="L241" s="44"/>
      <c r="M241" s="235" t="s">
        <v>1</v>
      </c>
      <c r="N241" s="236" t="s">
        <v>38</v>
      </c>
      <c r="O241" s="91"/>
      <c r="P241" s="237">
        <f>O241*H241</f>
        <v>0</v>
      </c>
      <c r="Q241" s="237">
        <v>0.0064850000000000003</v>
      </c>
      <c r="R241" s="237">
        <f>Q241*H241</f>
        <v>0.012970000000000001</v>
      </c>
      <c r="S241" s="237">
        <v>0</v>
      </c>
      <c r="T241" s="23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9" t="s">
        <v>138</v>
      </c>
      <c r="AT241" s="239" t="s">
        <v>134</v>
      </c>
      <c r="AU241" s="239" t="s">
        <v>80</v>
      </c>
      <c r="AY241" s="17" t="s">
        <v>131</v>
      </c>
      <c r="BE241" s="240">
        <f>IF(N241="základní",J241,0)</f>
        <v>0</v>
      </c>
      <c r="BF241" s="240">
        <f>IF(N241="snížená",J241,0)</f>
        <v>0</v>
      </c>
      <c r="BG241" s="240">
        <f>IF(N241="zákl. přenesená",J241,0)</f>
        <v>0</v>
      </c>
      <c r="BH241" s="240">
        <f>IF(N241="sníž. přenesená",J241,0)</f>
        <v>0</v>
      </c>
      <c r="BI241" s="240">
        <f>IF(N241="nulová",J241,0)</f>
        <v>0</v>
      </c>
      <c r="BJ241" s="17" t="s">
        <v>80</v>
      </c>
      <c r="BK241" s="240">
        <f>ROUND(I241*H241,2)</f>
        <v>0</v>
      </c>
      <c r="BL241" s="17" t="s">
        <v>138</v>
      </c>
      <c r="BM241" s="239" t="s">
        <v>659</v>
      </c>
    </row>
    <row r="242" s="2" customFormat="1" ht="16.5" customHeight="1">
      <c r="A242" s="38"/>
      <c r="B242" s="39"/>
      <c r="C242" s="227" t="s">
        <v>460</v>
      </c>
      <c r="D242" s="227" t="s">
        <v>134</v>
      </c>
      <c r="E242" s="228" t="s">
        <v>435</v>
      </c>
      <c r="F242" s="229" t="s">
        <v>436</v>
      </c>
      <c r="G242" s="230" t="s">
        <v>142</v>
      </c>
      <c r="H242" s="231">
        <v>11.279999999999999</v>
      </c>
      <c r="I242" s="232"/>
      <c r="J242" s="233">
        <f>ROUND(I242*H242,2)</f>
        <v>0</v>
      </c>
      <c r="K242" s="234"/>
      <c r="L242" s="44"/>
      <c r="M242" s="235" t="s">
        <v>1</v>
      </c>
      <c r="N242" s="236" t="s">
        <v>38</v>
      </c>
      <c r="O242" s="91"/>
      <c r="P242" s="237">
        <f>O242*H242</f>
        <v>0</v>
      </c>
      <c r="Q242" s="237">
        <v>0.12</v>
      </c>
      <c r="R242" s="237">
        <f>Q242*H242</f>
        <v>1.3535999999999999</v>
      </c>
      <c r="S242" s="237">
        <v>2.2000000000000002</v>
      </c>
      <c r="T242" s="238">
        <f>S242*H242</f>
        <v>24.815999999999999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9" t="s">
        <v>138</v>
      </c>
      <c r="AT242" s="239" t="s">
        <v>134</v>
      </c>
      <c r="AU242" s="239" t="s">
        <v>80</v>
      </c>
      <c r="AY242" s="17" t="s">
        <v>131</v>
      </c>
      <c r="BE242" s="240">
        <f>IF(N242="základní",J242,0)</f>
        <v>0</v>
      </c>
      <c r="BF242" s="240">
        <f>IF(N242="snížená",J242,0)</f>
        <v>0</v>
      </c>
      <c r="BG242" s="240">
        <f>IF(N242="zákl. přenesená",J242,0)</f>
        <v>0</v>
      </c>
      <c r="BH242" s="240">
        <f>IF(N242="sníž. přenesená",J242,0)</f>
        <v>0</v>
      </c>
      <c r="BI242" s="240">
        <f>IF(N242="nulová",J242,0)</f>
        <v>0</v>
      </c>
      <c r="BJ242" s="17" t="s">
        <v>80</v>
      </c>
      <c r="BK242" s="240">
        <f>ROUND(I242*H242,2)</f>
        <v>0</v>
      </c>
      <c r="BL242" s="17" t="s">
        <v>138</v>
      </c>
      <c r="BM242" s="239" t="s">
        <v>660</v>
      </c>
    </row>
    <row r="243" s="13" customFormat="1">
      <c r="A243" s="13"/>
      <c r="B243" s="241"/>
      <c r="C243" s="242"/>
      <c r="D243" s="243" t="s">
        <v>144</v>
      </c>
      <c r="E243" s="244" t="s">
        <v>1</v>
      </c>
      <c r="F243" s="245" t="s">
        <v>661</v>
      </c>
      <c r="G243" s="242"/>
      <c r="H243" s="246">
        <v>11.279999999999999</v>
      </c>
      <c r="I243" s="247"/>
      <c r="J243" s="242"/>
      <c r="K243" s="242"/>
      <c r="L243" s="248"/>
      <c r="M243" s="249"/>
      <c r="N243" s="250"/>
      <c r="O243" s="250"/>
      <c r="P243" s="250"/>
      <c r="Q243" s="250"/>
      <c r="R243" s="250"/>
      <c r="S243" s="250"/>
      <c r="T243" s="25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2" t="s">
        <v>144</v>
      </c>
      <c r="AU243" s="252" t="s">
        <v>80</v>
      </c>
      <c r="AV243" s="13" t="s">
        <v>82</v>
      </c>
      <c r="AW243" s="13" t="s">
        <v>30</v>
      </c>
      <c r="AX243" s="13" t="s">
        <v>80</v>
      </c>
      <c r="AY243" s="252" t="s">
        <v>131</v>
      </c>
    </row>
    <row r="244" s="13" customFormat="1">
      <c r="A244" s="13"/>
      <c r="B244" s="241"/>
      <c r="C244" s="242"/>
      <c r="D244" s="243" t="s">
        <v>144</v>
      </c>
      <c r="E244" s="244" t="s">
        <v>1</v>
      </c>
      <c r="F244" s="245" t="s">
        <v>662</v>
      </c>
      <c r="G244" s="242"/>
      <c r="H244" s="246">
        <v>10.74</v>
      </c>
      <c r="I244" s="247"/>
      <c r="J244" s="242"/>
      <c r="K244" s="242"/>
      <c r="L244" s="248"/>
      <c r="M244" s="249"/>
      <c r="N244" s="250"/>
      <c r="O244" s="250"/>
      <c r="P244" s="250"/>
      <c r="Q244" s="250"/>
      <c r="R244" s="250"/>
      <c r="S244" s="250"/>
      <c r="T244" s="25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2" t="s">
        <v>144</v>
      </c>
      <c r="AU244" s="252" t="s">
        <v>80</v>
      </c>
      <c r="AV244" s="13" t="s">
        <v>82</v>
      </c>
      <c r="AW244" s="13" t="s">
        <v>30</v>
      </c>
      <c r="AX244" s="13" t="s">
        <v>73</v>
      </c>
      <c r="AY244" s="252" t="s">
        <v>131</v>
      </c>
    </row>
    <row r="245" s="2" customFormat="1" ht="16.5" customHeight="1">
      <c r="A245" s="38"/>
      <c r="B245" s="39"/>
      <c r="C245" s="264" t="s">
        <v>466</v>
      </c>
      <c r="D245" s="264" t="s">
        <v>187</v>
      </c>
      <c r="E245" s="265" t="s">
        <v>441</v>
      </c>
      <c r="F245" s="266" t="s">
        <v>442</v>
      </c>
      <c r="G245" s="267" t="s">
        <v>167</v>
      </c>
      <c r="H245" s="268">
        <v>9</v>
      </c>
      <c r="I245" s="269"/>
      <c r="J245" s="270">
        <f>ROUND(I245*H245,2)</f>
        <v>0</v>
      </c>
      <c r="K245" s="271"/>
      <c r="L245" s="272"/>
      <c r="M245" s="273" t="s">
        <v>1</v>
      </c>
      <c r="N245" s="274" t="s">
        <v>38</v>
      </c>
      <c r="O245" s="91"/>
      <c r="P245" s="237">
        <f>O245*H245</f>
        <v>0</v>
      </c>
      <c r="Q245" s="237">
        <v>1.8109999999999999</v>
      </c>
      <c r="R245" s="237">
        <f>Q245*H245</f>
        <v>16.298999999999999</v>
      </c>
      <c r="S245" s="237">
        <v>0</v>
      </c>
      <c r="T245" s="23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9" t="s">
        <v>170</v>
      </c>
      <c r="AT245" s="239" t="s">
        <v>187</v>
      </c>
      <c r="AU245" s="239" t="s">
        <v>80</v>
      </c>
      <c r="AY245" s="17" t="s">
        <v>131</v>
      </c>
      <c r="BE245" s="240">
        <f>IF(N245="základní",J245,0)</f>
        <v>0</v>
      </c>
      <c r="BF245" s="240">
        <f>IF(N245="snížená",J245,0)</f>
        <v>0</v>
      </c>
      <c r="BG245" s="240">
        <f>IF(N245="zákl. přenesená",J245,0)</f>
        <v>0</v>
      </c>
      <c r="BH245" s="240">
        <f>IF(N245="sníž. přenesená",J245,0)</f>
        <v>0</v>
      </c>
      <c r="BI245" s="240">
        <f>IF(N245="nulová",J245,0)</f>
        <v>0</v>
      </c>
      <c r="BJ245" s="17" t="s">
        <v>80</v>
      </c>
      <c r="BK245" s="240">
        <f>ROUND(I245*H245,2)</f>
        <v>0</v>
      </c>
      <c r="BL245" s="17" t="s">
        <v>138</v>
      </c>
      <c r="BM245" s="239" t="s">
        <v>663</v>
      </c>
    </row>
    <row r="246" s="13" customFormat="1">
      <c r="A246" s="13"/>
      <c r="B246" s="241"/>
      <c r="C246" s="242"/>
      <c r="D246" s="243" t="s">
        <v>144</v>
      </c>
      <c r="E246" s="244" t="s">
        <v>1</v>
      </c>
      <c r="F246" s="245" t="s">
        <v>175</v>
      </c>
      <c r="G246" s="242"/>
      <c r="H246" s="246">
        <v>9</v>
      </c>
      <c r="I246" s="247"/>
      <c r="J246" s="242"/>
      <c r="K246" s="242"/>
      <c r="L246" s="248"/>
      <c r="M246" s="249"/>
      <c r="N246" s="250"/>
      <c r="O246" s="250"/>
      <c r="P246" s="250"/>
      <c r="Q246" s="250"/>
      <c r="R246" s="250"/>
      <c r="S246" s="250"/>
      <c r="T246" s="25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2" t="s">
        <v>144</v>
      </c>
      <c r="AU246" s="252" t="s">
        <v>80</v>
      </c>
      <c r="AV246" s="13" t="s">
        <v>82</v>
      </c>
      <c r="AW246" s="13" t="s">
        <v>30</v>
      </c>
      <c r="AX246" s="13" t="s">
        <v>80</v>
      </c>
      <c r="AY246" s="252" t="s">
        <v>131</v>
      </c>
    </row>
    <row r="247" s="2" customFormat="1" ht="16.5" customHeight="1">
      <c r="A247" s="38"/>
      <c r="B247" s="39"/>
      <c r="C247" s="264" t="s">
        <v>470</v>
      </c>
      <c r="D247" s="264" t="s">
        <v>187</v>
      </c>
      <c r="E247" s="265" t="s">
        <v>445</v>
      </c>
      <c r="F247" s="266" t="s">
        <v>446</v>
      </c>
      <c r="G247" s="267" t="s">
        <v>167</v>
      </c>
      <c r="H247" s="268">
        <v>1</v>
      </c>
      <c r="I247" s="269"/>
      <c r="J247" s="270">
        <f>ROUND(I247*H247,2)</f>
        <v>0</v>
      </c>
      <c r="K247" s="271"/>
      <c r="L247" s="272"/>
      <c r="M247" s="273" t="s">
        <v>1</v>
      </c>
      <c r="N247" s="274" t="s">
        <v>38</v>
      </c>
      <c r="O247" s="91"/>
      <c r="P247" s="237">
        <f>O247*H247</f>
        <v>0</v>
      </c>
      <c r="Q247" s="237">
        <v>2.347</v>
      </c>
      <c r="R247" s="237">
        <f>Q247*H247</f>
        <v>2.347</v>
      </c>
      <c r="S247" s="237">
        <v>0</v>
      </c>
      <c r="T247" s="23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9" t="s">
        <v>170</v>
      </c>
      <c r="AT247" s="239" t="s">
        <v>187</v>
      </c>
      <c r="AU247" s="239" t="s">
        <v>80</v>
      </c>
      <c r="AY247" s="17" t="s">
        <v>131</v>
      </c>
      <c r="BE247" s="240">
        <f>IF(N247="základní",J247,0)</f>
        <v>0</v>
      </c>
      <c r="BF247" s="240">
        <f>IF(N247="snížená",J247,0)</f>
        <v>0</v>
      </c>
      <c r="BG247" s="240">
        <f>IF(N247="zákl. přenesená",J247,0)</f>
        <v>0</v>
      </c>
      <c r="BH247" s="240">
        <f>IF(N247="sníž. přenesená",J247,0)</f>
        <v>0</v>
      </c>
      <c r="BI247" s="240">
        <f>IF(N247="nulová",J247,0)</f>
        <v>0</v>
      </c>
      <c r="BJ247" s="17" t="s">
        <v>80</v>
      </c>
      <c r="BK247" s="240">
        <f>ROUND(I247*H247,2)</f>
        <v>0</v>
      </c>
      <c r="BL247" s="17" t="s">
        <v>138</v>
      </c>
      <c r="BM247" s="239" t="s">
        <v>664</v>
      </c>
    </row>
    <row r="248" s="12" customFormat="1" ht="25.92" customHeight="1">
      <c r="A248" s="12"/>
      <c r="B248" s="211"/>
      <c r="C248" s="212"/>
      <c r="D248" s="213" t="s">
        <v>72</v>
      </c>
      <c r="E248" s="214" t="s">
        <v>452</v>
      </c>
      <c r="F248" s="214" t="s">
        <v>453</v>
      </c>
      <c r="G248" s="212"/>
      <c r="H248" s="212"/>
      <c r="I248" s="215"/>
      <c r="J248" s="216">
        <f>BK248</f>
        <v>0</v>
      </c>
      <c r="K248" s="212"/>
      <c r="L248" s="217"/>
      <c r="M248" s="218"/>
      <c r="N248" s="219"/>
      <c r="O248" s="219"/>
      <c r="P248" s="220">
        <f>P249</f>
        <v>0</v>
      </c>
      <c r="Q248" s="219"/>
      <c r="R248" s="220">
        <f>R249</f>
        <v>0.027720000000000002</v>
      </c>
      <c r="S248" s="219"/>
      <c r="T248" s="221">
        <f>T249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2" t="s">
        <v>80</v>
      </c>
      <c r="AT248" s="223" t="s">
        <v>72</v>
      </c>
      <c r="AU248" s="223" t="s">
        <v>73</v>
      </c>
      <c r="AY248" s="222" t="s">
        <v>131</v>
      </c>
      <c r="BK248" s="224">
        <f>BK249</f>
        <v>0</v>
      </c>
    </row>
    <row r="249" s="2" customFormat="1" ht="21.75" customHeight="1">
      <c r="A249" s="38"/>
      <c r="B249" s="39"/>
      <c r="C249" s="227" t="s">
        <v>474</v>
      </c>
      <c r="D249" s="227" t="s">
        <v>134</v>
      </c>
      <c r="E249" s="228" t="s">
        <v>455</v>
      </c>
      <c r="F249" s="229" t="s">
        <v>456</v>
      </c>
      <c r="G249" s="230" t="s">
        <v>167</v>
      </c>
      <c r="H249" s="231">
        <v>10</v>
      </c>
      <c r="I249" s="232"/>
      <c r="J249" s="233">
        <f>ROUND(I249*H249,2)</f>
        <v>0</v>
      </c>
      <c r="K249" s="234"/>
      <c r="L249" s="44"/>
      <c r="M249" s="235" t="s">
        <v>1</v>
      </c>
      <c r="N249" s="236" t="s">
        <v>38</v>
      </c>
      <c r="O249" s="91"/>
      <c r="P249" s="237">
        <f>O249*H249</f>
        <v>0</v>
      </c>
      <c r="Q249" s="237">
        <v>0.0027720000000000002</v>
      </c>
      <c r="R249" s="237">
        <f>Q249*H249</f>
        <v>0.027720000000000002</v>
      </c>
      <c r="S249" s="237">
        <v>0</v>
      </c>
      <c r="T249" s="23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9" t="s">
        <v>138</v>
      </c>
      <c r="AT249" s="239" t="s">
        <v>134</v>
      </c>
      <c r="AU249" s="239" t="s">
        <v>80</v>
      </c>
      <c r="AY249" s="17" t="s">
        <v>131</v>
      </c>
      <c r="BE249" s="240">
        <f>IF(N249="základní",J249,0)</f>
        <v>0</v>
      </c>
      <c r="BF249" s="240">
        <f>IF(N249="snížená",J249,0)</f>
        <v>0</v>
      </c>
      <c r="BG249" s="240">
        <f>IF(N249="zákl. přenesená",J249,0)</f>
        <v>0</v>
      </c>
      <c r="BH249" s="240">
        <f>IF(N249="sníž. přenesená",J249,0)</f>
        <v>0</v>
      </c>
      <c r="BI249" s="240">
        <f>IF(N249="nulová",J249,0)</f>
        <v>0</v>
      </c>
      <c r="BJ249" s="17" t="s">
        <v>80</v>
      </c>
      <c r="BK249" s="240">
        <f>ROUND(I249*H249,2)</f>
        <v>0</v>
      </c>
      <c r="BL249" s="17" t="s">
        <v>138</v>
      </c>
      <c r="BM249" s="239" t="s">
        <v>665</v>
      </c>
    </row>
    <row r="250" s="12" customFormat="1" ht="25.92" customHeight="1">
      <c r="A250" s="12"/>
      <c r="B250" s="211"/>
      <c r="C250" s="212"/>
      <c r="D250" s="213" t="s">
        <v>72</v>
      </c>
      <c r="E250" s="214" t="s">
        <v>129</v>
      </c>
      <c r="F250" s="214" t="s">
        <v>458</v>
      </c>
      <c r="G250" s="212"/>
      <c r="H250" s="212"/>
      <c r="I250" s="215"/>
      <c r="J250" s="216">
        <f>BK250</f>
        <v>0</v>
      </c>
      <c r="K250" s="212"/>
      <c r="L250" s="217"/>
      <c r="M250" s="218"/>
      <c r="N250" s="219"/>
      <c r="O250" s="219"/>
      <c r="P250" s="220">
        <f>P251+P254+P262</f>
        <v>0</v>
      </c>
      <c r="Q250" s="219"/>
      <c r="R250" s="220">
        <f>R251+R254+R262</f>
        <v>0</v>
      </c>
      <c r="S250" s="219"/>
      <c r="T250" s="221">
        <f>T251+T254+T262</f>
        <v>13.1175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2" t="s">
        <v>80</v>
      </c>
      <c r="AT250" s="223" t="s">
        <v>72</v>
      </c>
      <c r="AU250" s="223" t="s">
        <v>73</v>
      </c>
      <c r="AY250" s="222" t="s">
        <v>131</v>
      </c>
      <c r="BK250" s="224">
        <f>BK251+BK254+BK262</f>
        <v>0</v>
      </c>
    </row>
    <row r="251" s="12" customFormat="1" ht="22.8" customHeight="1">
      <c r="A251" s="12"/>
      <c r="B251" s="211"/>
      <c r="C251" s="212"/>
      <c r="D251" s="213" t="s">
        <v>72</v>
      </c>
      <c r="E251" s="225" t="s">
        <v>170</v>
      </c>
      <c r="F251" s="225" t="s">
        <v>459</v>
      </c>
      <c r="G251" s="212"/>
      <c r="H251" s="212"/>
      <c r="I251" s="215"/>
      <c r="J251" s="226">
        <f>BK251</f>
        <v>0</v>
      </c>
      <c r="K251" s="212"/>
      <c r="L251" s="217"/>
      <c r="M251" s="218"/>
      <c r="N251" s="219"/>
      <c r="O251" s="219"/>
      <c r="P251" s="220">
        <f>SUM(P252:P253)</f>
        <v>0</v>
      </c>
      <c r="Q251" s="219"/>
      <c r="R251" s="220">
        <f>SUM(R252:R253)</f>
        <v>0</v>
      </c>
      <c r="S251" s="219"/>
      <c r="T251" s="221">
        <f>SUM(T252:T253)</f>
        <v>13.1175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22" t="s">
        <v>80</v>
      </c>
      <c r="AT251" s="223" t="s">
        <v>72</v>
      </c>
      <c r="AU251" s="223" t="s">
        <v>80</v>
      </c>
      <c r="AY251" s="222" t="s">
        <v>131</v>
      </c>
      <c r="BK251" s="224">
        <f>SUM(BK252:BK253)</f>
        <v>0</v>
      </c>
    </row>
    <row r="252" s="2" customFormat="1" ht="21.75" customHeight="1">
      <c r="A252" s="38"/>
      <c r="B252" s="39"/>
      <c r="C252" s="227" t="s">
        <v>479</v>
      </c>
      <c r="D252" s="227" t="s">
        <v>134</v>
      </c>
      <c r="E252" s="228" t="s">
        <v>461</v>
      </c>
      <c r="F252" s="229" t="s">
        <v>462</v>
      </c>
      <c r="G252" s="230" t="s">
        <v>205</v>
      </c>
      <c r="H252" s="231">
        <v>7.9500000000000002</v>
      </c>
      <c r="I252" s="232"/>
      <c r="J252" s="233">
        <f>ROUND(I252*H252,2)</f>
        <v>0</v>
      </c>
      <c r="K252" s="234"/>
      <c r="L252" s="44"/>
      <c r="M252" s="235" t="s">
        <v>1</v>
      </c>
      <c r="N252" s="236" t="s">
        <v>38</v>
      </c>
      <c r="O252" s="91"/>
      <c r="P252" s="237">
        <f>O252*H252</f>
        <v>0</v>
      </c>
      <c r="Q252" s="237">
        <v>0</v>
      </c>
      <c r="R252" s="237">
        <f>Q252*H252</f>
        <v>0</v>
      </c>
      <c r="S252" s="237">
        <v>1.6499999999999999</v>
      </c>
      <c r="T252" s="238">
        <f>S252*H252</f>
        <v>13.1175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9" t="s">
        <v>138</v>
      </c>
      <c r="AT252" s="239" t="s">
        <v>134</v>
      </c>
      <c r="AU252" s="239" t="s">
        <v>82</v>
      </c>
      <c r="AY252" s="17" t="s">
        <v>131</v>
      </c>
      <c r="BE252" s="240">
        <f>IF(N252="základní",J252,0)</f>
        <v>0</v>
      </c>
      <c r="BF252" s="240">
        <f>IF(N252="snížená",J252,0)</f>
        <v>0</v>
      </c>
      <c r="BG252" s="240">
        <f>IF(N252="zákl. přenesená",J252,0)</f>
        <v>0</v>
      </c>
      <c r="BH252" s="240">
        <f>IF(N252="sníž. přenesená",J252,0)</f>
        <v>0</v>
      </c>
      <c r="BI252" s="240">
        <f>IF(N252="nulová",J252,0)</f>
        <v>0</v>
      </c>
      <c r="BJ252" s="17" t="s">
        <v>80</v>
      </c>
      <c r="BK252" s="240">
        <f>ROUND(I252*H252,2)</f>
        <v>0</v>
      </c>
      <c r="BL252" s="17" t="s">
        <v>138</v>
      </c>
      <c r="BM252" s="239" t="s">
        <v>666</v>
      </c>
    </row>
    <row r="253" s="13" customFormat="1">
      <c r="A253" s="13"/>
      <c r="B253" s="241"/>
      <c r="C253" s="242"/>
      <c r="D253" s="243" t="s">
        <v>144</v>
      </c>
      <c r="E253" s="244" t="s">
        <v>1</v>
      </c>
      <c r="F253" s="245" t="s">
        <v>667</v>
      </c>
      <c r="G253" s="242"/>
      <c r="H253" s="246">
        <v>7.9500000000000002</v>
      </c>
      <c r="I253" s="247"/>
      <c r="J253" s="242"/>
      <c r="K253" s="242"/>
      <c r="L253" s="248"/>
      <c r="M253" s="249"/>
      <c r="N253" s="250"/>
      <c r="O253" s="250"/>
      <c r="P253" s="250"/>
      <c r="Q253" s="250"/>
      <c r="R253" s="250"/>
      <c r="S253" s="250"/>
      <c r="T253" s="25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2" t="s">
        <v>144</v>
      </c>
      <c r="AU253" s="252" t="s">
        <v>82</v>
      </c>
      <c r="AV253" s="13" t="s">
        <v>82</v>
      </c>
      <c r="AW253" s="13" t="s">
        <v>30</v>
      </c>
      <c r="AX253" s="13" t="s">
        <v>80</v>
      </c>
      <c r="AY253" s="252" t="s">
        <v>131</v>
      </c>
    </row>
    <row r="254" s="12" customFormat="1" ht="22.8" customHeight="1">
      <c r="A254" s="12"/>
      <c r="B254" s="211"/>
      <c r="C254" s="212"/>
      <c r="D254" s="213" t="s">
        <v>72</v>
      </c>
      <c r="E254" s="225" t="s">
        <v>464</v>
      </c>
      <c r="F254" s="225" t="s">
        <v>465</v>
      </c>
      <c r="G254" s="212"/>
      <c r="H254" s="212"/>
      <c r="I254" s="215"/>
      <c r="J254" s="226">
        <f>BK254</f>
        <v>0</v>
      </c>
      <c r="K254" s="212"/>
      <c r="L254" s="217"/>
      <c r="M254" s="218"/>
      <c r="N254" s="219"/>
      <c r="O254" s="219"/>
      <c r="P254" s="220">
        <f>SUM(P255:P261)</f>
        <v>0</v>
      </c>
      <c r="Q254" s="219"/>
      <c r="R254" s="220">
        <f>SUM(R255:R261)</f>
        <v>0</v>
      </c>
      <c r="S254" s="219"/>
      <c r="T254" s="221">
        <f>SUM(T255:T261)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22" t="s">
        <v>80</v>
      </c>
      <c r="AT254" s="223" t="s">
        <v>72</v>
      </c>
      <c r="AU254" s="223" t="s">
        <v>80</v>
      </c>
      <c r="AY254" s="222" t="s">
        <v>131</v>
      </c>
      <c r="BK254" s="224">
        <f>SUM(BK255:BK261)</f>
        <v>0</v>
      </c>
    </row>
    <row r="255" s="2" customFormat="1" ht="16.5" customHeight="1">
      <c r="A255" s="38"/>
      <c r="B255" s="39"/>
      <c r="C255" s="227" t="s">
        <v>483</v>
      </c>
      <c r="D255" s="227" t="s">
        <v>134</v>
      </c>
      <c r="E255" s="228" t="s">
        <v>467</v>
      </c>
      <c r="F255" s="229" t="s">
        <v>468</v>
      </c>
      <c r="G255" s="230" t="s">
        <v>190</v>
      </c>
      <c r="H255" s="231">
        <v>37.933999999999998</v>
      </c>
      <c r="I255" s="232"/>
      <c r="J255" s="233">
        <f>ROUND(I255*H255,2)</f>
        <v>0</v>
      </c>
      <c r="K255" s="234"/>
      <c r="L255" s="44"/>
      <c r="M255" s="235" t="s">
        <v>1</v>
      </c>
      <c r="N255" s="236" t="s">
        <v>38</v>
      </c>
      <c r="O255" s="91"/>
      <c r="P255" s="237">
        <f>O255*H255</f>
        <v>0</v>
      </c>
      <c r="Q255" s="237">
        <v>0</v>
      </c>
      <c r="R255" s="237">
        <f>Q255*H255</f>
        <v>0</v>
      </c>
      <c r="S255" s="237">
        <v>0</v>
      </c>
      <c r="T255" s="23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9" t="s">
        <v>138</v>
      </c>
      <c r="AT255" s="239" t="s">
        <v>134</v>
      </c>
      <c r="AU255" s="239" t="s">
        <v>82</v>
      </c>
      <c r="AY255" s="17" t="s">
        <v>131</v>
      </c>
      <c r="BE255" s="240">
        <f>IF(N255="základní",J255,0)</f>
        <v>0</v>
      </c>
      <c r="BF255" s="240">
        <f>IF(N255="snížená",J255,0)</f>
        <v>0</v>
      </c>
      <c r="BG255" s="240">
        <f>IF(N255="zákl. přenesená",J255,0)</f>
        <v>0</v>
      </c>
      <c r="BH255" s="240">
        <f>IF(N255="sníž. přenesená",J255,0)</f>
        <v>0</v>
      </c>
      <c r="BI255" s="240">
        <f>IF(N255="nulová",J255,0)</f>
        <v>0</v>
      </c>
      <c r="BJ255" s="17" t="s">
        <v>80</v>
      </c>
      <c r="BK255" s="240">
        <f>ROUND(I255*H255,2)</f>
        <v>0</v>
      </c>
      <c r="BL255" s="17" t="s">
        <v>138</v>
      </c>
      <c r="BM255" s="239" t="s">
        <v>668</v>
      </c>
    </row>
    <row r="256" s="2" customFormat="1" ht="21.75" customHeight="1">
      <c r="A256" s="38"/>
      <c r="B256" s="39"/>
      <c r="C256" s="227" t="s">
        <v>489</v>
      </c>
      <c r="D256" s="227" t="s">
        <v>134</v>
      </c>
      <c r="E256" s="228" t="s">
        <v>471</v>
      </c>
      <c r="F256" s="229" t="s">
        <v>472</v>
      </c>
      <c r="G256" s="230" t="s">
        <v>190</v>
      </c>
      <c r="H256" s="231">
        <v>37.933999999999998</v>
      </c>
      <c r="I256" s="232"/>
      <c r="J256" s="233">
        <f>ROUND(I256*H256,2)</f>
        <v>0</v>
      </c>
      <c r="K256" s="234"/>
      <c r="L256" s="44"/>
      <c r="M256" s="235" t="s">
        <v>1</v>
      </c>
      <c r="N256" s="236" t="s">
        <v>38</v>
      </c>
      <c r="O256" s="91"/>
      <c r="P256" s="237">
        <f>O256*H256</f>
        <v>0</v>
      </c>
      <c r="Q256" s="237">
        <v>0</v>
      </c>
      <c r="R256" s="237">
        <f>Q256*H256</f>
        <v>0</v>
      </c>
      <c r="S256" s="237">
        <v>0</v>
      </c>
      <c r="T256" s="23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9" t="s">
        <v>138</v>
      </c>
      <c r="AT256" s="239" t="s">
        <v>134</v>
      </c>
      <c r="AU256" s="239" t="s">
        <v>82</v>
      </c>
      <c r="AY256" s="17" t="s">
        <v>131</v>
      </c>
      <c r="BE256" s="240">
        <f>IF(N256="základní",J256,0)</f>
        <v>0</v>
      </c>
      <c r="BF256" s="240">
        <f>IF(N256="snížená",J256,0)</f>
        <v>0</v>
      </c>
      <c r="BG256" s="240">
        <f>IF(N256="zákl. přenesená",J256,0)</f>
        <v>0</v>
      </c>
      <c r="BH256" s="240">
        <f>IF(N256="sníž. přenesená",J256,0)</f>
        <v>0</v>
      </c>
      <c r="BI256" s="240">
        <f>IF(N256="nulová",J256,0)</f>
        <v>0</v>
      </c>
      <c r="BJ256" s="17" t="s">
        <v>80</v>
      </c>
      <c r="BK256" s="240">
        <f>ROUND(I256*H256,2)</f>
        <v>0</v>
      </c>
      <c r="BL256" s="17" t="s">
        <v>138</v>
      </c>
      <c r="BM256" s="239" t="s">
        <v>669</v>
      </c>
    </row>
    <row r="257" s="2" customFormat="1" ht="16.5" customHeight="1">
      <c r="A257" s="38"/>
      <c r="B257" s="39"/>
      <c r="C257" s="227" t="s">
        <v>495</v>
      </c>
      <c r="D257" s="227" t="s">
        <v>134</v>
      </c>
      <c r="E257" s="228" t="s">
        <v>475</v>
      </c>
      <c r="F257" s="229" t="s">
        <v>476</v>
      </c>
      <c r="G257" s="230" t="s">
        <v>190</v>
      </c>
      <c r="H257" s="231">
        <v>948.35000000000002</v>
      </c>
      <c r="I257" s="232"/>
      <c r="J257" s="233">
        <f>ROUND(I257*H257,2)</f>
        <v>0</v>
      </c>
      <c r="K257" s="234"/>
      <c r="L257" s="44"/>
      <c r="M257" s="235" t="s">
        <v>1</v>
      </c>
      <c r="N257" s="236" t="s">
        <v>38</v>
      </c>
      <c r="O257" s="91"/>
      <c r="P257" s="237">
        <f>O257*H257</f>
        <v>0</v>
      </c>
      <c r="Q257" s="237">
        <v>0</v>
      </c>
      <c r="R257" s="237">
        <f>Q257*H257</f>
        <v>0</v>
      </c>
      <c r="S257" s="237">
        <v>0</v>
      </c>
      <c r="T257" s="23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9" t="s">
        <v>138</v>
      </c>
      <c r="AT257" s="239" t="s">
        <v>134</v>
      </c>
      <c r="AU257" s="239" t="s">
        <v>82</v>
      </c>
      <c r="AY257" s="17" t="s">
        <v>131</v>
      </c>
      <c r="BE257" s="240">
        <f>IF(N257="základní",J257,0)</f>
        <v>0</v>
      </c>
      <c r="BF257" s="240">
        <f>IF(N257="snížená",J257,0)</f>
        <v>0</v>
      </c>
      <c r="BG257" s="240">
        <f>IF(N257="zákl. přenesená",J257,0)</f>
        <v>0</v>
      </c>
      <c r="BH257" s="240">
        <f>IF(N257="sníž. přenesená",J257,0)</f>
        <v>0</v>
      </c>
      <c r="BI257" s="240">
        <f>IF(N257="nulová",J257,0)</f>
        <v>0</v>
      </c>
      <c r="BJ257" s="17" t="s">
        <v>80</v>
      </c>
      <c r="BK257" s="240">
        <f>ROUND(I257*H257,2)</f>
        <v>0</v>
      </c>
      <c r="BL257" s="17" t="s">
        <v>138</v>
      </c>
      <c r="BM257" s="239" t="s">
        <v>670</v>
      </c>
    </row>
    <row r="258" s="13" customFormat="1">
      <c r="A258" s="13"/>
      <c r="B258" s="241"/>
      <c r="C258" s="242"/>
      <c r="D258" s="243" t="s">
        <v>144</v>
      </c>
      <c r="E258" s="244" t="s">
        <v>1</v>
      </c>
      <c r="F258" s="245" t="s">
        <v>671</v>
      </c>
      <c r="G258" s="242"/>
      <c r="H258" s="246">
        <v>948.35000000000002</v>
      </c>
      <c r="I258" s="247"/>
      <c r="J258" s="242"/>
      <c r="K258" s="242"/>
      <c r="L258" s="248"/>
      <c r="M258" s="249"/>
      <c r="N258" s="250"/>
      <c r="O258" s="250"/>
      <c r="P258" s="250"/>
      <c r="Q258" s="250"/>
      <c r="R258" s="250"/>
      <c r="S258" s="250"/>
      <c r="T258" s="25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2" t="s">
        <v>144</v>
      </c>
      <c r="AU258" s="252" t="s">
        <v>82</v>
      </c>
      <c r="AV258" s="13" t="s">
        <v>82</v>
      </c>
      <c r="AW258" s="13" t="s">
        <v>30</v>
      </c>
      <c r="AX258" s="13" t="s">
        <v>80</v>
      </c>
      <c r="AY258" s="252" t="s">
        <v>131</v>
      </c>
    </row>
    <row r="259" s="2" customFormat="1" ht="21.75" customHeight="1">
      <c r="A259" s="38"/>
      <c r="B259" s="39"/>
      <c r="C259" s="227" t="s">
        <v>313</v>
      </c>
      <c r="D259" s="227" t="s">
        <v>134</v>
      </c>
      <c r="E259" s="228" t="s">
        <v>480</v>
      </c>
      <c r="F259" s="229" t="s">
        <v>481</v>
      </c>
      <c r="G259" s="230" t="s">
        <v>190</v>
      </c>
      <c r="H259" s="231">
        <v>37.933999999999998</v>
      </c>
      <c r="I259" s="232"/>
      <c r="J259" s="233">
        <f>ROUND(I259*H259,2)</f>
        <v>0</v>
      </c>
      <c r="K259" s="234"/>
      <c r="L259" s="44"/>
      <c r="M259" s="235" t="s">
        <v>1</v>
      </c>
      <c r="N259" s="236" t="s">
        <v>38</v>
      </c>
      <c r="O259" s="91"/>
      <c r="P259" s="237">
        <f>O259*H259</f>
        <v>0</v>
      </c>
      <c r="Q259" s="237">
        <v>0</v>
      </c>
      <c r="R259" s="237">
        <f>Q259*H259</f>
        <v>0</v>
      </c>
      <c r="S259" s="237">
        <v>0</v>
      </c>
      <c r="T259" s="23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9" t="s">
        <v>138</v>
      </c>
      <c r="AT259" s="239" t="s">
        <v>134</v>
      </c>
      <c r="AU259" s="239" t="s">
        <v>82</v>
      </c>
      <c r="AY259" s="17" t="s">
        <v>131</v>
      </c>
      <c r="BE259" s="240">
        <f>IF(N259="základní",J259,0)</f>
        <v>0</v>
      </c>
      <c r="BF259" s="240">
        <f>IF(N259="snížená",J259,0)</f>
        <v>0</v>
      </c>
      <c r="BG259" s="240">
        <f>IF(N259="zákl. přenesená",J259,0)</f>
        <v>0</v>
      </c>
      <c r="BH259" s="240">
        <f>IF(N259="sníž. přenesená",J259,0)</f>
        <v>0</v>
      </c>
      <c r="BI259" s="240">
        <f>IF(N259="nulová",J259,0)</f>
        <v>0</v>
      </c>
      <c r="BJ259" s="17" t="s">
        <v>80</v>
      </c>
      <c r="BK259" s="240">
        <f>ROUND(I259*H259,2)</f>
        <v>0</v>
      </c>
      <c r="BL259" s="17" t="s">
        <v>138</v>
      </c>
      <c r="BM259" s="239" t="s">
        <v>672</v>
      </c>
    </row>
    <row r="260" s="2" customFormat="1" ht="33" customHeight="1">
      <c r="A260" s="38"/>
      <c r="B260" s="39"/>
      <c r="C260" s="227" t="s">
        <v>673</v>
      </c>
      <c r="D260" s="227" t="s">
        <v>134</v>
      </c>
      <c r="E260" s="228" t="s">
        <v>484</v>
      </c>
      <c r="F260" s="229" t="s">
        <v>485</v>
      </c>
      <c r="G260" s="230" t="s">
        <v>190</v>
      </c>
      <c r="H260" s="231">
        <v>37.933999999999998</v>
      </c>
      <c r="I260" s="232"/>
      <c r="J260" s="233">
        <f>ROUND(I260*H260,2)</f>
        <v>0</v>
      </c>
      <c r="K260" s="234"/>
      <c r="L260" s="44"/>
      <c r="M260" s="235" t="s">
        <v>1</v>
      </c>
      <c r="N260" s="236" t="s">
        <v>38</v>
      </c>
      <c r="O260" s="91"/>
      <c r="P260" s="237">
        <f>O260*H260</f>
        <v>0</v>
      </c>
      <c r="Q260" s="237">
        <v>0</v>
      </c>
      <c r="R260" s="237">
        <f>Q260*H260</f>
        <v>0</v>
      </c>
      <c r="S260" s="237">
        <v>0</v>
      </c>
      <c r="T260" s="23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9" t="s">
        <v>138</v>
      </c>
      <c r="AT260" s="239" t="s">
        <v>134</v>
      </c>
      <c r="AU260" s="239" t="s">
        <v>82</v>
      </c>
      <c r="AY260" s="17" t="s">
        <v>131</v>
      </c>
      <c r="BE260" s="240">
        <f>IF(N260="základní",J260,0)</f>
        <v>0</v>
      </c>
      <c r="BF260" s="240">
        <f>IF(N260="snížená",J260,0)</f>
        <v>0</v>
      </c>
      <c r="BG260" s="240">
        <f>IF(N260="zákl. přenesená",J260,0)</f>
        <v>0</v>
      </c>
      <c r="BH260" s="240">
        <f>IF(N260="sníž. přenesená",J260,0)</f>
        <v>0</v>
      </c>
      <c r="BI260" s="240">
        <f>IF(N260="nulová",J260,0)</f>
        <v>0</v>
      </c>
      <c r="BJ260" s="17" t="s">
        <v>80</v>
      </c>
      <c r="BK260" s="240">
        <f>ROUND(I260*H260,2)</f>
        <v>0</v>
      </c>
      <c r="BL260" s="17" t="s">
        <v>138</v>
      </c>
      <c r="BM260" s="239" t="s">
        <v>674</v>
      </c>
    </row>
    <row r="261" s="13" customFormat="1">
      <c r="A261" s="13"/>
      <c r="B261" s="241"/>
      <c r="C261" s="242"/>
      <c r="D261" s="243" t="s">
        <v>144</v>
      </c>
      <c r="E261" s="244" t="s">
        <v>1</v>
      </c>
      <c r="F261" s="245" t="s">
        <v>675</v>
      </c>
      <c r="G261" s="242"/>
      <c r="H261" s="246">
        <v>37.933999999999998</v>
      </c>
      <c r="I261" s="247"/>
      <c r="J261" s="242"/>
      <c r="K261" s="242"/>
      <c r="L261" s="248"/>
      <c r="M261" s="249"/>
      <c r="N261" s="250"/>
      <c r="O261" s="250"/>
      <c r="P261" s="250"/>
      <c r="Q261" s="250"/>
      <c r="R261" s="250"/>
      <c r="S261" s="250"/>
      <c r="T261" s="25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2" t="s">
        <v>144</v>
      </c>
      <c r="AU261" s="252" t="s">
        <v>82</v>
      </c>
      <c r="AV261" s="13" t="s">
        <v>82</v>
      </c>
      <c r="AW261" s="13" t="s">
        <v>30</v>
      </c>
      <c r="AX261" s="13" t="s">
        <v>80</v>
      </c>
      <c r="AY261" s="252" t="s">
        <v>131</v>
      </c>
    </row>
    <row r="262" s="12" customFormat="1" ht="22.8" customHeight="1">
      <c r="A262" s="12"/>
      <c r="B262" s="211"/>
      <c r="C262" s="212"/>
      <c r="D262" s="213" t="s">
        <v>72</v>
      </c>
      <c r="E262" s="225" t="s">
        <v>487</v>
      </c>
      <c r="F262" s="225" t="s">
        <v>488</v>
      </c>
      <c r="G262" s="212"/>
      <c r="H262" s="212"/>
      <c r="I262" s="215"/>
      <c r="J262" s="226">
        <f>BK262</f>
        <v>0</v>
      </c>
      <c r="K262" s="212"/>
      <c r="L262" s="217"/>
      <c r="M262" s="218"/>
      <c r="N262" s="219"/>
      <c r="O262" s="219"/>
      <c r="P262" s="220">
        <f>P263</f>
        <v>0</v>
      </c>
      <c r="Q262" s="219"/>
      <c r="R262" s="220">
        <f>R263</f>
        <v>0</v>
      </c>
      <c r="S262" s="219"/>
      <c r="T262" s="221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2" t="s">
        <v>80</v>
      </c>
      <c r="AT262" s="223" t="s">
        <v>72</v>
      </c>
      <c r="AU262" s="223" t="s">
        <v>80</v>
      </c>
      <c r="AY262" s="222" t="s">
        <v>131</v>
      </c>
      <c r="BK262" s="224">
        <f>BK263</f>
        <v>0</v>
      </c>
    </row>
    <row r="263" s="2" customFormat="1" ht="21.75" customHeight="1">
      <c r="A263" s="38"/>
      <c r="B263" s="39"/>
      <c r="C263" s="227" t="s">
        <v>676</v>
      </c>
      <c r="D263" s="227" t="s">
        <v>134</v>
      </c>
      <c r="E263" s="228" t="s">
        <v>490</v>
      </c>
      <c r="F263" s="229" t="s">
        <v>491</v>
      </c>
      <c r="G263" s="230" t="s">
        <v>190</v>
      </c>
      <c r="H263" s="231">
        <v>182.28</v>
      </c>
      <c r="I263" s="232"/>
      <c r="J263" s="233">
        <f>ROUND(I263*H263,2)</f>
        <v>0</v>
      </c>
      <c r="K263" s="234"/>
      <c r="L263" s="44"/>
      <c r="M263" s="288" t="s">
        <v>1</v>
      </c>
      <c r="N263" s="289" t="s">
        <v>38</v>
      </c>
      <c r="O263" s="290"/>
      <c r="P263" s="291">
        <f>O263*H263</f>
        <v>0</v>
      </c>
      <c r="Q263" s="291">
        <v>0</v>
      </c>
      <c r="R263" s="291">
        <f>Q263*H263</f>
        <v>0</v>
      </c>
      <c r="S263" s="291">
        <v>0</v>
      </c>
      <c r="T263" s="292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9" t="s">
        <v>138</v>
      </c>
      <c r="AT263" s="239" t="s">
        <v>134</v>
      </c>
      <c r="AU263" s="239" t="s">
        <v>82</v>
      </c>
      <c r="AY263" s="17" t="s">
        <v>131</v>
      </c>
      <c r="BE263" s="240">
        <f>IF(N263="základní",J263,0)</f>
        <v>0</v>
      </c>
      <c r="BF263" s="240">
        <f>IF(N263="snížená",J263,0)</f>
        <v>0</v>
      </c>
      <c r="BG263" s="240">
        <f>IF(N263="zákl. přenesená",J263,0)</f>
        <v>0</v>
      </c>
      <c r="BH263" s="240">
        <f>IF(N263="sníž. přenesená",J263,0)</f>
        <v>0</v>
      </c>
      <c r="BI263" s="240">
        <f>IF(N263="nulová",J263,0)</f>
        <v>0</v>
      </c>
      <c r="BJ263" s="17" t="s">
        <v>80</v>
      </c>
      <c r="BK263" s="240">
        <f>ROUND(I263*H263,2)</f>
        <v>0</v>
      </c>
      <c r="BL263" s="17" t="s">
        <v>138</v>
      </c>
      <c r="BM263" s="239" t="s">
        <v>677</v>
      </c>
    </row>
    <row r="264" s="2" customFormat="1" ht="6.96" customHeight="1">
      <c r="A264" s="38"/>
      <c r="B264" s="66"/>
      <c r="C264" s="67"/>
      <c r="D264" s="67"/>
      <c r="E264" s="67"/>
      <c r="F264" s="67"/>
      <c r="G264" s="67"/>
      <c r="H264" s="67"/>
      <c r="I264" s="67"/>
      <c r="J264" s="67"/>
      <c r="K264" s="67"/>
      <c r="L264" s="44"/>
      <c r="M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</row>
  </sheetData>
  <sheetProtection sheet="1" autoFilter="0" formatColumns="0" formatRows="0" objects="1" scenarios="1" spinCount="100000" saltValue="R2QlsztsQFN1bAhjFRPAAUutyeUJOC92J/JppGOqi0ErczA1lbFOIPw6rpw6oPfrmyQOEHX5QGNPcpxguiWxaw==" hashValue="JX2yrLaQbuLgY1VvG0CjhdhngNigrhtRBeltUQ9NeoIpQYFp1+T41Jc7cfUhZATV7Gi6bQoY5xhk6+wG652akw==" algorithmName="SHA-512" password="CC35"/>
  <autoFilter ref="C130:K26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82</v>
      </c>
    </row>
    <row r="4" s="1" customFormat="1" ht="24.96" customHeight="1">
      <c r="B4" s="20"/>
      <c r="D4" s="148" t="s">
        <v>102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26.25" customHeight="1">
      <c r="B7" s="20"/>
      <c r="E7" s="151" t="str">
        <f>'Rekapitulace stavby'!K6</f>
        <v>Oprava propustků v km 54,236 a 58,210 tratě Veselí nad Lužnicí - Jihlava</v>
      </c>
      <c r="F7" s="150"/>
      <c r="G7" s="150"/>
      <c r="H7" s="150"/>
      <c r="L7" s="20"/>
    </row>
    <row r="8" s="1" customFormat="1" ht="12" customHeight="1">
      <c r="B8" s="20"/>
      <c r="D8" s="150" t="s">
        <v>103</v>
      </c>
      <c r="L8" s="20"/>
    </row>
    <row r="9" s="2" customFormat="1" ht="16.5" customHeight="1">
      <c r="A9" s="38"/>
      <c r="B9" s="44"/>
      <c r="C9" s="38"/>
      <c r="D9" s="38"/>
      <c r="E9" s="151" t="s">
        <v>543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105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115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7. 5. 2019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ROUND((SUM(BE126:BE141)),  2)</f>
        <v>0</v>
      </c>
      <c r="G35" s="38"/>
      <c r="H35" s="38"/>
      <c r="I35" s="164">
        <v>0.20999999999999999</v>
      </c>
      <c r="J35" s="163">
        <f>ROUND(((SUM(BE126:BE141))*I35),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ROUND((SUM(BF126:BF141)),  2)</f>
        <v>0</v>
      </c>
      <c r="G36" s="38"/>
      <c r="H36" s="38"/>
      <c r="I36" s="164">
        <v>0.14999999999999999</v>
      </c>
      <c r="J36" s="163">
        <f>ROUND(((SUM(BF126:BF141))*I36),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ROUND((SUM(BG126:BG141)),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ROUND((SUM(BH126:BH141)),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ROUND((SUM(BI126:BI141)),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83" t="str">
        <f>E7</f>
        <v>Oprava propustků v km 54,236 a 58,210 tratě Veselí nad Lužnicí - Jihlava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1" customFormat="1" ht="12" customHeight="1">
      <c r="B86" s="21"/>
      <c r="C86" s="32" t="s">
        <v>103</v>
      </c>
      <c r="D86" s="22"/>
      <c r="E86" s="22"/>
      <c r="F86" s="22"/>
      <c r="G86" s="22"/>
      <c r="H86" s="22"/>
      <c r="I86" s="22"/>
      <c r="J86" s="22"/>
      <c r="K86" s="22"/>
      <c r="L86" s="20"/>
    </row>
    <row r="87" hidden="1" s="2" customFormat="1" ht="16.5" customHeight="1">
      <c r="A87" s="38"/>
      <c r="B87" s="39"/>
      <c r="C87" s="40"/>
      <c r="D87" s="40"/>
      <c r="E87" s="183" t="s">
        <v>543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12" customHeight="1">
      <c r="A88" s="38"/>
      <c r="B88" s="39"/>
      <c r="C88" s="32" t="s">
        <v>105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6.5" customHeight="1">
      <c r="A89" s="38"/>
      <c r="B89" s="39"/>
      <c r="C89" s="40"/>
      <c r="D89" s="40"/>
      <c r="E89" s="76" t="str">
        <f>E11</f>
        <v>VRN - Vedlejší rozpočtové náklady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7. 5. 2019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9.28" customHeight="1">
      <c r="A96" s="38"/>
      <c r="B96" s="39"/>
      <c r="C96" s="184" t="s">
        <v>108</v>
      </c>
      <c r="D96" s="185"/>
      <c r="E96" s="185"/>
      <c r="F96" s="185"/>
      <c r="G96" s="185"/>
      <c r="H96" s="185"/>
      <c r="I96" s="185"/>
      <c r="J96" s="186" t="s">
        <v>109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hidden="1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22.8" customHeight="1">
      <c r="A98" s="38"/>
      <c r="B98" s="39"/>
      <c r="C98" s="187" t="s">
        <v>110</v>
      </c>
      <c r="D98" s="40"/>
      <c r="E98" s="40"/>
      <c r="F98" s="40"/>
      <c r="G98" s="40"/>
      <c r="H98" s="40"/>
      <c r="I98" s="40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111</v>
      </c>
    </row>
    <row r="99" hidden="1" s="9" customFormat="1" ht="24.96" customHeight="1">
      <c r="A99" s="9"/>
      <c r="B99" s="188"/>
      <c r="C99" s="189"/>
      <c r="D99" s="190" t="s">
        <v>115</v>
      </c>
      <c r="E99" s="191"/>
      <c r="F99" s="191"/>
      <c r="G99" s="191"/>
      <c r="H99" s="191"/>
      <c r="I99" s="191"/>
      <c r="J99" s="192">
        <f>J127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4"/>
      <c r="C100" s="133"/>
      <c r="D100" s="195" t="s">
        <v>501</v>
      </c>
      <c r="E100" s="196"/>
      <c r="F100" s="196"/>
      <c r="G100" s="196"/>
      <c r="H100" s="196"/>
      <c r="I100" s="196"/>
      <c r="J100" s="197">
        <f>J128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4"/>
      <c r="C101" s="133"/>
      <c r="D101" s="195" t="s">
        <v>502</v>
      </c>
      <c r="E101" s="196"/>
      <c r="F101" s="196"/>
      <c r="G101" s="196"/>
      <c r="H101" s="196"/>
      <c r="I101" s="196"/>
      <c r="J101" s="197">
        <f>J131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4"/>
      <c r="C102" s="133"/>
      <c r="D102" s="195" t="s">
        <v>503</v>
      </c>
      <c r="E102" s="196"/>
      <c r="F102" s="196"/>
      <c r="G102" s="196"/>
      <c r="H102" s="196"/>
      <c r="I102" s="196"/>
      <c r="J102" s="197">
        <f>J135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4"/>
      <c r="C103" s="133"/>
      <c r="D103" s="195" t="s">
        <v>504</v>
      </c>
      <c r="E103" s="196"/>
      <c r="F103" s="196"/>
      <c r="G103" s="196"/>
      <c r="H103" s="196"/>
      <c r="I103" s="196"/>
      <c r="J103" s="197">
        <f>J138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4"/>
      <c r="C104" s="133"/>
      <c r="D104" s="195" t="s">
        <v>505</v>
      </c>
      <c r="E104" s="196"/>
      <c r="F104" s="196"/>
      <c r="G104" s="196"/>
      <c r="H104" s="196"/>
      <c r="I104" s="196"/>
      <c r="J104" s="197">
        <f>J140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83" t="str">
        <f>E7</f>
        <v>Oprava propustků v km 54,236 a 58,210 tratě Veselí nad Lužnicí - Jihlava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103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3" t="s">
        <v>543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105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VRN - Vedlejší rozpočtové náklady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 xml:space="preserve"> </v>
      </c>
      <c r="G120" s="40"/>
      <c r="H120" s="40"/>
      <c r="I120" s="32" t="s">
        <v>22</v>
      </c>
      <c r="J120" s="79" t="str">
        <f>IF(J14="","",J14)</f>
        <v>7. 5. 2019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E17</f>
        <v xml:space="preserve"> </v>
      </c>
      <c r="G122" s="40"/>
      <c r="H122" s="40"/>
      <c r="I122" s="32" t="s">
        <v>29</v>
      </c>
      <c r="J122" s="36" t="str">
        <f>E23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IF(E20="","",E20)</f>
        <v>Vyplň údaj</v>
      </c>
      <c r="G123" s="40"/>
      <c r="H123" s="40"/>
      <c r="I123" s="32" t="s">
        <v>31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9"/>
      <c r="B125" s="200"/>
      <c r="C125" s="201" t="s">
        <v>117</v>
      </c>
      <c r="D125" s="202" t="s">
        <v>58</v>
      </c>
      <c r="E125" s="202" t="s">
        <v>54</v>
      </c>
      <c r="F125" s="202" t="s">
        <v>55</v>
      </c>
      <c r="G125" s="202" t="s">
        <v>118</v>
      </c>
      <c r="H125" s="202" t="s">
        <v>119</v>
      </c>
      <c r="I125" s="202" t="s">
        <v>120</v>
      </c>
      <c r="J125" s="203" t="s">
        <v>109</v>
      </c>
      <c r="K125" s="204" t="s">
        <v>121</v>
      </c>
      <c r="L125" s="205"/>
      <c r="M125" s="100" t="s">
        <v>1</v>
      </c>
      <c r="N125" s="101" t="s">
        <v>37</v>
      </c>
      <c r="O125" s="101" t="s">
        <v>122</v>
      </c>
      <c r="P125" s="101" t="s">
        <v>123</v>
      </c>
      <c r="Q125" s="101" t="s">
        <v>124</v>
      </c>
      <c r="R125" s="101" t="s">
        <v>125</v>
      </c>
      <c r="S125" s="101" t="s">
        <v>126</v>
      </c>
      <c r="T125" s="102" t="s">
        <v>127</v>
      </c>
      <c r="U125" s="199"/>
      <c r="V125" s="199"/>
      <c r="W125" s="199"/>
      <c r="X125" s="199"/>
      <c r="Y125" s="199"/>
      <c r="Z125" s="199"/>
      <c r="AA125" s="199"/>
      <c r="AB125" s="199"/>
      <c r="AC125" s="199"/>
      <c r="AD125" s="199"/>
      <c r="AE125" s="199"/>
    </row>
    <row r="126" s="2" customFormat="1" ht="22.8" customHeight="1">
      <c r="A126" s="38"/>
      <c r="B126" s="39"/>
      <c r="C126" s="107" t="s">
        <v>128</v>
      </c>
      <c r="D126" s="40"/>
      <c r="E126" s="40"/>
      <c r="F126" s="40"/>
      <c r="G126" s="40"/>
      <c r="H126" s="40"/>
      <c r="I126" s="40"/>
      <c r="J126" s="206">
        <f>BK126</f>
        <v>0</v>
      </c>
      <c r="K126" s="40"/>
      <c r="L126" s="44"/>
      <c r="M126" s="103"/>
      <c r="N126" s="207"/>
      <c r="O126" s="104"/>
      <c r="P126" s="208">
        <f>P127</f>
        <v>0</v>
      </c>
      <c r="Q126" s="104"/>
      <c r="R126" s="208">
        <f>R127</f>
        <v>0</v>
      </c>
      <c r="S126" s="104"/>
      <c r="T126" s="209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111</v>
      </c>
      <c r="BK126" s="210">
        <f>BK127</f>
        <v>0</v>
      </c>
    </row>
    <row r="127" s="12" customFormat="1" ht="25.92" customHeight="1">
      <c r="A127" s="12"/>
      <c r="B127" s="211"/>
      <c r="C127" s="212"/>
      <c r="D127" s="213" t="s">
        <v>72</v>
      </c>
      <c r="E127" s="214" t="s">
        <v>90</v>
      </c>
      <c r="F127" s="214" t="s">
        <v>91</v>
      </c>
      <c r="G127" s="212"/>
      <c r="H127" s="212"/>
      <c r="I127" s="215"/>
      <c r="J127" s="216">
        <f>BK127</f>
        <v>0</v>
      </c>
      <c r="K127" s="212"/>
      <c r="L127" s="217"/>
      <c r="M127" s="218"/>
      <c r="N127" s="219"/>
      <c r="O127" s="219"/>
      <c r="P127" s="220">
        <f>P128+P131+P135+P138+P140</f>
        <v>0</v>
      </c>
      <c r="Q127" s="219"/>
      <c r="R127" s="220">
        <f>R128+R131+R135+R138+R140</f>
        <v>0</v>
      </c>
      <c r="S127" s="219"/>
      <c r="T127" s="221">
        <f>T128+T131+T135+T138+T140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132</v>
      </c>
      <c r="AT127" s="223" t="s">
        <v>72</v>
      </c>
      <c r="AU127" s="223" t="s">
        <v>73</v>
      </c>
      <c r="AY127" s="222" t="s">
        <v>131</v>
      </c>
      <c r="BK127" s="224">
        <f>BK128+BK131+BK135+BK138+BK140</f>
        <v>0</v>
      </c>
    </row>
    <row r="128" s="12" customFormat="1" ht="22.8" customHeight="1">
      <c r="A128" s="12"/>
      <c r="B128" s="211"/>
      <c r="C128" s="212"/>
      <c r="D128" s="213" t="s">
        <v>72</v>
      </c>
      <c r="E128" s="225" t="s">
        <v>506</v>
      </c>
      <c r="F128" s="225" t="s">
        <v>507</v>
      </c>
      <c r="G128" s="212"/>
      <c r="H128" s="212"/>
      <c r="I128" s="215"/>
      <c r="J128" s="226">
        <f>BK128</f>
        <v>0</v>
      </c>
      <c r="K128" s="212"/>
      <c r="L128" s="217"/>
      <c r="M128" s="218"/>
      <c r="N128" s="219"/>
      <c r="O128" s="219"/>
      <c r="P128" s="220">
        <f>SUM(P129:P130)</f>
        <v>0</v>
      </c>
      <c r="Q128" s="219"/>
      <c r="R128" s="220">
        <f>SUM(R129:R130)</f>
        <v>0</v>
      </c>
      <c r="S128" s="219"/>
      <c r="T128" s="221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132</v>
      </c>
      <c r="AT128" s="223" t="s">
        <v>72</v>
      </c>
      <c r="AU128" s="223" t="s">
        <v>80</v>
      </c>
      <c r="AY128" s="222" t="s">
        <v>131</v>
      </c>
      <c r="BK128" s="224">
        <f>SUM(BK129:BK130)</f>
        <v>0</v>
      </c>
    </row>
    <row r="129" s="2" customFormat="1" ht="16.5" customHeight="1">
      <c r="A129" s="38"/>
      <c r="B129" s="39"/>
      <c r="C129" s="227" t="s">
        <v>80</v>
      </c>
      <c r="D129" s="227" t="s">
        <v>134</v>
      </c>
      <c r="E129" s="228" t="s">
        <v>508</v>
      </c>
      <c r="F129" s="229" t="s">
        <v>509</v>
      </c>
      <c r="G129" s="230" t="s">
        <v>498</v>
      </c>
      <c r="H129" s="231">
        <v>1</v>
      </c>
      <c r="I129" s="232"/>
      <c r="J129" s="233">
        <f>ROUND(I129*H129,2)</f>
        <v>0</v>
      </c>
      <c r="K129" s="234"/>
      <c r="L129" s="44"/>
      <c r="M129" s="235" t="s">
        <v>1</v>
      </c>
      <c r="N129" s="236" t="s">
        <v>38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510</v>
      </c>
      <c r="AT129" s="239" t="s">
        <v>134</v>
      </c>
      <c r="AU129" s="239" t="s">
        <v>82</v>
      </c>
      <c r="AY129" s="17" t="s">
        <v>131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7" t="s">
        <v>80</v>
      </c>
      <c r="BK129" s="240">
        <f>ROUND(I129*H129,2)</f>
        <v>0</v>
      </c>
      <c r="BL129" s="17" t="s">
        <v>510</v>
      </c>
      <c r="BM129" s="239" t="s">
        <v>678</v>
      </c>
    </row>
    <row r="130" s="2" customFormat="1" ht="16.5" customHeight="1">
      <c r="A130" s="38"/>
      <c r="B130" s="39"/>
      <c r="C130" s="227" t="s">
        <v>82</v>
      </c>
      <c r="D130" s="227" t="s">
        <v>134</v>
      </c>
      <c r="E130" s="228" t="s">
        <v>512</v>
      </c>
      <c r="F130" s="229" t="s">
        <v>513</v>
      </c>
      <c r="G130" s="230" t="s">
        <v>498</v>
      </c>
      <c r="H130" s="231">
        <v>1</v>
      </c>
      <c r="I130" s="232"/>
      <c r="J130" s="233">
        <f>ROUND(I130*H130,2)</f>
        <v>0</v>
      </c>
      <c r="K130" s="234"/>
      <c r="L130" s="44"/>
      <c r="M130" s="235" t="s">
        <v>1</v>
      </c>
      <c r="N130" s="236" t="s">
        <v>38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510</v>
      </c>
      <c r="AT130" s="239" t="s">
        <v>134</v>
      </c>
      <c r="AU130" s="239" t="s">
        <v>82</v>
      </c>
      <c r="AY130" s="17" t="s">
        <v>131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80</v>
      </c>
      <c r="BK130" s="240">
        <f>ROUND(I130*H130,2)</f>
        <v>0</v>
      </c>
      <c r="BL130" s="17" t="s">
        <v>510</v>
      </c>
      <c r="BM130" s="239" t="s">
        <v>679</v>
      </c>
    </row>
    <row r="131" s="12" customFormat="1" ht="22.8" customHeight="1">
      <c r="A131" s="12"/>
      <c r="B131" s="211"/>
      <c r="C131" s="212"/>
      <c r="D131" s="213" t="s">
        <v>72</v>
      </c>
      <c r="E131" s="225" t="s">
        <v>515</v>
      </c>
      <c r="F131" s="225" t="s">
        <v>516</v>
      </c>
      <c r="G131" s="212"/>
      <c r="H131" s="212"/>
      <c r="I131" s="215"/>
      <c r="J131" s="226">
        <f>BK131</f>
        <v>0</v>
      </c>
      <c r="K131" s="212"/>
      <c r="L131" s="217"/>
      <c r="M131" s="218"/>
      <c r="N131" s="219"/>
      <c r="O131" s="219"/>
      <c r="P131" s="220">
        <f>SUM(P132:P134)</f>
        <v>0</v>
      </c>
      <c r="Q131" s="219"/>
      <c r="R131" s="220">
        <f>SUM(R132:R134)</f>
        <v>0</v>
      </c>
      <c r="S131" s="219"/>
      <c r="T131" s="221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132</v>
      </c>
      <c r="AT131" s="223" t="s">
        <v>72</v>
      </c>
      <c r="AU131" s="223" t="s">
        <v>80</v>
      </c>
      <c r="AY131" s="222" t="s">
        <v>131</v>
      </c>
      <c r="BK131" s="224">
        <f>SUM(BK132:BK134)</f>
        <v>0</v>
      </c>
    </row>
    <row r="132" s="2" customFormat="1" ht="16.5" customHeight="1">
      <c r="A132" s="38"/>
      <c r="B132" s="39"/>
      <c r="C132" s="227" t="s">
        <v>146</v>
      </c>
      <c r="D132" s="227" t="s">
        <v>134</v>
      </c>
      <c r="E132" s="228" t="s">
        <v>517</v>
      </c>
      <c r="F132" s="229" t="s">
        <v>516</v>
      </c>
      <c r="G132" s="230" t="s">
        <v>498</v>
      </c>
      <c r="H132" s="231">
        <v>1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38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510</v>
      </c>
      <c r="AT132" s="239" t="s">
        <v>134</v>
      </c>
      <c r="AU132" s="239" t="s">
        <v>82</v>
      </c>
      <c r="AY132" s="17" t="s">
        <v>131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80</v>
      </c>
      <c r="BK132" s="240">
        <f>ROUND(I132*H132,2)</f>
        <v>0</v>
      </c>
      <c r="BL132" s="17" t="s">
        <v>510</v>
      </c>
      <c r="BM132" s="239" t="s">
        <v>680</v>
      </c>
    </row>
    <row r="133" s="2" customFormat="1" ht="16.5" customHeight="1">
      <c r="A133" s="38"/>
      <c r="B133" s="39"/>
      <c r="C133" s="227" t="s">
        <v>138</v>
      </c>
      <c r="D133" s="227" t="s">
        <v>134</v>
      </c>
      <c r="E133" s="228" t="s">
        <v>519</v>
      </c>
      <c r="F133" s="229" t="s">
        <v>520</v>
      </c>
      <c r="G133" s="230" t="s">
        <v>498</v>
      </c>
      <c r="H133" s="231">
        <v>1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38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510</v>
      </c>
      <c r="AT133" s="239" t="s">
        <v>134</v>
      </c>
      <c r="AU133" s="239" t="s">
        <v>82</v>
      </c>
      <c r="AY133" s="17" t="s">
        <v>131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80</v>
      </c>
      <c r="BK133" s="240">
        <f>ROUND(I133*H133,2)</f>
        <v>0</v>
      </c>
      <c r="BL133" s="17" t="s">
        <v>510</v>
      </c>
      <c r="BM133" s="239" t="s">
        <v>681</v>
      </c>
    </row>
    <row r="134" s="2" customFormat="1" ht="16.5" customHeight="1">
      <c r="A134" s="38"/>
      <c r="B134" s="39"/>
      <c r="C134" s="227" t="s">
        <v>132</v>
      </c>
      <c r="D134" s="227" t="s">
        <v>134</v>
      </c>
      <c r="E134" s="228" t="s">
        <v>522</v>
      </c>
      <c r="F134" s="229" t="s">
        <v>523</v>
      </c>
      <c r="G134" s="230" t="s">
        <v>498</v>
      </c>
      <c r="H134" s="231">
        <v>1</v>
      </c>
      <c r="I134" s="232"/>
      <c r="J134" s="233">
        <f>ROUND(I134*H134,2)</f>
        <v>0</v>
      </c>
      <c r="K134" s="234"/>
      <c r="L134" s="44"/>
      <c r="M134" s="235" t="s">
        <v>1</v>
      </c>
      <c r="N134" s="236" t="s">
        <v>38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510</v>
      </c>
      <c r="AT134" s="239" t="s">
        <v>134</v>
      </c>
      <c r="AU134" s="239" t="s">
        <v>82</v>
      </c>
      <c r="AY134" s="17" t="s">
        <v>131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80</v>
      </c>
      <c r="BK134" s="240">
        <f>ROUND(I134*H134,2)</f>
        <v>0</v>
      </c>
      <c r="BL134" s="17" t="s">
        <v>510</v>
      </c>
      <c r="BM134" s="239" t="s">
        <v>682</v>
      </c>
    </row>
    <row r="135" s="12" customFormat="1" ht="22.8" customHeight="1">
      <c r="A135" s="12"/>
      <c r="B135" s="211"/>
      <c r="C135" s="212"/>
      <c r="D135" s="213" t="s">
        <v>72</v>
      </c>
      <c r="E135" s="225" t="s">
        <v>525</v>
      </c>
      <c r="F135" s="225" t="s">
        <v>526</v>
      </c>
      <c r="G135" s="212"/>
      <c r="H135" s="212"/>
      <c r="I135" s="215"/>
      <c r="J135" s="226">
        <f>BK135</f>
        <v>0</v>
      </c>
      <c r="K135" s="212"/>
      <c r="L135" s="217"/>
      <c r="M135" s="218"/>
      <c r="N135" s="219"/>
      <c r="O135" s="219"/>
      <c r="P135" s="220">
        <f>SUM(P136:P137)</f>
        <v>0</v>
      </c>
      <c r="Q135" s="219"/>
      <c r="R135" s="220">
        <f>SUM(R136:R137)</f>
        <v>0</v>
      </c>
      <c r="S135" s="219"/>
      <c r="T135" s="221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132</v>
      </c>
      <c r="AT135" s="223" t="s">
        <v>72</v>
      </c>
      <c r="AU135" s="223" t="s">
        <v>80</v>
      </c>
      <c r="AY135" s="222" t="s">
        <v>131</v>
      </c>
      <c r="BK135" s="224">
        <f>SUM(BK136:BK137)</f>
        <v>0</v>
      </c>
    </row>
    <row r="136" s="2" customFormat="1" ht="16.5" customHeight="1">
      <c r="A136" s="38"/>
      <c r="B136" s="39"/>
      <c r="C136" s="227" t="s">
        <v>160</v>
      </c>
      <c r="D136" s="227" t="s">
        <v>134</v>
      </c>
      <c r="E136" s="228" t="s">
        <v>527</v>
      </c>
      <c r="F136" s="229" t="s">
        <v>528</v>
      </c>
      <c r="G136" s="230" t="s">
        <v>269</v>
      </c>
      <c r="H136" s="231">
        <v>10</v>
      </c>
      <c r="I136" s="232"/>
      <c r="J136" s="233">
        <f>ROUND(I136*H136,2)</f>
        <v>0</v>
      </c>
      <c r="K136" s="234"/>
      <c r="L136" s="44"/>
      <c r="M136" s="235" t="s">
        <v>1</v>
      </c>
      <c r="N136" s="236" t="s">
        <v>38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510</v>
      </c>
      <c r="AT136" s="239" t="s">
        <v>134</v>
      </c>
      <c r="AU136" s="239" t="s">
        <v>82</v>
      </c>
      <c r="AY136" s="17" t="s">
        <v>131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80</v>
      </c>
      <c r="BK136" s="240">
        <f>ROUND(I136*H136,2)</f>
        <v>0</v>
      </c>
      <c r="BL136" s="17" t="s">
        <v>510</v>
      </c>
      <c r="BM136" s="239" t="s">
        <v>683</v>
      </c>
    </row>
    <row r="137" s="2" customFormat="1" ht="16.5" customHeight="1">
      <c r="A137" s="38"/>
      <c r="B137" s="39"/>
      <c r="C137" s="227" t="s">
        <v>164</v>
      </c>
      <c r="D137" s="227" t="s">
        <v>134</v>
      </c>
      <c r="E137" s="228" t="s">
        <v>530</v>
      </c>
      <c r="F137" s="229" t="s">
        <v>531</v>
      </c>
      <c r="G137" s="230" t="s">
        <v>498</v>
      </c>
      <c r="H137" s="231">
        <v>2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38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510</v>
      </c>
      <c r="AT137" s="239" t="s">
        <v>134</v>
      </c>
      <c r="AU137" s="239" t="s">
        <v>82</v>
      </c>
      <c r="AY137" s="17" t="s">
        <v>131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80</v>
      </c>
      <c r="BK137" s="240">
        <f>ROUND(I137*H137,2)</f>
        <v>0</v>
      </c>
      <c r="BL137" s="17" t="s">
        <v>510</v>
      </c>
      <c r="BM137" s="239" t="s">
        <v>684</v>
      </c>
    </row>
    <row r="138" s="12" customFormat="1" ht="22.8" customHeight="1">
      <c r="A138" s="12"/>
      <c r="B138" s="211"/>
      <c r="C138" s="212"/>
      <c r="D138" s="213" t="s">
        <v>72</v>
      </c>
      <c r="E138" s="225" t="s">
        <v>533</v>
      </c>
      <c r="F138" s="225" t="s">
        <v>534</v>
      </c>
      <c r="G138" s="212"/>
      <c r="H138" s="212"/>
      <c r="I138" s="215"/>
      <c r="J138" s="226">
        <f>BK138</f>
        <v>0</v>
      </c>
      <c r="K138" s="212"/>
      <c r="L138" s="217"/>
      <c r="M138" s="218"/>
      <c r="N138" s="219"/>
      <c r="O138" s="219"/>
      <c r="P138" s="220">
        <f>P139</f>
        <v>0</v>
      </c>
      <c r="Q138" s="219"/>
      <c r="R138" s="220">
        <f>R139</f>
        <v>0</v>
      </c>
      <c r="S138" s="219"/>
      <c r="T138" s="221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132</v>
      </c>
      <c r="AT138" s="223" t="s">
        <v>72</v>
      </c>
      <c r="AU138" s="223" t="s">
        <v>80</v>
      </c>
      <c r="AY138" s="222" t="s">
        <v>131</v>
      </c>
      <c r="BK138" s="224">
        <f>BK139</f>
        <v>0</v>
      </c>
    </row>
    <row r="139" s="2" customFormat="1" ht="16.5" customHeight="1">
      <c r="A139" s="38"/>
      <c r="B139" s="39"/>
      <c r="C139" s="227" t="s">
        <v>170</v>
      </c>
      <c r="D139" s="227" t="s">
        <v>134</v>
      </c>
      <c r="E139" s="228" t="s">
        <v>535</v>
      </c>
      <c r="F139" s="229" t="s">
        <v>536</v>
      </c>
      <c r="G139" s="230" t="s">
        <v>498</v>
      </c>
      <c r="H139" s="231">
        <v>1</v>
      </c>
      <c r="I139" s="232"/>
      <c r="J139" s="233">
        <f>ROUND(I139*H139,2)</f>
        <v>0</v>
      </c>
      <c r="K139" s="234"/>
      <c r="L139" s="44"/>
      <c r="M139" s="235" t="s">
        <v>1</v>
      </c>
      <c r="N139" s="236" t="s">
        <v>38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510</v>
      </c>
      <c r="AT139" s="239" t="s">
        <v>134</v>
      </c>
      <c r="AU139" s="239" t="s">
        <v>82</v>
      </c>
      <c r="AY139" s="17" t="s">
        <v>131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7" t="s">
        <v>80</v>
      </c>
      <c r="BK139" s="240">
        <f>ROUND(I139*H139,2)</f>
        <v>0</v>
      </c>
      <c r="BL139" s="17" t="s">
        <v>510</v>
      </c>
      <c r="BM139" s="239" t="s">
        <v>685</v>
      </c>
    </row>
    <row r="140" s="12" customFormat="1" ht="22.8" customHeight="1">
      <c r="A140" s="12"/>
      <c r="B140" s="211"/>
      <c r="C140" s="212"/>
      <c r="D140" s="213" t="s">
        <v>72</v>
      </c>
      <c r="E140" s="225" t="s">
        <v>538</v>
      </c>
      <c r="F140" s="225" t="s">
        <v>539</v>
      </c>
      <c r="G140" s="212"/>
      <c r="H140" s="212"/>
      <c r="I140" s="215"/>
      <c r="J140" s="226">
        <f>BK140</f>
        <v>0</v>
      </c>
      <c r="K140" s="212"/>
      <c r="L140" s="217"/>
      <c r="M140" s="218"/>
      <c r="N140" s="219"/>
      <c r="O140" s="219"/>
      <c r="P140" s="220">
        <f>P141</f>
        <v>0</v>
      </c>
      <c r="Q140" s="219"/>
      <c r="R140" s="220">
        <f>R141</f>
        <v>0</v>
      </c>
      <c r="S140" s="219"/>
      <c r="T140" s="221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2" t="s">
        <v>132</v>
      </c>
      <c r="AT140" s="223" t="s">
        <v>72</v>
      </c>
      <c r="AU140" s="223" t="s">
        <v>80</v>
      </c>
      <c r="AY140" s="222" t="s">
        <v>131</v>
      </c>
      <c r="BK140" s="224">
        <f>BK141</f>
        <v>0</v>
      </c>
    </row>
    <row r="141" s="2" customFormat="1" ht="16.5" customHeight="1">
      <c r="A141" s="38"/>
      <c r="B141" s="39"/>
      <c r="C141" s="227" t="s">
        <v>175</v>
      </c>
      <c r="D141" s="227" t="s">
        <v>134</v>
      </c>
      <c r="E141" s="228" t="s">
        <v>540</v>
      </c>
      <c r="F141" s="229" t="s">
        <v>541</v>
      </c>
      <c r="G141" s="230" t="s">
        <v>498</v>
      </c>
      <c r="H141" s="231">
        <v>1</v>
      </c>
      <c r="I141" s="232"/>
      <c r="J141" s="233">
        <f>ROUND(I141*H141,2)</f>
        <v>0</v>
      </c>
      <c r="K141" s="234"/>
      <c r="L141" s="44"/>
      <c r="M141" s="288" t="s">
        <v>1</v>
      </c>
      <c r="N141" s="289" t="s">
        <v>38</v>
      </c>
      <c r="O141" s="290"/>
      <c r="P141" s="291">
        <f>O141*H141</f>
        <v>0</v>
      </c>
      <c r="Q141" s="291">
        <v>0</v>
      </c>
      <c r="R141" s="291">
        <f>Q141*H141</f>
        <v>0</v>
      </c>
      <c r="S141" s="291">
        <v>0</v>
      </c>
      <c r="T141" s="29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510</v>
      </c>
      <c r="AT141" s="239" t="s">
        <v>134</v>
      </c>
      <c r="AU141" s="239" t="s">
        <v>82</v>
      </c>
      <c r="AY141" s="17" t="s">
        <v>131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7" t="s">
        <v>80</v>
      </c>
      <c r="BK141" s="240">
        <f>ROUND(I141*H141,2)</f>
        <v>0</v>
      </c>
      <c r="BL141" s="17" t="s">
        <v>510</v>
      </c>
      <c r="BM141" s="239" t="s">
        <v>686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67"/>
      <c r="J142" s="67"/>
      <c r="K142" s="67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U3YGUhARXL2/Mk241QeW2QPb0iL+AiGMq3k3cVJQnatHhXTfRaXiR4jQQ65W5N8BcawX2P5/2INSNbGMA9p0+g==" hashValue="2MnEFxkaNEn7jGZrEd1st+u0fci9WH2cd2JnMdObzdNFDIhicppSXBSlBeYRgq40TTtU8u0CEWcnKmvTVP3G3w==" algorithmName="SHA-512" password="CC35"/>
  <autoFilter ref="C125:K1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2021-02-10T11:06:04Z</dcterms:created>
  <dcterms:modified xsi:type="dcterms:W3CDTF">2021-02-10T11:06:19Z</dcterms:modified>
</cp:coreProperties>
</file>