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zakázky" sheetId="1" r:id="rId1"/>
    <sheet name="01.1 - Železniční svršek" sheetId="2" r:id="rId2"/>
    <sheet name="02.1 - VON" sheetId="3" r:id="rId3"/>
  </sheets>
  <definedNames>
    <definedName name="_xlnm.Print_Area" localSheetId="0">'Rekapitulace zakázky'!$D$4:$AO$76,'Rekapitulace zakázky'!$C$82:$AQ$97</definedName>
    <definedName name="_xlnm.Print_Titles" localSheetId="0">'Rekapitulace zakázky'!$92:$92</definedName>
    <definedName name="_xlnm._FilterDatabase" localSheetId="1" hidden="1">'01.1 - Železniční svršek'!$C$118:$K$158</definedName>
    <definedName name="_xlnm.Print_Area" localSheetId="1">'01.1 - Železniční svršek'!$C$4:$J$39,'01.1 - Železniční svršek'!$C$50:$J$76,'01.1 - Železniční svršek'!$C$82:$J$100,'01.1 - Železniční svršek'!$C$106:$K$158</definedName>
    <definedName name="_xlnm.Print_Titles" localSheetId="1">'01.1 - Železniční svršek'!$118:$118</definedName>
    <definedName name="_xlnm._FilterDatabase" localSheetId="2" hidden="1">'02.1 - VON'!$C$116:$K$128</definedName>
    <definedName name="_xlnm.Print_Area" localSheetId="2">'02.1 - VON'!$C$4:$J$39,'02.1 - VON'!$C$50:$J$76,'02.1 - VON'!$C$82:$J$98,'02.1 - VON'!$C$104:$K$128</definedName>
    <definedName name="_xlnm.Print_Titles" localSheetId="2">'02.1 - VON'!$116:$116</definedName>
  </definedNames>
  <calcPr/>
</workbook>
</file>

<file path=xl/calcChain.xml><?xml version="1.0" encoding="utf-8"?>
<calcChain xmlns="http://schemas.openxmlformats.org/spreadsheetml/2006/main">
  <c i="3" l="1" r="J37"/>
  <c r="J36"/>
  <c i="1" r="AY96"/>
  <c i="3" r="J35"/>
  <c i="1" r="AX96"/>
  <c i="3"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F113"/>
  <c r="F111"/>
  <c r="E109"/>
  <c r="F91"/>
  <c r="F89"/>
  <c r="E87"/>
  <c r="J24"/>
  <c r="E24"/>
  <c r="J114"/>
  <c r="J23"/>
  <c r="J21"/>
  <c r="E21"/>
  <c r="J113"/>
  <c r="J20"/>
  <c r="J18"/>
  <c r="E18"/>
  <c r="F114"/>
  <c r="J17"/>
  <c r="J12"/>
  <c r="J111"/>
  <c r="E7"/>
  <c r="E85"/>
  <c i="2" r="J37"/>
  <c r="J36"/>
  <c i="1" r="AY95"/>
  <c i="2" r="J35"/>
  <c i="1" r="AX95"/>
  <c i="2"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F115"/>
  <c r="F113"/>
  <c r="E111"/>
  <c r="F91"/>
  <c r="F89"/>
  <c r="E87"/>
  <c r="J24"/>
  <c r="E24"/>
  <c r="J116"/>
  <c r="J23"/>
  <c r="J21"/>
  <c r="E21"/>
  <c r="J91"/>
  <c r="J20"/>
  <c r="J18"/>
  <c r="E18"/>
  <c r="F116"/>
  <c r="J17"/>
  <c r="J12"/>
  <c r="J113"/>
  <c r="E7"/>
  <c r="E109"/>
  <c i="1" r="L90"/>
  <c r="AM90"/>
  <c r="AM89"/>
  <c r="L89"/>
  <c r="AM87"/>
  <c r="L87"/>
  <c r="L85"/>
  <c r="L84"/>
  <c i="3" r="BK128"/>
  <c r="J128"/>
  <c r="BK127"/>
  <c r="J127"/>
  <c r="BK126"/>
  <c r="J126"/>
  <c r="BK125"/>
  <c r="J125"/>
  <c r="BK124"/>
  <c r="J124"/>
  <c r="BK123"/>
  <c r="J123"/>
  <c r="BK122"/>
  <c r="J122"/>
  <c r="BK121"/>
  <c r="J121"/>
  <c r="BK120"/>
  <c r="J120"/>
  <c r="BK119"/>
  <c r="J119"/>
  <c i="2" r="J156"/>
  <c r="BK155"/>
  <c r="J154"/>
  <c r="J153"/>
  <c r="BK152"/>
  <c r="BK151"/>
  <c r="J149"/>
  <c r="BK146"/>
  <c r="J143"/>
  <c r="BK142"/>
  <c r="J141"/>
  <c r="J140"/>
  <c r="BK139"/>
  <c r="BK138"/>
  <c r="J137"/>
  <c r="J135"/>
  <c r="J134"/>
  <c r="BK133"/>
  <c r="J132"/>
  <c r="BK131"/>
  <c r="BK130"/>
  <c r="BK126"/>
  <c r="BK125"/>
  <c r="J124"/>
  <c i="1" r="AS94"/>
  <c i="2" r="J158"/>
  <c r="BK157"/>
  <c r="J155"/>
  <c r="BK154"/>
  <c r="J152"/>
  <c r="J147"/>
  <c r="J146"/>
  <c r="J139"/>
  <c r="BK137"/>
  <c r="BK136"/>
  <c r="BK135"/>
  <c r="J133"/>
  <c r="J128"/>
  <c r="BK127"/>
  <c r="BK158"/>
  <c r="J157"/>
  <c r="BK156"/>
  <c r="BK153"/>
  <c r="J151"/>
  <c r="J150"/>
  <c r="BK149"/>
  <c r="BK148"/>
  <c r="J144"/>
  <c r="BK143"/>
  <c r="BK134"/>
  <c r="J130"/>
  <c r="J129"/>
  <c r="J127"/>
  <c r="J126"/>
  <c r="J123"/>
  <c r="BK122"/>
  <c r="BK150"/>
  <c r="J148"/>
  <c r="BK147"/>
  <c r="BK144"/>
  <c r="J142"/>
  <c r="BK141"/>
  <c r="BK140"/>
  <c r="J138"/>
  <c r="J136"/>
  <c r="BK132"/>
  <c r="J131"/>
  <c r="BK129"/>
  <c r="BK128"/>
  <c r="J125"/>
  <c r="BK124"/>
  <c r="BK123"/>
  <c r="J122"/>
  <c l="1" r="P145"/>
  <c r="BK121"/>
  <c r="J121"/>
  <c r="J98"/>
  <c r="P121"/>
  <c r="P120"/>
  <c r="P119"/>
  <c i="1" r="AU95"/>
  <c i="2" r="R121"/>
  <c r="R120"/>
  <c r="T121"/>
  <c r="T120"/>
  <c r="T119"/>
  <c r="BK145"/>
  <c r="J145"/>
  <c r="J99"/>
  <c r="R145"/>
  <c r="T145"/>
  <c i="3" r="BK118"/>
  <c r="J118"/>
  <c r="J97"/>
  <c r="P118"/>
  <c r="P117"/>
  <c i="1" r="AU96"/>
  <c i="3" r="R118"/>
  <c r="R117"/>
  <c r="T118"/>
  <c r="T117"/>
  <c i="2" r="E85"/>
  <c r="J89"/>
  <c r="J115"/>
  <c r="BE132"/>
  <c r="BE133"/>
  <c r="BE139"/>
  <c r="BE146"/>
  <c r="J92"/>
  <c r="BE123"/>
  <c r="BE124"/>
  <c r="BE128"/>
  <c r="BE129"/>
  <c r="BE131"/>
  <c r="BE134"/>
  <c r="BE135"/>
  <c r="BE136"/>
  <c r="BE137"/>
  <c r="BE140"/>
  <c r="BE141"/>
  <c r="BE154"/>
  <c r="BE155"/>
  <c i="3" r="J89"/>
  <c r="F92"/>
  <c r="E107"/>
  <c i="2" r="F92"/>
  <c r="BE125"/>
  <c r="BE126"/>
  <c r="BE130"/>
  <c r="BE138"/>
  <c r="BE142"/>
  <c r="BE143"/>
  <c r="BE144"/>
  <c r="BE148"/>
  <c r="BE149"/>
  <c r="BE151"/>
  <c r="BE152"/>
  <c r="BE153"/>
  <c r="BE156"/>
  <c r="BE122"/>
  <c r="BE127"/>
  <c r="BE147"/>
  <c r="BE150"/>
  <c r="BE157"/>
  <c r="BE158"/>
  <c i="3" r="J91"/>
  <c r="J92"/>
  <c r="BE119"/>
  <c r="BE120"/>
  <c r="BE121"/>
  <c r="BE122"/>
  <c r="BE123"/>
  <c r="BE124"/>
  <c r="BE125"/>
  <c r="BE126"/>
  <c r="BE127"/>
  <c r="BE128"/>
  <c i="2" r="F34"/>
  <c i="1" r="BA95"/>
  <c i="2" r="F36"/>
  <c i="1" r="BC95"/>
  <c i="3" r="J34"/>
  <c i="1" r="AW96"/>
  <c i="2" r="J34"/>
  <c i="1" r="AW95"/>
  <c i="2" r="F35"/>
  <c i="1" r="BB95"/>
  <c i="3" r="F35"/>
  <c i="1" r="BB96"/>
  <c i="2" r="F37"/>
  <c i="1" r="BD95"/>
  <c i="3" r="F34"/>
  <c i="1" r="BA96"/>
  <c i="3" r="F37"/>
  <c i="1" r="BD96"/>
  <c i="3" r="F36"/>
  <c i="1" r="BC96"/>
  <c i="2" l="1" r="R119"/>
  <c r="BK120"/>
  <c r="J120"/>
  <c r="J97"/>
  <c i="3" r="BK117"/>
  <c r="J117"/>
  <c r="J96"/>
  <c i="1" r="BA94"/>
  <c r="W30"/>
  <c r="AU94"/>
  <c r="BB94"/>
  <c r="W31"/>
  <c r="BD94"/>
  <c r="W33"/>
  <c i="3" r="F33"/>
  <c i="1" r="AZ96"/>
  <c r="BC94"/>
  <c r="AY94"/>
  <c i="2" r="J33"/>
  <c i="1" r="AV95"/>
  <c r="AT95"/>
  <c i="2" r="F33"/>
  <c i="1" r="AZ95"/>
  <c i="3" r="J33"/>
  <c i="1" r="AV96"/>
  <c r="AT96"/>
  <c i="2" l="1" r="BK119"/>
  <c r="J119"/>
  <c i="1" r="AZ94"/>
  <c r="AV94"/>
  <c r="AK29"/>
  <c r="AW94"/>
  <c r="AK30"/>
  <c r="W32"/>
  <c i="2" r="J30"/>
  <c i="1" r="AG95"/>
  <c r="AN95"/>
  <c r="AX94"/>
  <c i="3" r="J30"/>
  <c i="1" r="AG96"/>
  <c r="AN96"/>
  <c i="2" l="1" r="J39"/>
  <c r="J96"/>
  <c i="3" r="J39"/>
  <c i="1" r="W29"/>
  <c r="AG94"/>
  <c r="AT94"/>
  <c l="1" r="AN94"/>
  <c r="AK26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<sst xmlns="http://schemas.openxmlformats.org/spreadsheetml/2006/main">
  <si>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</si>
  <si>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</si>
  <si>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</si>
  <si>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</si>
  <si>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</si>
  <si>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{6da26b0b-f2fd-446f-9f97-70b8272bae72}</t>
  </si>
  <si>
    <t>0,01</t>
  </si>
  <si>
    <t>21</t>
  </si>
  <si>
    <t>15</t>
  </si>
  <si>
    <t>REKAPITULACE ZAKÁZKY</t>
  </si>
  <si>
    <t xml:space="preserve">v ---  níže se nacházejí doplnkové a pomocné údaje k sestavám  --- v</t>
  </si>
  <si>
    <t>Návod na vyplnění</t>
  </si>
  <si>
    <t>0,001</t>
  </si>
  <si>
    <t>Kód:</t>
  </si>
  <si>
    <t>2021_07_bo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</si>
  <si>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</si>
  <si>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Zakázka:</t>
  </si>
  <si>
    <t>Oprava trati v úseku Brno-Židenice - Brno-Maloměřice</t>
  </si>
  <si>
    <t>KSO:</t>
  </si>
  <si>
    <t>CC-CZ:</t>
  </si>
  <si>
    <t>Místo:</t>
  </si>
  <si>
    <t>Brno-Židenice - Brno-Maloměřice</t>
  </si>
  <si>
    <t>Datum:</t>
  </si>
  <si>
    <t>30. 12. 2020</t>
  </si>
  <si>
    <t>Zadavatel:</t>
  </si>
  <si>
    <t>IČ:</t>
  </si>
  <si>
    <t>70994234</t>
  </si>
  <si>
    <t>Správa železnic, OŘ Brno</t>
  </si>
  <si>
    <t>DIČ:</t>
  </si>
  <si>
    <t>CZ70994234</t>
  </si>
  <si>
    <t>Uchazeč:</t>
  </si>
  <si>
    <t>Vyplň údaj</t>
  </si>
  <si>
    <t>Projektant:</t>
  </si>
  <si>
    <t xml:space="preserve"> 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</si>
  <si>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</si>
  <si>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</si>
  <si>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</si>
  <si>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</si>
  <si>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</si>
  <si>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</si>
  <si>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</si>
  <si>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</si>
  <si>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</si>
  <si>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</si>
  <si>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</si>
  <si>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</si>
  <si>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</si>
  <si>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</si>
  <si>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</si>
  <si>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</si>
  <si>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</si>
  <si>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</si>
  <si>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</si>
  <si>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</si>
  <si>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</si>
  <si>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</si>
  <si>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ZAKÁZKY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</si>
  <si>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</si>
  <si>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</si>
  <si>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</si>
  <si>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</si>
  <si>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</si>
  <si>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</si>
  <si>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</si>
  <si>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</si>
  <si>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</si>
  <si>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</si>
  <si>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</si>
  <si>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</si>
  <si>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</si>
  <si>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</si>
  <si>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</si>
  <si>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</si>
  <si>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</si>
  <si>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</si>
  <si>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</si>
  <si>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</si>
  <si>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</si>
  <si>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</si>
  <si>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</si>
  <si>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</si>
  <si>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</si>
  <si>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01.1</t>
  </si>
  <si>
    <t>Železniční svršek</t>
  </si>
  <si>
    <t>STA</t>
  </si>
  <si>
    <t>1</t>
  </si>
  <si>
    <t>{f33c78c7-7fdd-4107-9de5-1bbd58b25bf9}</t>
  </si>
  <si>
    <t>2</t>
  </si>
  <si>
    <t>02.1</t>
  </si>
  <si>
    <t>VON</t>
  </si>
  <si>
    <t>{0dd75f63-8ea5-471a-857d-fa960dada787}</t>
  </si>
  <si>
    <t>KRYCÍ LIST SOUPISU PRACÍ</t>
  </si>
  <si>
    <t>Objekt:</t>
  </si>
  <si>
    <t>01.1 - Železniční svršek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</si>
  <si>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</si>
  <si>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</si>
  <si>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</si>
  <si>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</si>
  <si>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</si>
  <si>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</si>
  <si>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5 - Komunikace pozemní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</si>
  <si>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</si>
  <si>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</si>
  <si>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</si>
  <si>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</si>
  <si>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</si>
  <si>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</si>
  <si>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</si>
  <si>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</si>
  <si>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</si>
  <si>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</si>
  <si>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</si>
  <si>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</si>
  <si>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</si>
  <si>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</si>
  <si>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</si>
  <si>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</si>
  <si>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</si>
  <si>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5</t>
  </si>
  <si>
    <t>Komunikace pozemní</t>
  </si>
  <si>
    <t>K</t>
  </si>
  <si>
    <t>5905085050</t>
  </si>
  <si>
    <t>Souvislé čištění KL strojně koleje pražce betonové rozdělení "d". Poznámka: 1. V cenách jsou započteny náklady na kontinuální čištění KL strojní čističkou, případné vložení geosyntetika, rozprostření výzisku na terén nebo naložení na dopravní prostředek, zdvih, úpravu směrového a výškového uspořádání včetně měření mezních stavebních odchylek dle ČSN a technologických veličin, předání tištěných výstupů a úpravu KL do profilu. Platí i pro čištění KL současně s výměnou pražců. 2. V cenách nejsou obsaženy náklady na snížení KL pod patou kolejnice, následnou úpravu směrového a výškového uspořádání dodávku a doplnění kameniva.</t>
  </si>
  <si>
    <t>km</t>
  </si>
  <si>
    <t>Sborník UOŽI 01 2021</t>
  </si>
  <si>
    <t>4</t>
  </si>
  <si>
    <t>-110876051</t>
  </si>
  <si>
    <t>5905105030</t>
  </si>
  <si>
    <t>Doplnění KL kamenivem souvisle strojně v koleji. Poznámka: 1. V cenách jsou započteny náklady na doplnění kameniva ojediněle ručně vidlemi a/nebo souvisle strojně z výsypných vozů případně nakladačem. 2. V cenách nejsou obsaženy náklady na dodávku kameniva.</t>
  </si>
  <si>
    <t>m3</t>
  </si>
  <si>
    <t>1480799858</t>
  </si>
  <si>
    <t>3</t>
  </si>
  <si>
    <t>5905105040</t>
  </si>
  <si>
    <t>Doplnění KL kamenivem souvisle strojně ve výhybce. Poznámka: 1. V cenách jsou započteny náklady na doplnění kameniva ojediněle ručně vidlemi a/nebo souvisle strojně z výsypných vozů případně nakladačem. 2. V cenách nejsou obsaženy náklady na dodávku kameniva.</t>
  </si>
  <si>
    <t>988833988</t>
  </si>
  <si>
    <t>M</t>
  </si>
  <si>
    <t>5955101000</t>
  </si>
  <si>
    <t>Kamenivo drcené štěrk frakce 31,5/63 třídy BI</t>
  </si>
  <si>
    <t>t</t>
  </si>
  <si>
    <t>8</t>
  </si>
  <si>
    <t>1168265168</t>
  </si>
  <si>
    <t>5909032020</t>
  </si>
  <si>
    <t>Přesná úprava GPK koleje směrové a výškové uspořádání pražce betonové. Poznámka: 1. V cenách jsou započteny náklady na úpravu směrového a výškového uspořádání strojní linkou ASP s přesným zaměřením její prostorové polohy, úpravu KL pluhem a měření mezních stavebních odchylek dle ČSN, měření technologických veličin a předání tištěných výstupů objednateli. 2. V cenách nejsou obsaženy náklady na zaměření APK, doplnění a dodávku kameniva a snížení KL pod patou kolejnice.</t>
  </si>
  <si>
    <t>1325573170</t>
  </si>
  <si>
    <t>6</t>
  </si>
  <si>
    <t>5909042010</t>
  </si>
  <si>
    <t>Přesná úprava GPK výhybky směrové a výškové uspořádání pražce dřevěné nebo ocelové. Poznámka: 1. V cenách jsou započteny náklady na úpravu směrového a výškového uspořádání strojní linkou ASP s přesným zaměřením její prostorové polohy, úpravu KL pluhem a měření mezních stavebních odchylek dle ČSN, měření technologických veličin a předání tištěných výstupů objednateli. 2. V cenách nejsou obsaženy náklady na zaměření APK, doplnění a dodávku kameniva a snížení KL pod patou kolejnice.</t>
  </si>
  <si>
    <t>m</t>
  </si>
  <si>
    <t>-346686283</t>
  </si>
  <si>
    <t>7</t>
  </si>
  <si>
    <t>5905115010</t>
  </si>
  <si>
    <t>Příplatek za úpravu nadvýšení KL v oblouku o malém poloměru. Poznámka: 1. V cenách jsou započteny náklady na úpravu nadvýšení KL ručně. 2. V cenách nejsou obsaženy náklady na doplnění a zřízení nadvýšení z vozů a na dodávku kameniva.</t>
  </si>
  <si>
    <t>-421656894</t>
  </si>
  <si>
    <t>5905095040</t>
  </si>
  <si>
    <t>Úprava kolejového lože ojediněle ručně ve výhybce lože zapuštěné. Poznámka: 1. V cenách jsou započteny náklady na úpravu KL koleje a výhybek ojediněle vidlemi. 2. V cenách nejsou obsaženy náklady na doplnění a dodávku kameniva.</t>
  </si>
  <si>
    <t>2007974896</t>
  </si>
  <si>
    <t>9</t>
  </si>
  <si>
    <t>5907050020</t>
  </si>
  <si>
    <t>Dělení kolejnic řezáním nebo rozbroušením soustavy S49 nebo T. Poznámka: 1. V cenách jsou započteny náklady na manipulaci, podložení, označení a provedení řezu kolejnice.</t>
  </si>
  <si>
    <t>kus</t>
  </si>
  <si>
    <t>-264724608</t>
  </si>
  <si>
    <t>10</t>
  </si>
  <si>
    <t>5907050120</t>
  </si>
  <si>
    <t>Dělení kolejnic kyslíkem soustavy S49 nebo T. Poznámka: 1. V cenách jsou započteny náklady na manipulaci, podložení, označení a provedení řezu kolejnice.</t>
  </si>
  <si>
    <t>131528797</t>
  </si>
  <si>
    <t>11</t>
  </si>
  <si>
    <t>5907025415</t>
  </si>
  <si>
    <t>Výměna kolejnicových pásů současně s výměnou kompletů a pryžové podložky tv. S49 rozdělení "d". Poznámka: 1. V cenách jsou započteny náklady na demontáž upevňovadel, výměnu kolejnicových pásů,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</si>
  <si>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-895192267</t>
  </si>
  <si>
    <t>13</t>
  </si>
  <si>
    <t>5958128010</t>
  </si>
  <si>
    <t>Komplety ŽS 4 (šroub RS 1, matice M 24, podložka Fe6, svěrka ŽS4)</t>
  </si>
  <si>
    <t>1270019726</t>
  </si>
  <si>
    <t>14</t>
  </si>
  <si>
    <t>5958158005</t>
  </si>
  <si>
    <t xml:space="preserve">Podložka pryžová pod patu kolejnice S49  183/126/6</t>
  </si>
  <si>
    <t>-1849165772</t>
  </si>
  <si>
    <t>5907010080</t>
  </si>
  <si>
    <t>Výměna LISŮ tv. S49 rozdělení "d". Poznámka: 1. V cenách jsou započteny náklady na demontáž upevňovadel, výměnu LISU, montáž upevňovadel, případnou úpravu dilatačních spár, zřízení nebo demontáž prozatímních styků a ošetření součástí mazivem. 2. V cenách nejsou započteny náklady na dělení kolejnic, zřízení svaru, demontáž nebo montáž styků.</t>
  </si>
  <si>
    <t>-2016850548</t>
  </si>
  <si>
    <t>16</t>
  </si>
  <si>
    <t>5957119020</t>
  </si>
  <si>
    <t>Lepený izolovaný styk tv. UIC60 s tepelně zpracovanou hlavou délky 3,80 m</t>
  </si>
  <si>
    <t>240882265</t>
  </si>
  <si>
    <t>17</t>
  </si>
  <si>
    <t>5910020030</t>
  </si>
  <si>
    <t>Svařování kolejnic termitem plný předehřev standardní spára svar sériový tv. S49.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</si>
  <si>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svar</t>
  </si>
  <si>
    <t>-888579570</t>
  </si>
  <si>
    <t>18</t>
  </si>
  <si>
    <t>5910035030</t>
  </si>
  <si>
    <t>Dosažení dovolené upínací teploty v BK prodloužením kolejnicového pásu v koleji tv. S49.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</si>
  <si>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254901637</t>
  </si>
  <si>
    <t>19</t>
  </si>
  <si>
    <t>5910040320</t>
  </si>
  <si>
    <t>Umožnění volné dilatace kolejnice demontáž upevňovadel s osazením kluzných podložek rozdělení pražců "d". Poznámka: 1. V cenách jsou započteny náklady na uvolnění, demontáž a rovnoměrné prodloužení nebo zkrácení kolejnice, vyznačení značek a vedení dokumentace. 2. V cenách nejsou obsaženy náklady na demontáž kolejnicových spojek.</t>
  </si>
  <si>
    <t>1766939825</t>
  </si>
  <si>
    <t>20</t>
  </si>
  <si>
    <t>5910040420</t>
  </si>
  <si>
    <t>Umožnění volné dilatace kolejnice montáž upevňovadel s odstraněním kluzných podložek rozdělení pražců "d". Poznámka: 1. V cenách jsou započteny náklady na uvolnění, demontáž a rovnoměrné prodloužení nebo zkrácení kolejnice, vyznačení značek a vedení dokumentace. 2. V cenách nejsou obsaženy náklady na demontáž kolejnicových spojek.</t>
  </si>
  <si>
    <t>-166530739</t>
  </si>
  <si>
    <t>5905020020</t>
  </si>
  <si>
    <t>Oprava stezky strojně s odstraněním drnu a nánosu přes 10 cm do 20 cm. Poznámka: 1. V cenách jsou započteny náklady na odtěžení nánosu stezky a rozprostření výzisku na terén nebo naložení na dopravní prostředek a úprava povrchu stezky.</t>
  </si>
  <si>
    <t>m2</t>
  </si>
  <si>
    <t>651582228</t>
  </si>
  <si>
    <t>22</t>
  </si>
  <si>
    <t>5905023020</t>
  </si>
  <si>
    <t>Úprava povrchu stezky rozprostřením štěrkodrtě přes 3 do 5 cm. Poznámka: 1. V cenách jsou započteny náklady na rozprostření a urovnání kameniva včetně zhutnění povrchu stezky. Platí pro nový i stávající stav. 2. V cenách nejsou obsaženy náklady na dodávku drtě.</t>
  </si>
  <si>
    <t>993159712</t>
  </si>
  <si>
    <t>23</t>
  </si>
  <si>
    <t>5905025110</t>
  </si>
  <si>
    <t>Doplnění stezky štěrkodrtí souvislé. Poznámka: 1. V cenách jsou započteny náklady na doplnění kameniva včetně rozprostření ojediněle ručně z vozíku nebo souvisle mechanizací z vozíků nebo železničních vozů. 2. V cenách nejsou obsaženy náklady na dodávku kameniva.</t>
  </si>
  <si>
    <t>891499976</t>
  </si>
  <si>
    <t>24</t>
  </si>
  <si>
    <t>5955101030</t>
  </si>
  <si>
    <t>Kamenivo drcené drť frakce 8/16</t>
  </si>
  <si>
    <t>804568997</t>
  </si>
  <si>
    <t>OST</t>
  </si>
  <si>
    <t>Ostatní</t>
  </si>
  <si>
    <t>25</t>
  </si>
  <si>
    <t>7497371630</t>
  </si>
  <si>
    <t>Demontáže zařízení trakčního vedení svodu propojení nebo ukolejnění na elektrizovaných tratích nebo v kolejových obvodech - demontáž stávajícího zařízení se všemi pomocnými doplňujícími úpravami</t>
  </si>
  <si>
    <t>512</t>
  </si>
  <si>
    <t>-1971509243</t>
  </si>
  <si>
    <t>26</t>
  </si>
  <si>
    <t>7497351560</t>
  </si>
  <si>
    <t>Montáž přímého ukolejnění na elektrizovaných tratích nebo v kolejových obvodech</t>
  </si>
  <si>
    <t>44288033</t>
  </si>
  <si>
    <t>27</t>
  </si>
  <si>
    <t>7594105010</t>
  </si>
  <si>
    <t>Odpojení a zpětné připojení lan propojovacích jednoho stykového transformátoru - včetně odpojení a připevnění lanového propojení na pražce nebo montážní trámky</t>
  </si>
  <si>
    <t>1466814722</t>
  </si>
  <si>
    <t>28</t>
  </si>
  <si>
    <t>9902300100</t>
  </si>
  <si>
    <t>Pryžové podložky na likvidaci - Doprava jednosměrná (např. nakupovaného materiálu) mechanizací o nosnosti přes 3,5 t sypanin (kameniva, písku, suti, dlažebních kostek, atd.) do 10 km Poznámka: 1. Ceny jsou určeny pro dopravu silničními i kolejovými vozidly.2.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</si>
  <si>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-1902921566</t>
  </si>
  <si>
    <t>29</t>
  </si>
  <si>
    <t>9902300200</t>
  </si>
  <si>
    <t>Výsik kolejového lože a zeminy k uložení - Doprava jednosměrná (např. nakupovaného materiálu) mechanizací o nosnosti přes 3,5 t sypanin (kameniva, písku, suti, dlažebních kostek, atd.) do 20 km Poznámka: 1. Ceny jsou určeny pro dopravu silničními i kolejovými vozidly.2.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</si>
  <si>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-1260988895</t>
  </si>
  <si>
    <t>30</t>
  </si>
  <si>
    <t>9902300300</t>
  </si>
  <si>
    <t>Nový štěrk - Doprava jednosměrná (např. nakupovaného materiálu) mechanizací o nosnosti přes 3,5 t sypanin (kameniva, písku, suti, dlažebních kostek, atd.) do 30 km Poznámka: 1. Ceny jsou určeny pro dopravu silničními i kolejovými vozidly.2.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</si>
  <si>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1193364640</t>
  </si>
  <si>
    <t>31</t>
  </si>
  <si>
    <t>9902400100</t>
  </si>
  <si>
    <t>Doprava kolejnic na stavbu a ocelového šrotu na skládku - Doprava jednosměrná (např. nakupovaného materiálu) mechanizací o nosnosti přes 3,5 t objemnějšího kusového materiálu (prefabrikátů, stožárů, výhybek, rozvaděčů, vybouraných hmot atd.) do 10 km Poznámka: 1. Ceny jsou určeny pro dopravu silničními i kolejovými vozidly.2.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</si>
  <si>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1069831065</t>
  </si>
  <si>
    <t>32</t>
  </si>
  <si>
    <t>9902401100</t>
  </si>
  <si>
    <t>LISy, drobný materiál - Doprava jednosměrná (např. nakupovaného materiálu) mechanizací o nosnosti přes 3,5 t objemnějšího kusového materiálu (prefabrikátů, stožárů, výhybek, rozvaděčů, vybouraných hmot atd.) do 300 km Poznámka: 1. Ceny jsou určeny pro dopravu silničními i kolejovými vozidly.2.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</si>
  <si>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-983744190</t>
  </si>
  <si>
    <t>33</t>
  </si>
  <si>
    <t>9902900100</t>
  </si>
  <si>
    <t xml:space="preserve">Výzisk štěrku a zeminy při překládce - Naložení sypanin, drobného kusového materiálu, suti    Poznámka: 1. Ceny jsou určeny pro nakládání materiálu v případech, kdy není naložení součástí dodávky materiálu nebo není uvedeno v popisu cen a pro nakládání z meziskládky.2. Ceny se použijí i pro nakládání materiálu z vlastních zásob objednatele.</t>
  </si>
  <si>
    <t>-1037667040</t>
  </si>
  <si>
    <t>34</t>
  </si>
  <si>
    <t>9903100100</t>
  </si>
  <si>
    <t xml:space="preserve">Dvoucestný bagr - Přeprava mechanizace na místo prováděných prací o hmotnosti do 12 t přes 50 do 100 km  Poznámka: 1. Ceny jsou určeny pro dopravu mechanizmů na místo prováděných prací po silnici i po kolejích.2. V ceně jsou započteny i náklady na zpáteční cestu dopravního prostředku. Měrnou jednotkou je kus přepravovaného stroje.</t>
  </si>
  <si>
    <t>562145181</t>
  </si>
  <si>
    <t>35</t>
  </si>
  <si>
    <t>9903200200</t>
  </si>
  <si>
    <t xml:space="preserve">ASP, SSP - Přeprava mechanizace na místo prováděných prací o hmotnosti přes 12 t do 200 km  Poznámka: 1. Ceny jsou určeny pro dopravu mechanizmů na místo prováděných prací po silnici i po kolejích.2. V ceně jsou započteny i náklady na zpáteční cestu dopravního prostředku. Měrnou jednotkou je kus přepravovaného stroje.</t>
  </si>
  <si>
    <t>636924276</t>
  </si>
  <si>
    <t>36</t>
  </si>
  <si>
    <t>9903200300</t>
  </si>
  <si>
    <t xml:space="preserve">Strojní čistička - Přeprava mechanizace na místo prováděných prací o hmotnosti přes 12 t do 300 km  Poznámka: 1. Ceny jsou určeny pro dopravu mechanizmů na místo prováděných prací po silnici i po kolejích.2. V ceně jsou započteny i náklady na zpáteční cestu dopravního prostředku. Měrnou jednotkou je kus přepravovaného stroje.</t>
  </si>
  <si>
    <t>462993174</t>
  </si>
  <si>
    <t>37</t>
  </si>
  <si>
    <t>9909000400</t>
  </si>
  <si>
    <t xml:space="preserve">Poplatek za likvidaci plastových součástí    Poznámka: 1. V cenách jsou započteny náklady na uložení stavebního odpadu na oficiální skládku.2. Je třeba zohlednit regionální rozdíly v cenách poplatků za uložení suti a odpadů. Tyto se mohou výrazně lišit s ohledem nejen na region, ale také na množství a druh ukládaného odpadu.</t>
  </si>
  <si>
    <t>-785951985</t>
  </si>
  <si>
    <t>02.1 - VON</t>
  </si>
  <si>
    <t>VRN - Vedlejší rozpočtové náklady</t>
  </si>
  <si>
    <t>VRN</t>
  </si>
  <si>
    <t>Vedlejší rozpočtové náklady</t>
  </si>
  <si>
    <t>022101001</t>
  </si>
  <si>
    <t>Geodetické práce Geodetické práce před opravou</t>
  </si>
  <si>
    <t>kpl</t>
  </si>
  <si>
    <t>667510920</t>
  </si>
  <si>
    <t>022101011</t>
  </si>
  <si>
    <t>Geodetické práce Geodetické práce v průběhu opravy</t>
  </si>
  <si>
    <t>779757501</t>
  </si>
  <si>
    <t>022101021</t>
  </si>
  <si>
    <t>Geodetické práce Geodetické práce po ukončení opravy</t>
  </si>
  <si>
    <t>-1082351808</t>
  </si>
  <si>
    <t>022111011</t>
  </si>
  <si>
    <t>Geodetické práce Kontrola PPK při směrové a výškové úpravě koleje zaměřením APK trať dvoukolejná - V cenách jsou započteny náklady na geodetickou kontinuální kontrolu PPK při směrové a výškové úpravě koleje a vyhotovení dokumentace dle „Metodického pokynu pro měření PPK“ vyhotovení záznamu a zároveň také geodetická kontrola polohy zajišťovacích značek (zpracování dokumentace v digitální podobě). PPK=prostorová poloha koleje</t>
  </si>
  <si>
    <t>-1286892750</t>
  </si>
  <si>
    <t>022121001</t>
  </si>
  <si>
    <t xml:space="preserve">Geodetické práce Diagnostika technické infrastruktury Vytýčení trasy inženýrských sítí - V sazbě jsou započteny náklady na vyhledání trasy detektorem, zaměření a zobrazení trasy a předání  výstupu zaměření. V sazbě nejsou obsaženy náklady na vytýčení sítí ve správě provozovatele.</t>
  </si>
  <si>
    <t>1899717530</t>
  </si>
  <si>
    <t>023112011</t>
  </si>
  <si>
    <t>Projektové práce Technický projekt zajištění PPK bez optimalizace nivelety/osy koleje trať dvoukolejná zajištění PPK - V cenách jsou obsaženy náklady na polohové zaměření, nivelaci, ověření párových zajišťovacích značek, zpracování projektu zajištění PPK, zpracování projektu zajištění dle předpisu SŽDC S3, díl III a štítky. PPK=prostorová poloha koleje</t>
  </si>
  <si>
    <t>-252344431</t>
  </si>
  <si>
    <t>023121011</t>
  </si>
  <si>
    <t>Projekt provizorních stavů KSU a TP - Projektové práce Projektová dokumentace - přípravné práce Zjednodušený projekt opravy zabezpečovacích, sdělovacích, elektrických zařízení - V sazbě jsou započteny náklady na vyhotovení projektové dokumentace podle požadavku objednatele v rozsahu pro ohlášení podle požadavku objednatele.</t>
  </si>
  <si>
    <t>1177533318</t>
  </si>
  <si>
    <t>031101031</t>
  </si>
  <si>
    <t>Pronájem ploch, kancelář, WC - Zařízení a vybavení staveniště vyjma dále jmenované práce včetně opatření na ochranu sousedních pozemků, včetně opatření na ochranu sousedních pozemků, informační tabule, dopravního značení na staveništi aj. při velikosti nákladů přes 5 do 20 mil. Kč</t>
  </si>
  <si>
    <t>60572136</t>
  </si>
  <si>
    <t>031111051</t>
  </si>
  <si>
    <t>Nájem železničních vozů - Zařízení a vybavení staveniště pronájem ploch</t>
  </si>
  <si>
    <t>1463732377</t>
  </si>
  <si>
    <t>033131001</t>
  </si>
  <si>
    <t>Provozní vlivy Organizační zajištění prací při zřizování a udržování BK kolejí a výhybek - Organizační zajištění prací při zřizování a udržování bezstykové koleje podle př. S3/2, zejména technologická příprava pořízení schématu a projednání postupu, kontrola připravenosti a řízení postupu prací, předání prací a dokladů objednateli.</t>
  </si>
  <si>
    <t>-424063111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</si>
</sst>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24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4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5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6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left" vertical="center"/>
    </xf>
    <xf numFmtId="0" fontId="19" fillId="4" borderId="0" xfId="0" applyFont="1" applyFill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7" fillId="0" borderId="14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6" fillId="0" borderId="14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6" fillId="0" borderId="19" xfId="0" applyNumberFormat="1" applyFont="1" applyBorder="1" applyAlignment="1" applyProtection="1">
      <alignment vertical="center"/>
    </xf>
    <xf numFmtId="4" fontId="26" fillId="0" borderId="20" xfId="0" applyNumberFormat="1" applyFont="1" applyBorder="1" applyAlignment="1" applyProtection="1">
      <alignment vertical="center"/>
    </xf>
    <xf numFmtId="166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0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9" fillId="0" borderId="12" xfId="0" applyNumberFormat="1" applyFont="1" applyBorder="1" applyAlignment="1" applyProtection="1"/>
    <xf numFmtId="166" fontId="29" fillId="0" borderId="13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167" fontId="19" fillId="0" borderId="22" xfId="0" applyNumberFormat="1" applyFont="1" applyBorder="1" applyAlignment="1" applyProtection="1">
      <alignment vertical="center"/>
    </xf>
    <xf numFmtId="4" fontId="19" fillId="2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5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22" xfId="0" applyFont="1" applyBorder="1" applyAlignment="1" applyProtection="1">
      <alignment horizontal="center" vertical="center"/>
    </xf>
    <xf numFmtId="49" fontId="31" fillId="0" borderId="22" xfId="0" applyNumberFormat="1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center" vertical="center" wrapText="1"/>
    </xf>
    <xf numFmtId="167" fontId="31" fillId="0" borderId="22" xfId="0" applyNumberFormat="1" applyFont="1" applyBorder="1" applyAlignment="1" applyProtection="1">
      <alignment vertical="center"/>
    </xf>
    <xf numFmtId="4" fontId="31" fillId="2" borderId="22" xfId="0" applyNumberFormat="1" applyFont="1" applyFill="1" applyBorder="1" applyAlignment="1" applyProtection="1">
      <alignment vertical="center"/>
      <protection locked="0"/>
    </xf>
    <xf numFmtId="4" fontId="31" fillId="0" borderId="22" xfId="0" applyNumberFormat="1" applyFont="1" applyBorder="1" applyAlignment="1" applyProtection="1">
      <alignment vertical="center"/>
    </xf>
    <xf numFmtId="0" fontId="32" fillId="0" borderId="3" xfId="0" applyFont="1" applyBorder="1" applyAlignment="1">
      <alignment vertical="center"/>
    </xf>
    <xf numFmtId="0" fontId="31" fillId="2" borderId="14" xfId="0" applyFont="1" applyFill="1" applyBorder="1" applyAlignment="1" applyProtection="1">
      <alignment horizontal="left" vertical="center"/>
      <protection locked="0"/>
    </xf>
    <xf numFmtId="0" fontId="31" fillId="0" borderId="0" xfId="0" applyFont="1" applyBorder="1" applyAlignment="1" applyProtection="1">
      <alignment horizontal="center" vertical="center"/>
    </xf>
    <xf numFmtId="0" fontId="20" fillId="2" borderId="19" xfId="0" applyFont="1" applyFill="1" applyBorder="1" applyAlignment="1" applyProtection="1">
      <alignment horizontal="left" vertical="center"/>
      <protection locked="0"/>
    </xf>
    <xf numFmtId="0" fontId="20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0" fillId="0" borderId="20" xfId="0" applyNumberFormat="1" applyFont="1" applyBorder="1" applyAlignment="1" applyProtection="1">
      <alignment vertical="center"/>
    </xf>
    <xf numFmtId="166" fontId="20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4" t="s">
        <v>6</v>
      </c>
      <c r="BT2" s="14" t="s">
        <v>7</v>
      </c>
    </row>
    <row r="3" s="1" customFormat="1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="1" customFormat="1" ht="24.96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s="1" customFormat="1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4" t="s">
        <v>14</v>
      </c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7"/>
      <c r="BE5" s="25" t="s">
        <v>15</v>
      </c>
      <c r="BS5" s="14" t="s">
        <v>6</v>
      </c>
    </row>
    <row r="6" s="1" customFormat="1" ht="36.96" customHeight="1">
      <c r="B6" s="18"/>
      <c r="C6" s="19"/>
      <c r="D6" s="26" t="s">
        <v>16</v>
      </c>
      <c r="E6" s="19"/>
      <c r="F6" s="19"/>
      <c r="G6" s="19"/>
      <c r="H6" s="19"/>
      <c r="I6" s="19"/>
      <c r="J6" s="19"/>
      <c r="K6" s="27" t="s">
        <v>17</v>
      </c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7"/>
      <c r="BE6" s="28"/>
      <c r="BS6" s="14" t="s">
        <v>6</v>
      </c>
    </row>
    <row r="7" s="1" customFormat="1" ht="12" customHeight="1">
      <c r="B7" s="18"/>
      <c r="C7" s="19"/>
      <c r="D7" s="29" t="s">
        <v>18</v>
      </c>
      <c r="E7" s="19"/>
      <c r="F7" s="19"/>
      <c r="G7" s="19"/>
      <c r="H7" s="19"/>
      <c r="I7" s="19"/>
      <c r="J7" s="19"/>
      <c r="K7" s="24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9" t="s">
        <v>19</v>
      </c>
      <c r="AL7" s="19"/>
      <c r="AM7" s="19"/>
      <c r="AN7" s="24" t="s">
        <v>1</v>
      </c>
      <c r="AO7" s="19"/>
      <c r="AP7" s="19"/>
      <c r="AQ7" s="19"/>
      <c r="AR7" s="17"/>
      <c r="BE7" s="28"/>
      <c r="BS7" s="14" t="s">
        <v>6</v>
      </c>
    </row>
    <row r="8" s="1" customFormat="1" ht="12" customHeight="1">
      <c r="B8" s="18"/>
      <c r="C8" s="19"/>
      <c r="D8" s="29" t="s">
        <v>20</v>
      </c>
      <c r="E8" s="19"/>
      <c r="F8" s="19"/>
      <c r="G8" s="19"/>
      <c r="H8" s="19"/>
      <c r="I8" s="19"/>
      <c r="J8" s="19"/>
      <c r="K8" s="24" t="s">
        <v>21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9" t="s">
        <v>22</v>
      </c>
      <c r="AL8" s="19"/>
      <c r="AM8" s="19"/>
      <c r="AN8" s="30" t="s">
        <v>23</v>
      </c>
      <c r="AO8" s="19"/>
      <c r="AP8" s="19"/>
      <c r="AQ8" s="19"/>
      <c r="AR8" s="17"/>
      <c r="BE8" s="28"/>
      <c r="BS8" s="14" t="s">
        <v>6</v>
      </c>
    </row>
    <row r="9" s="1" customFormat="1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8"/>
      <c r="BS9" s="14" t="s">
        <v>6</v>
      </c>
    </row>
    <row r="10" s="1" customFormat="1" ht="12" customHeight="1">
      <c r="B10" s="18"/>
      <c r="C10" s="19"/>
      <c r="D10" s="29" t="s">
        <v>24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9" t="s">
        <v>25</v>
      </c>
      <c r="AL10" s="19"/>
      <c r="AM10" s="19"/>
      <c r="AN10" s="24" t="s">
        <v>26</v>
      </c>
      <c r="AO10" s="19"/>
      <c r="AP10" s="19"/>
      <c r="AQ10" s="19"/>
      <c r="AR10" s="17"/>
      <c r="BE10" s="28"/>
      <c r="BS10" s="14" t="s">
        <v>6</v>
      </c>
    </row>
    <row r="11" s="1" customFormat="1" ht="18.48" customHeight="1">
      <c r="B11" s="18"/>
      <c r="C11" s="19"/>
      <c r="D11" s="19"/>
      <c r="E11" s="24" t="s">
        <v>27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9" t="s">
        <v>28</v>
      </c>
      <c r="AL11" s="19"/>
      <c r="AM11" s="19"/>
      <c r="AN11" s="24" t="s">
        <v>29</v>
      </c>
      <c r="AO11" s="19"/>
      <c r="AP11" s="19"/>
      <c r="AQ11" s="19"/>
      <c r="AR11" s="17"/>
      <c r="BE11" s="28"/>
      <c r="BS11" s="14" t="s">
        <v>6</v>
      </c>
    </row>
    <row r="12" s="1" customFormat="1" ht="6.96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8"/>
      <c r="BS12" s="14" t="s">
        <v>6</v>
      </c>
    </row>
    <row r="13" s="1" customFormat="1" ht="12" customHeight="1">
      <c r="B13" s="18"/>
      <c r="C13" s="19"/>
      <c r="D13" s="29" t="s">
        <v>30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9" t="s">
        <v>25</v>
      </c>
      <c r="AL13" s="19"/>
      <c r="AM13" s="19"/>
      <c r="AN13" s="31" t="s">
        <v>31</v>
      </c>
      <c r="AO13" s="19"/>
      <c r="AP13" s="19"/>
      <c r="AQ13" s="19"/>
      <c r="AR13" s="17"/>
      <c r="BE13" s="28"/>
      <c r="BS13" s="14" t="s">
        <v>6</v>
      </c>
    </row>
    <row r="14">
      <c r="B14" s="18"/>
      <c r="C14" s="19"/>
      <c r="D14" s="19"/>
      <c r="E14" s="31" t="s">
        <v>31</v>
      </c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29" t="s">
        <v>28</v>
      </c>
      <c r="AL14" s="19"/>
      <c r="AM14" s="19"/>
      <c r="AN14" s="31" t="s">
        <v>31</v>
      </c>
      <c r="AO14" s="19"/>
      <c r="AP14" s="19"/>
      <c r="AQ14" s="19"/>
      <c r="AR14" s="17"/>
      <c r="BE14" s="28"/>
      <c r="BS14" s="14" t="s">
        <v>6</v>
      </c>
    </row>
    <row r="15" s="1" customFormat="1" ht="6.96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8"/>
      <c r="BS15" s="14" t="s">
        <v>4</v>
      </c>
    </row>
    <row r="16" s="1" customFormat="1" ht="12" customHeight="1">
      <c r="B16" s="18"/>
      <c r="C16" s="19"/>
      <c r="D16" s="29" t="s">
        <v>32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9" t="s">
        <v>25</v>
      </c>
      <c r="AL16" s="19"/>
      <c r="AM16" s="19"/>
      <c r="AN16" s="24" t="s">
        <v>1</v>
      </c>
      <c r="AO16" s="19"/>
      <c r="AP16" s="19"/>
      <c r="AQ16" s="19"/>
      <c r="AR16" s="17"/>
      <c r="BE16" s="28"/>
      <c r="BS16" s="14" t="s">
        <v>4</v>
      </c>
    </row>
    <row r="17" s="1" customFormat="1" ht="18.48" customHeight="1">
      <c r="B17" s="18"/>
      <c r="C17" s="19"/>
      <c r="D17" s="19"/>
      <c r="E17" s="24" t="s">
        <v>33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9" t="s">
        <v>28</v>
      </c>
      <c r="AL17" s="19"/>
      <c r="AM17" s="19"/>
      <c r="AN17" s="24" t="s">
        <v>1</v>
      </c>
      <c r="AO17" s="19"/>
      <c r="AP17" s="19"/>
      <c r="AQ17" s="19"/>
      <c r="AR17" s="17"/>
      <c r="BE17" s="28"/>
      <c r="BS17" s="14" t="s">
        <v>34</v>
      </c>
    </row>
    <row r="18" s="1" customFormat="1" ht="6.96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8"/>
      <c r="BS18" s="14" t="s">
        <v>6</v>
      </c>
    </row>
    <row r="19" s="1" customFormat="1" ht="12" customHeight="1">
      <c r="B19" s="18"/>
      <c r="C19" s="19"/>
      <c r="D19" s="29" t="s">
        <v>35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9" t="s">
        <v>25</v>
      </c>
      <c r="AL19" s="19"/>
      <c r="AM19" s="19"/>
      <c r="AN19" s="24" t="s">
        <v>1</v>
      </c>
      <c r="AO19" s="19"/>
      <c r="AP19" s="19"/>
      <c r="AQ19" s="19"/>
      <c r="AR19" s="17"/>
      <c r="BE19" s="28"/>
      <c r="BS19" s="14" t="s">
        <v>6</v>
      </c>
    </row>
    <row r="20" s="1" customFormat="1" ht="18.48" customHeight="1">
      <c r="B20" s="18"/>
      <c r="C20" s="19"/>
      <c r="D20" s="19"/>
      <c r="E20" s="24" t="s">
        <v>33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9" t="s">
        <v>28</v>
      </c>
      <c r="AL20" s="19"/>
      <c r="AM20" s="19"/>
      <c r="AN20" s="24" t="s">
        <v>1</v>
      </c>
      <c r="AO20" s="19"/>
      <c r="AP20" s="19"/>
      <c r="AQ20" s="19"/>
      <c r="AR20" s="17"/>
      <c r="BE20" s="28"/>
      <c r="BS20" s="14" t="s">
        <v>4</v>
      </c>
    </row>
    <row r="21" s="1" customFormat="1" ht="6.96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8"/>
    </row>
    <row r="22" s="1" customFormat="1" ht="12" customHeight="1">
      <c r="B22" s="18"/>
      <c r="C22" s="19"/>
      <c r="D22" s="29" t="s">
        <v>36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8"/>
    </row>
    <row r="23" s="1" customFormat="1" ht="16.5" customHeight="1">
      <c r="B23" s="18"/>
      <c r="C23" s="19"/>
      <c r="D23" s="19"/>
      <c r="E23" s="33" t="s">
        <v>1</v>
      </c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O23" s="19"/>
      <c r="AP23" s="19"/>
      <c r="AQ23" s="19"/>
      <c r="AR23" s="17"/>
      <c r="BE23" s="28"/>
    </row>
    <row r="24" s="1" customFormat="1" ht="6.96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8"/>
    </row>
    <row r="25" s="1" customFormat="1" ht="6.96" customHeight="1">
      <c r="B25" s="18"/>
      <c r="C25" s="19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19"/>
      <c r="AQ25" s="19"/>
      <c r="AR25" s="17"/>
      <c r="BE25" s="28"/>
    </row>
    <row r="26" s="2" customFormat="1" ht="25.92" customHeight="1">
      <c r="A26" s="35"/>
      <c r="B26" s="36"/>
      <c r="C26" s="37"/>
      <c r="D26" s="38" t="s">
        <v>37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ROUND(AG94,2)</f>
        <v>0</v>
      </c>
      <c r="AL26" s="39"/>
      <c r="AM26" s="39"/>
      <c r="AN26" s="39"/>
      <c r="AO26" s="39"/>
      <c r="AP26" s="37"/>
      <c r="AQ26" s="37"/>
      <c r="AR26" s="41"/>
      <c r="BE26" s="28"/>
    </row>
    <row r="27" s="2" customFormat="1" ht="6.96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1"/>
      <c r="BE27" s="28"/>
    </row>
    <row r="28" s="2" customFormat="1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38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39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40</v>
      </c>
      <c r="AL28" s="42"/>
      <c r="AM28" s="42"/>
      <c r="AN28" s="42"/>
      <c r="AO28" s="42"/>
      <c r="AP28" s="37"/>
      <c r="AQ28" s="37"/>
      <c r="AR28" s="41"/>
      <c r="BE28" s="28"/>
    </row>
    <row r="29" s="3" customFormat="1" ht="14.4" customHeight="1">
      <c r="A29" s="3"/>
      <c r="B29" s="43"/>
      <c r="C29" s="44"/>
      <c r="D29" s="29" t="s">
        <v>41</v>
      </c>
      <c r="E29" s="44"/>
      <c r="F29" s="29" t="s">
        <v>42</v>
      </c>
      <c r="G29" s="44"/>
      <c r="H29" s="44"/>
      <c r="I29" s="44"/>
      <c r="J29" s="44"/>
      <c r="K29" s="44"/>
      <c r="L29" s="45">
        <v>0.20999999999999999</v>
      </c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6">
        <f>ROUND(AZ94, 2)</f>
        <v>0</v>
      </c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6">
        <f>ROUND(AV94, 2)</f>
        <v>0</v>
      </c>
      <c r="AL29" s="44"/>
      <c r="AM29" s="44"/>
      <c r="AN29" s="44"/>
      <c r="AO29" s="44"/>
      <c r="AP29" s="44"/>
      <c r="AQ29" s="44"/>
      <c r="AR29" s="47"/>
      <c r="BE29" s="48"/>
    </row>
    <row r="30" s="3" customFormat="1" ht="14.4" customHeight="1">
      <c r="A30" s="3"/>
      <c r="B30" s="43"/>
      <c r="C30" s="44"/>
      <c r="D30" s="44"/>
      <c r="E30" s="44"/>
      <c r="F30" s="29" t="s">
        <v>43</v>
      </c>
      <c r="G30" s="44"/>
      <c r="H30" s="44"/>
      <c r="I30" s="44"/>
      <c r="J30" s="44"/>
      <c r="K30" s="44"/>
      <c r="L30" s="45">
        <v>0.14999999999999999</v>
      </c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6">
        <f>ROUND(BA94, 2)</f>
        <v>0</v>
      </c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46">
        <f>ROUND(AW94, 2)</f>
        <v>0</v>
      </c>
      <c r="AL30" s="44"/>
      <c r="AM30" s="44"/>
      <c r="AN30" s="44"/>
      <c r="AO30" s="44"/>
      <c r="AP30" s="44"/>
      <c r="AQ30" s="44"/>
      <c r="AR30" s="47"/>
      <c r="BE30" s="48"/>
    </row>
    <row r="31" hidden="1" s="3" customFormat="1" ht="14.4" customHeight="1">
      <c r="A31" s="3"/>
      <c r="B31" s="43"/>
      <c r="C31" s="44"/>
      <c r="D31" s="44"/>
      <c r="E31" s="44"/>
      <c r="F31" s="29" t="s">
        <v>44</v>
      </c>
      <c r="G31" s="44"/>
      <c r="H31" s="44"/>
      <c r="I31" s="44"/>
      <c r="J31" s="44"/>
      <c r="K31" s="44"/>
      <c r="L31" s="45">
        <v>0.20999999999999999</v>
      </c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6">
        <f>ROUND(BB94, 2)</f>
        <v>0</v>
      </c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6">
        <v>0</v>
      </c>
      <c r="AL31" s="44"/>
      <c r="AM31" s="44"/>
      <c r="AN31" s="44"/>
      <c r="AO31" s="44"/>
      <c r="AP31" s="44"/>
      <c r="AQ31" s="44"/>
      <c r="AR31" s="47"/>
      <c r="BE31" s="48"/>
    </row>
    <row r="32" hidden="1" s="3" customFormat="1" ht="14.4" customHeight="1">
      <c r="A32" s="3"/>
      <c r="B32" s="43"/>
      <c r="C32" s="44"/>
      <c r="D32" s="44"/>
      <c r="E32" s="44"/>
      <c r="F32" s="29" t="s">
        <v>45</v>
      </c>
      <c r="G32" s="44"/>
      <c r="H32" s="44"/>
      <c r="I32" s="44"/>
      <c r="J32" s="44"/>
      <c r="K32" s="44"/>
      <c r="L32" s="45">
        <v>0.14999999999999999</v>
      </c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6">
        <f>ROUND(BC94, 2)</f>
        <v>0</v>
      </c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6">
        <v>0</v>
      </c>
      <c r="AL32" s="44"/>
      <c r="AM32" s="44"/>
      <c r="AN32" s="44"/>
      <c r="AO32" s="44"/>
      <c r="AP32" s="44"/>
      <c r="AQ32" s="44"/>
      <c r="AR32" s="47"/>
      <c r="BE32" s="48"/>
    </row>
    <row r="33" hidden="1" s="3" customFormat="1" ht="14.4" customHeight="1">
      <c r="A33" s="3"/>
      <c r="B33" s="43"/>
      <c r="C33" s="44"/>
      <c r="D33" s="44"/>
      <c r="E33" s="44"/>
      <c r="F33" s="29" t="s">
        <v>46</v>
      </c>
      <c r="G33" s="44"/>
      <c r="H33" s="44"/>
      <c r="I33" s="44"/>
      <c r="J33" s="44"/>
      <c r="K33" s="44"/>
      <c r="L33" s="45">
        <v>0</v>
      </c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6">
        <f>ROUND(BD94, 2)</f>
        <v>0</v>
      </c>
      <c r="X33" s="44"/>
      <c r="Y33" s="44"/>
      <c r="Z33" s="44"/>
      <c r="AA33" s="44"/>
      <c r="AB33" s="44"/>
      <c r="AC33" s="44"/>
      <c r="AD33" s="44"/>
      <c r="AE33" s="44"/>
      <c r="AF33" s="44"/>
      <c r="AG33" s="44"/>
      <c r="AH33" s="44"/>
      <c r="AI33" s="44"/>
      <c r="AJ33" s="44"/>
      <c r="AK33" s="46">
        <v>0</v>
      </c>
      <c r="AL33" s="44"/>
      <c r="AM33" s="44"/>
      <c r="AN33" s="44"/>
      <c r="AO33" s="44"/>
      <c r="AP33" s="44"/>
      <c r="AQ33" s="44"/>
      <c r="AR33" s="47"/>
      <c r="BE33" s="48"/>
    </row>
    <row r="34" s="2" customFormat="1" ht="6.96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1"/>
      <c r="BE34" s="28"/>
    </row>
    <row r="35" s="2" customFormat="1" ht="25.92" customHeight="1">
      <c r="A35" s="35"/>
      <c r="B35" s="36"/>
      <c r="C35" s="49"/>
      <c r="D35" s="50" t="s">
        <v>47</v>
      </c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2" t="s">
        <v>48</v>
      </c>
      <c r="U35" s="51"/>
      <c r="V35" s="51"/>
      <c r="W35" s="51"/>
      <c r="X35" s="53" t="s">
        <v>49</v>
      </c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4">
        <f>SUM(AK26:AK33)</f>
        <v>0</v>
      </c>
      <c r="AL35" s="51"/>
      <c r="AM35" s="51"/>
      <c r="AN35" s="51"/>
      <c r="AO35" s="55"/>
      <c r="AP35" s="49"/>
      <c r="AQ35" s="49"/>
      <c r="AR35" s="41"/>
      <c r="BE35" s="35"/>
    </row>
    <row r="36" s="2" customFormat="1" ht="6.96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1"/>
      <c r="BE36" s="35"/>
    </row>
    <row r="37" s="2" customFormat="1" ht="14.4" customHeight="1">
      <c r="A37" s="35"/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41"/>
      <c r="BE37" s="35"/>
    </row>
    <row r="38" s="1" customFormat="1" ht="14.4" customHeight="1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7"/>
    </row>
    <row r="39" s="1" customFormat="1" ht="14.4" customHeight="1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7"/>
    </row>
    <row r="40" s="1" customFormat="1" ht="14.4" customHeight="1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7"/>
    </row>
    <row r="41" s="1" customFormat="1" ht="14.4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="1" customFormat="1" ht="14.4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="1" customFormat="1" ht="14.4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="1" customFormat="1" ht="14.4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="1" customFormat="1" ht="14.4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="1" customFormat="1" ht="14.4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="1" customFormat="1" ht="14.4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="1" customFormat="1" ht="14.4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="2" customFormat="1" ht="14.4" customHeight="1">
      <c r="B49" s="56"/>
      <c r="C49" s="57"/>
      <c r="D49" s="58" t="s">
        <v>50</v>
      </c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8" t="s">
        <v>51</v>
      </c>
      <c r="AI49" s="59"/>
      <c r="AJ49" s="59"/>
      <c r="AK49" s="59"/>
      <c r="AL49" s="59"/>
      <c r="AM49" s="59"/>
      <c r="AN49" s="59"/>
      <c r="AO49" s="59"/>
      <c r="AP49" s="57"/>
      <c r="AQ49" s="57"/>
      <c r="AR49" s="60"/>
    </row>
    <row r="50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="2" customFormat="1">
      <c r="A60" s="35"/>
      <c r="B60" s="36"/>
      <c r="C60" s="37"/>
      <c r="D60" s="61" t="s">
        <v>52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61" t="s">
        <v>53</v>
      </c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61" t="s">
        <v>52</v>
      </c>
      <c r="AI60" s="39"/>
      <c r="AJ60" s="39"/>
      <c r="AK60" s="39"/>
      <c r="AL60" s="39"/>
      <c r="AM60" s="61" t="s">
        <v>53</v>
      </c>
      <c r="AN60" s="39"/>
      <c r="AO60" s="39"/>
      <c r="AP60" s="37"/>
      <c r="AQ60" s="37"/>
      <c r="AR60" s="41"/>
      <c r="BE60" s="35"/>
    </row>
    <row r="61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="2" customFormat="1">
      <c r="A64" s="35"/>
      <c r="B64" s="36"/>
      <c r="C64" s="37"/>
      <c r="D64" s="58" t="s">
        <v>54</v>
      </c>
      <c r="E64" s="62"/>
      <c r="F64" s="62"/>
      <c r="G64" s="62"/>
      <c r="H64" s="62"/>
      <c r="I64" s="62"/>
      <c r="J64" s="62"/>
      <c r="K64" s="62"/>
      <c r="L64" s="62"/>
      <c r="M64" s="62"/>
      <c r="N64" s="62"/>
      <c r="O64" s="62"/>
      <c r="P64" s="62"/>
      <c r="Q64" s="62"/>
      <c r="R64" s="62"/>
      <c r="S64" s="62"/>
      <c r="T64" s="62"/>
      <c r="U64" s="62"/>
      <c r="V64" s="62"/>
      <c r="W64" s="62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58" t="s">
        <v>55</v>
      </c>
      <c r="AI64" s="62"/>
      <c r="AJ64" s="62"/>
      <c r="AK64" s="62"/>
      <c r="AL64" s="62"/>
      <c r="AM64" s="62"/>
      <c r="AN64" s="62"/>
      <c r="AO64" s="62"/>
      <c r="AP64" s="37"/>
      <c r="AQ64" s="37"/>
      <c r="AR64" s="41"/>
      <c r="BE64" s="35"/>
    </row>
    <row r="65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="2" customFormat="1">
      <c r="A75" s="35"/>
      <c r="B75" s="36"/>
      <c r="C75" s="37"/>
      <c r="D75" s="61" t="s">
        <v>52</v>
      </c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61" t="s">
        <v>53</v>
      </c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61" t="s">
        <v>52</v>
      </c>
      <c r="AI75" s="39"/>
      <c r="AJ75" s="39"/>
      <c r="AK75" s="39"/>
      <c r="AL75" s="39"/>
      <c r="AM75" s="61" t="s">
        <v>53</v>
      </c>
      <c r="AN75" s="39"/>
      <c r="AO75" s="39"/>
      <c r="AP75" s="37"/>
      <c r="AQ75" s="37"/>
      <c r="AR75" s="41"/>
      <c r="BE75" s="35"/>
    </row>
    <row r="76" s="2" customFormat="1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41"/>
      <c r="BE76" s="35"/>
    </row>
    <row r="77" s="2" customFormat="1" ht="6.96" customHeight="1">
      <c r="A77" s="35"/>
      <c r="B77" s="63"/>
      <c r="C77" s="64"/>
      <c r="D77" s="64"/>
      <c r="E77" s="64"/>
      <c r="F77" s="64"/>
      <c r="G77" s="64"/>
      <c r="H77" s="64"/>
      <c r="I77" s="64"/>
      <c r="J77" s="64"/>
      <c r="K77" s="64"/>
      <c r="L77" s="64"/>
      <c r="M77" s="64"/>
      <c r="N77" s="64"/>
      <c r="O77" s="64"/>
      <c r="P77" s="64"/>
      <c r="Q77" s="64"/>
      <c r="R77" s="64"/>
      <c r="S77" s="64"/>
      <c r="T77" s="64"/>
      <c r="U77" s="64"/>
      <c r="V77" s="64"/>
      <c r="W77" s="64"/>
      <c r="X77" s="64"/>
      <c r="Y77" s="64"/>
      <c r="Z77" s="64"/>
      <c r="AA77" s="64"/>
      <c r="AB77" s="64"/>
      <c r="AC77" s="64"/>
      <c r="AD77" s="64"/>
      <c r="AE77" s="64"/>
      <c r="AF77" s="64"/>
      <c r="AG77" s="64"/>
      <c r="AH77" s="64"/>
      <c r="AI77" s="64"/>
      <c r="AJ77" s="64"/>
      <c r="AK77" s="64"/>
      <c r="AL77" s="64"/>
      <c r="AM77" s="64"/>
      <c r="AN77" s="64"/>
      <c r="AO77" s="64"/>
      <c r="AP77" s="64"/>
      <c r="AQ77" s="64"/>
      <c r="AR77" s="41"/>
      <c r="BE77" s="35"/>
    </row>
    <row r="81" s="2" customFormat="1" ht="6.96" customHeight="1">
      <c r="A81" s="35"/>
      <c r="B81" s="65"/>
      <c r="C81" s="66"/>
      <c r="D81" s="66"/>
      <c r="E81" s="66"/>
      <c r="F81" s="66"/>
      <c r="G81" s="66"/>
      <c r="H81" s="66"/>
      <c r="I81" s="66"/>
      <c r="J81" s="66"/>
      <c r="K81" s="66"/>
      <c r="L81" s="66"/>
      <c r="M81" s="66"/>
      <c r="N81" s="66"/>
      <c r="O81" s="66"/>
      <c r="P81" s="66"/>
      <c r="Q81" s="66"/>
      <c r="R81" s="66"/>
      <c r="S81" s="66"/>
      <c r="T81" s="66"/>
      <c r="U81" s="66"/>
      <c r="V81" s="66"/>
      <c r="W81" s="66"/>
      <c r="X81" s="66"/>
      <c r="Y81" s="66"/>
      <c r="Z81" s="66"/>
      <c r="AA81" s="66"/>
      <c r="AB81" s="66"/>
      <c r="AC81" s="66"/>
      <c r="AD81" s="66"/>
      <c r="AE81" s="66"/>
      <c r="AF81" s="66"/>
      <c r="AG81" s="66"/>
      <c r="AH81" s="66"/>
      <c r="AI81" s="66"/>
      <c r="AJ81" s="66"/>
      <c r="AK81" s="66"/>
      <c r="AL81" s="66"/>
      <c r="AM81" s="66"/>
      <c r="AN81" s="66"/>
      <c r="AO81" s="66"/>
      <c r="AP81" s="66"/>
      <c r="AQ81" s="66"/>
      <c r="AR81" s="41"/>
      <c r="BE81" s="35"/>
    </row>
    <row r="82" s="2" customFormat="1" ht="24.96" customHeight="1">
      <c r="A82" s="35"/>
      <c r="B82" s="36"/>
      <c r="C82" s="20" t="s">
        <v>56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41"/>
      <c r="B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41"/>
      <c r="BE83" s="35"/>
    </row>
    <row r="84" s="4" customFormat="1" ht="12" customHeight="1">
      <c r="A84" s="4"/>
      <c r="B84" s="67"/>
      <c r="C84" s="29" t="s">
        <v>13</v>
      </c>
      <c r="D84" s="68"/>
      <c r="E84" s="68"/>
      <c r="F84" s="68"/>
      <c r="G84" s="68"/>
      <c r="H84" s="68"/>
      <c r="I84" s="68"/>
      <c r="J84" s="68"/>
      <c r="K84" s="68"/>
      <c r="L84" s="68" t="str">
        <f>K5</f>
        <v>2021_07_bo</v>
      </c>
      <c r="M84" s="68"/>
      <c r="N84" s="68"/>
      <c r="O84" s="68"/>
      <c r="P84" s="68"/>
      <c r="Q84" s="68"/>
      <c r="R84" s="68"/>
      <c r="S84" s="68"/>
      <c r="T84" s="68"/>
      <c r="U84" s="68"/>
      <c r="V84" s="68"/>
      <c r="W84" s="68"/>
      <c r="X84" s="68"/>
      <c r="Y84" s="68"/>
      <c r="Z84" s="68"/>
      <c r="AA84" s="68"/>
      <c r="AB84" s="68"/>
      <c r="AC84" s="68"/>
      <c r="AD84" s="68"/>
      <c r="AE84" s="68"/>
      <c r="AF84" s="68"/>
      <c r="AG84" s="68"/>
      <c r="AH84" s="68"/>
      <c r="AI84" s="68"/>
      <c r="AJ84" s="68"/>
      <c r="AK84" s="68"/>
      <c r="AL84" s="68"/>
      <c r="AM84" s="68"/>
      <c r="AN84" s="68"/>
      <c r="AO84" s="68"/>
      <c r="AP84" s="68"/>
      <c r="AQ84" s="68"/>
      <c r="AR84" s="69"/>
      <c r="BE84" s="4"/>
    </row>
    <row r="85" s="5" customFormat="1" ht="36.96" customHeight="1">
      <c r="A85" s="5"/>
      <c r="B85" s="70"/>
      <c r="C85" s="71" t="s">
        <v>16</v>
      </c>
      <c r="D85" s="72"/>
      <c r="E85" s="72"/>
      <c r="F85" s="72"/>
      <c r="G85" s="72"/>
      <c r="H85" s="72"/>
      <c r="I85" s="72"/>
      <c r="J85" s="72"/>
      <c r="K85" s="72"/>
      <c r="L85" s="73" t="str">
        <f>K6</f>
        <v>Oprava trati v úseku Brno-Židenice - Brno-Maloměřice</v>
      </c>
      <c r="M85" s="72"/>
      <c r="N85" s="72"/>
      <c r="O85" s="72"/>
      <c r="P85" s="72"/>
      <c r="Q85" s="72"/>
      <c r="R85" s="72"/>
      <c r="S85" s="72"/>
      <c r="T85" s="72"/>
      <c r="U85" s="72"/>
      <c r="V85" s="72"/>
      <c r="W85" s="72"/>
      <c r="X85" s="72"/>
      <c r="Y85" s="72"/>
      <c r="Z85" s="72"/>
      <c r="AA85" s="72"/>
      <c r="AB85" s="72"/>
      <c r="AC85" s="72"/>
      <c r="AD85" s="72"/>
      <c r="AE85" s="72"/>
      <c r="AF85" s="72"/>
      <c r="AG85" s="72"/>
      <c r="AH85" s="72"/>
      <c r="AI85" s="72"/>
      <c r="AJ85" s="72"/>
      <c r="AK85" s="72"/>
      <c r="AL85" s="72"/>
      <c r="AM85" s="72"/>
      <c r="AN85" s="72"/>
      <c r="AO85" s="72"/>
      <c r="AP85" s="72"/>
      <c r="AQ85" s="72"/>
      <c r="AR85" s="74"/>
      <c r="BE85" s="5"/>
    </row>
    <row r="86" s="2" customFormat="1" ht="6.96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41"/>
      <c r="BE86" s="35"/>
    </row>
    <row r="87" s="2" customFormat="1" ht="12" customHeight="1">
      <c r="A87" s="35"/>
      <c r="B87" s="36"/>
      <c r="C87" s="29" t="s">
        <v>20</v>
      </c>
      <c r="D87" s="37"/>
      <c r="E87" s="37"/>
      <c r="F87" s="37"/>
      <c r="G87" s="37"/>
      <c r="H87" s="37"/>
      <c r="I87" s="37"/>
      <c r="J87" s="37"/>
      <c r="K87" s="37"/>
      <c r="L87" s="75" t="str">
        <f>IF(K8="","",K8)</f>
        <v>Brno-Židenice - Brno-Maloměřice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29" t="s">
        <v>22</v>
      </c>
      <c r="AJ87" s="37"/>
      <c r="AK87" s="37"/>
      <c r="AL87" s="37"/>
      <c r="AM87" s="76" t="str">
        <f>IF(AN8= "","",AN8)</f>
        <v>30. 12. 2020</v>
      </c>
      <c r="AN87" s="76"/>
      <c r="AO87" s="37"/>
      <c r="AP87" s="37"/>
      <c r="AQ87" s="37"/>
      <c r="AR87" s="41"/>
      <c r="B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41"/>
      <c r="BE88" s="35"/>
    </row>
    <row r="89" s="2" customFormat="1" ht="15.15" customHeight="1">
      <c r="A89" s="35"/>
      <c r="B89" s="36"/>
      <c r="C89" s="29" t="s">
        <v>24</v>
      </c>
      <c r="D89" s="37"/>
      <c r="E89" s="37"/>
      <c r="F89" s="37"/>
      <c r="G89" s="37"/>
      <c r="H89" s="37"/>
      <c r="I89" s="37"/>
      <c r="J89" s="37"/>
      <c r="K89" s="37"/>
      <c r="L89" s="68" t="str">
        <f>IF(E11= "","",E11)</f>
        <v>Správa železnic, OŘ Brno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29" t="s">
        <v>32</v>
      </c>
      <c r="AJ89" s="37"/>
      <c r="AK89" s="37"/>
      <c r="AL89" s="37"/>
      <c r="AM89" s="77" t="str">
        <f>IF(E17="","",E17)</f>
        <v xml:space="preserve"> </v>
      </c>
      <c r="AN89" s="68"/>
      <c r="AO89" s="68"/>
      <c r="AP89" s="68"/>
      <c r="AQ89" s="37"/>
      <c r="AR89" s="41"/>
      <c r="AS89" s="78" t="s">
        <v>57</v>
      </c>
      <c r="AT89" s="79"/>
      <c r="AU89" s="80"/>
      <c r="AV89" s="80"/>
      <c r="AW89" s="80"/>
      <c r="AX89" s="80"/>
      <c r="AY89" s="80"/>
      <c r="AZ89" s="80"/>
      <c r="BA89" s="80"/>
      <c r="BB89" s="80"/>
      <c r="BC89" s="80"/>
      <c r="BD89" s="81"/>
      <c r="BE89" s="35"/>
    </row>
    <row r="90" s="2" customFormat="1" ht="15.15" customHeight="1">
      <c r="A90" s="35"/>
      <c r="B90" s="36"/>
      <c r="C90" s="29" t="s">
        <v>30</v>
      </c>
      <c r="D90" s="37"/>
      <c r="E90" s="37"/>
      <c r="F90" s="37"/>
      <c r="G90" s="37"/>
      <c r="H90" s="37"/>
      <c r="I90" s="37"/>
      <c r="J90" s="37"/>
      <c r="K90" s="37"/>
      <c r="L90" s="68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29" t="s">
        <v>35</v>
      </c>
      <c r="AJ90" s="37"/>
      <c r="AK90" s="37"/>
      <c r="AL90" s="37"/>
      <c r="AM90" s="77" t="str">
        <f>IF(E20="","",E20)</f>
        <v xml:space="preserve"> </v>
      </c>
      <c r="AN90" s="68"/>
      <c r="AO90" s="68"/>
      <c r="AP90" s="68"/>
      <c r="AQ90" s="37"/>
      <c r="AR90" s="41"/>
      <c r="AS90" s="82"/>
      <c r="AT90" s="83"/>
      <c r="AU90" s="84"/>
      <c r="AV90" s="84"/>
      <c r="AW90" s="84"/>
      <c r="AX90" s="84"/>
      <c r="AY90" s="84"/>
      <c r="AZ90" s="84"/>
      <c r="BA90" s="84"/>
      <c r="BB90" s="84"/>
      <c r="BC90" s="84"/>
      <c r="BD90" s="85"/>
      <c r="BE90" s="35"/>
    </row>
    <row r="91" s="2" customFormat="1" ht="10.8" customHeight="1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41"/>
      <c r="AS91" s="86"/>
      <c r="AT91" s="87"/>
      <c r="AU91" s="88"/>
      <c r="AV91" s="88"/>
      <c r="AW91" s="88"/>
      <c r="AX91" s="88"/>
      <c r="AY91" s="88"/>
      <c r="AZ91" s="88"/>
      <c r="BA91" s="88"/>
      <c r="BB91" s="88"/>
      <c r="BC91" s="88"/>
      <c r="BD91" s="89"/>
      <c r="BE91" s="35"/>
    </row>
    <row r="92" s="2" customFormat="1" ht="29.28" customHeight="1">
      <c r="A92" s="35"/>
      <c r="B92" s="36"/>
      <c r="C92" s="90" t="s">
        <v>58</v>
      </c>
      <c r="D92" s="91"/>
      <c r="E92" s="91"/>
      <c r="F92" s="91"/>
      <c r="G92" s="91"/>
      <c r="H92" s="92"/>
      <c r="I92" s="93" t="s">
        <v>59</v>
      </c>
      <c r="J92" s="91"/>
      <c r="K92" s="91"/>
      <c r="L92" s="91"/>
      <c r="M92" s="91"/>
      <c r="N92" s="91"/>
      <c r="O92" s="91"/>
      <c r="P92" s="91"/>
      <c r="Q92" s="91"/>
      <c r="R92" s="91"/>
      <c r="S92" s="91"/>
      <c r="T92" s="91"/>
      <c r="U92" s="91"/>
      <c r="V92" s="91"/>
      <c r="W92" s="91"/>
      <c r="X92" s="91"/>
      <c r="Y92" s="91"/>
      <c r="Z92" s="91"/>
      <c r="AA92" s="91"/>
      <c r="AB92" s="91"/>
      <c r="AC92" s="91"/>
      <c r="AD92" s="91"/>
      <c r="AE92" s="91"/>
      <c r="AF92" s="91"/>
      <c r="AG92" s="94" t="s">
        <v>60</v>
      </c>
      <c r="AH92" s="91"/>
      <c r="AI92" s="91"/>
      <c r="AJ92" s="91"/>
      <c r="AK92" s="91"/>
      <c r="AL92" s="91"/>
      <c r="AM92" s="91"/>
      <c r="AN92" s="93" t="s">
        <v>61</v>
      </c>
      <c r="AO92" s="91"/>
      <c r="AP92" s="95"/>
      <c r="AQ92" s="96" t="s">
        <v>62</v>
      </c>
      <c r="AR92" s="41"/>
      <c r="AS92" s="97" t="s">
        <v>63</v>
      </c>
      <c r="AT92" s="98" t="s">
        <v>64</v>
      </c>
      <c r="AU92" s="98" t="s">
        <v>65</v>
      </c>
      <c r="AV92" s="98" t="s">
        <v>66</v>
      </c>
      <c r="AW92" s="98" t="s">
        <v>67</v>
      </c>
      <c r="AX92" s="98" t="s">
        <v>68</v>
      </c>
      <c r="AY92" s="98" t="s">
        <v>69</v>
      </c>
      <c r="AZ92" s="98" t="s">
        <v>70</v>
      </c>
      <c r="BA92" s="98" t="s">
        <v>71</v>
      </c>
      <c r="BB92" s="98" t="s">
        <v>72</v>
      </c>
      <c r="BC92" s="98" t="s">
        <v>73</v>
      </c>
      <c r="BD92" s="99" t="s">
        <v>74</v>
      </c>
      <c r="BE92" s="35"/>
    </row>
    <row r="93" s="2" customFormat="1" ht="10.8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41"/>
      <c r="AS93" s="100"/>
      <c r="AT93" s="101"/>
      <c r="AU93" s="101"/>
      <c r="AV93" s="101"/>
      <c r="AW93" s="101"/>
      <c r="AX93" s="101"/>
      <c r="AY93" s="101"/>
      <c r="AZ93" s="101"/>
      <c r="BA93" s="101"/>
      <c r="BB93" s="101"/>
      <c r="BC93" s="101"/>
      <c r="BD93" s="102"/>
      <c r="BE93" s="35"/>
    </row>
    <row r="94" s="6" customFormat="1" ht="32.4" customHeight="1">
      <c r="A94" s="6"/>
      <c r="B94" s="103"/>
      <c r="C94" s="104" t="s">
        <v>75</v>
      </c>
      <c r="D94" s="105"/>
      <c r="E94" s="105"/>
      <c r="F94" s="105"/>
      <c r="G94" s="105"/>
      <c r="H94" s="105"/>
      <c r="I94" s="105"/>
      <c r="J94" s="105"/>
      <c r="K94" s="105"/>
      <c r="L94" s="105"/>
      <c r="M94" s="105"/>
      <c r="N94" s="105"/>
      <c r="O94" s="105"/>
      <c r="P94" s="105"/>
      <c r="Q94" s="105"/>
      <c r="R94" s="105"/>
      <c r="S94" s="105"/>
      <c r="T94" s="105"/>
      <c r="U94" s="105"/>
      <c r="V94" s="105"/>
      <c r="W94" s="105"/>
      <c r="X94" s="105"/>
      <c r="Y94" s="105"/>
      <c r="Z94" s="105"/>
      <c r="AA94" s="105"/>
      <c r="AB94" s="105"/>
      <c r="AC94" s="105"/>
      <c r="AD94" s="105"/>
      <c r="AE94" s="105"/>
      <c r="AF94" s="105"/>
      <c r="AG94" s="106">
        <f>ROUND(SUM(AG95:AG96),2)</f>
        <v>0</v>
      </c>
      <c r="AH94" s="106"/>
      <c r="AI94" s="106"/>
      <c r="AJ94" s="106"/>
      <c r="AK94" s="106"/>
      <c r="AL94" s="106"/>
      <c r="AM94" s="106"/>
      <c r="AN94" s="107">
        <f>SUM(AG94,AT94)</f>
        <v>0</v>
      </c>
      <c r="AO94" s="107"/>
      <c r="AP94" s="107"/>
      <c r="AQ94" s="108" t="s">
        <v>1</v>
      </c>
      <c r="AR94" s="109"/>
      <c r="AS94" s="110">
        <f>ROUND(SUM(AS95:AS96),2)</f>
        <v>0</v>
      </c>
      <c r="AT94" s="111">
        <f>ROUND(SUM(AV94:AW94),2)</f>
        <v>0</v>
      </c>
      <c r="AU94" s="112">
        <f>ROUND(SUM(AU95:AU96),5)</f>
        <v>0</v>
      </c>
      <c r="AV94" s="111">
        <f>ROUND(AZ94*L29,2)</f>
        <v>0</v>
      </c>
      <c r="AW94" s="111">
        <f>ROUND(BA94*L30,2)</f>
        <v>0</v>
      </c>
      <c r="AX94" s="111">
        <f>ROUND(BB94*L29,2)</f>
        <v>0</v>
      </c>
      <c r="AY94" s="111">
        <f>ROUND(BC94*L30,2)</f>
        <v>0</v>
      </c>
      <c r="AZ94" s="111">
        <f>ROUND(SUM(AZ95:AZ96),2)</f>
        <v>0</v>
      </c>
      <c r="BA94" s="111">
        <f>ROUND(SUM(BA95:BA96),2)</f>
        <v>0</v>
      </c>
      <c r="BB94" s="111">
        <f>ROUND(SUM(BB95:BB96),2)</f>
        <v>0</v>
      </c>
      <c r="BC94" s="111">
        <f>ROUND(SUM(BC95:BC96),2)</f>
        <v>0</v>
      </c>
      <c r="BD94" s="113">
        <f>ROUND(SUM(BD95:BD96),2)</f>
        <v>0</v>
      </c>
      <c r="BE94" s="6"/>
      <c r="BS94" s="114" t="s">
        <v>76</v>
      </c>
      <c r="BT94" s="114" t="s">
        <v>77</v>
      </c>
      <c r="BU94" s="115" t="s">
        <v>78</v>
      </c>
      <c r="BV94" s="114" t="s">
        <v>79</v>
      </c>
      <c r="BW94" s="114" t="s">
        <v>5</v>
      </c>
      <c r="BX94" s="114" t="s">
        <v>80</v>
      </c>
      <c r="CL94" s="114" t="s">
        <v>1</v>
      </c>
    </row>
    <row r="95" s="7" customFormat="1" ht="16.5" customHeight="1">
      <c r="A95" s="116" t="s">
        <v>81</v>
      </c>
      <c r="B95" s="117"/>
      <c r="C95" s="118"/>
      <c r="D95" s="119" t="s">
        <v>82</v>
      </c>
      <c r="E95" s="119"/>
      <c r="F95" s="119"/>
      <c r="G95" s="119"/>
      <c r="H95" s="119"/>
      <c r="I95" s="120"/>
      <c r="J95" s="119" t="s">
        <v>83</v>
      </c>
      <c r="K95" s="119"/>
      <c r="L95" s="119"/>
      <c r="M95" s="119"/>
      <c r="N95" s="119"/>
      <c r="O95" s="119"/>
      <c r="P95" s="119"/>
      <c r="Q95" s="119"/>
      <c r="R95" s="119"/>
      <c r="S95" s="119"/>
      <c r="T95" s="119"/>
      <c r="U95" s="119"/>
      <c r="V95" s="119"/>
      <c r="W95" s="119"/>
      <c r="X95" s="119"/>
      <c r="Y95" s="119"/>
      <c r="Z95" s="119"/>
      <c r="AA95" s="119"/>
      <c r="AB95" s="119"/>
      <c r="AC95" s="119"/>
      <c r="AD95" s="119"/>
      <c r="AE95" s="119"/>
      <c r="AF95" s="119"/>
      <c r="AG95" s="121">
        <f>'01.1 - Železniční svršek'!J30</f>
        <v>0</v>
      </c>
      <c r="AH95" s="120"/>
      <c r="AI95" s="120"/>
      <c r="AJ95" s="120"/>
      <c r="AK95" s="120"/>
      <c r="AL95" s="120"/>
      <c r="AM95" s="120"/>
      <c r="AN95" s="121">
        <f>SUM(AG95,AT95)</f>
        <v>0</v>
      </c>
      <c r="AO95" s="120"/>
      <c r="AP95" s="120"/>
      <c r="AQ95" s="122" t="s">
        <v>84</v>
      </c>
      <c r="AR95" s="123"/>
      <c r="AS95" s="124">
        <v>0</v>
      </c>
      <c r="AT95" s="125">
        <f>ROUND(SUM(AV95:AW95),2)</f>
        <v>0</v>
      </c>
      <c r="AU95" s="126">
        <f>'01.1 - Železniční svršek'!P119</f>
        <v>0</v>
      </c>
      <c r="AV95" s="125">
        <f>'01.1 - Železniční svršek'!J33</f>
        <v>0</v>
      </c>
      <c r="AW95" s="125">
        <f>'01.1 - Železniční svršek'!J34</f>
        <v>0</v>
      </c>
      <c r="AX95" s="125">
        <f>'01.1 - Železniční svršek'!J35</f>
        <v>0</v>
      </c>
      <c r="AY95" s="125">
        <f>'01.1 - Železniční svršek'!J36</f>
        <v>0</v>
      </c>
      <c r="AZ95" s="125">
        <f>'01.1 - Železniční svršek'!F33</f>
        <v>0</v>
      </c>
      <c r="BA95" s="125">
        <f>'01.1 - Železniční svršek'!F34</f>
        <v>0</v>
      </c>
      <c r="BB95" s="125">
        <f>'01.1 - Železniční svršek'!F35</f>
        <v>0</v>
      </c>
      <c r="BC95" s="125">
        <f>'01.1 - Železniční svršek'!F36</f>
        <v>0</v>
      </c>
      <c r="BD95" s="127">
        <f>'01.1 - Železniční svršek'!F37</f>
        <v>0</v>
      </c>
      <c r="BE95" s="7"/>
      <c r="BT95" s="128" t="s">
        <v>85</v>
      </c>
      <c r="BV95" s="128" t="s">
        <v>79</v>
      </c>
      <c r="BW95" s="128" t="s">
        <v>86</v>
      </c>
      <c r="BX95" s="128" t="s">
        <v>5</v>
      </c>
      <c r="CL95" s="128" t="s">
        <v>1</v>
      </c>
      <c r="CM95" s="128" t="s">
        <v>87</v>
      </c>
    </row>
    <row r="96" s="7" customFormat="1" ht="16.5" customHeight="1">
      <c r="A96" s="116" t="s">
        <v>81</v>
      </c>
      <c r="B96" s="117"/>
      <c r="C96" s="118"/>
      <c r="D96" s="119" t="s">
        <v>88</v>
      </c>
      <c r="E96" s="119"/>
      <c r="F96" s="119"/>
      <c r="G96" s="119"/>
      <c r="H96" s="119"/>
      <c r="I96" s="120"/>
      <c r="J96" s="119" t="s">
        <v>89</v>
      </c>
      <c r="K96" s="119"/>
      <c r="L96" s="119"/>
      <c r="M96" s="119"/>
      <c r="N96" s="119"/>
      <c r="O96" s="119"/>
      <c r="P96" s="119"/>
      <c r="Q96" s="119"/>
      <c r="R96" s="119"/>
      <c r="S96" s="119"/>
      <c r="T96" s="119"/>
      <c r="U96" s="119"/>
      <c r="V96" s="119"/>
      <c r="W96" s="119"/>
      <c r="X96" s="119"/>
      <c r="Y96" s="119"/>
      <c r="Z96" s="119"/>
      <c r="AA96" s="119"/>
      <c r="AB96" s="119"/>
      <c r="AC96" s="119"/>
      <c r="AD96" s="119"/>
      <c r="AE96" s="119"/>
      <c r="AF96" s="119"/>
      <c r="AG96" s="121">
        <f>'02.1 - VON'!J30</f>
        <v>0</v>
      </c>
      <c r="AH96" s="120"/>
      <c r="AI96" s="120"/>
      <c r="AJ96" s="120"/>
      <c r="AK96" s="120"/>
      <c r="AL96" s="120"/>
      <c r="AM96" s="120"/>
      <c r="AN96" s="121">
        <f>SUM(AG96,AT96)</f>
        <v>0</v>
      </c>
      <c r="AO96" s="120"/>
      <c r="AP96" s="120"/>
      <c r="AQ96" s="122" t="s">
        <v>84</v>
      </c>
      <c r="AR96" s="123"/>
      <c r="AS96" s="129">
        <v>0</v>
      </c>
      <c r="AT96" s="130">
        <f>ROUND(SUM(AV96:AW96),2)</f>
        <v>0</v>
      </c>
      <c r="AU96" s="131">
        <f>'02.1 - VON'!P117</f>
        <v>0</v>
      </c>
      <c r="AV96" s="130">
        <f>'02.1 - VON'!J33</f>
        <v>0</v>
      </c>
      <c r="AW96" s="130">
        <f>'02.1 - VON'!J34</f>
        <v>0</v>
      </c>
      <c r="AX96" s="130">
        <f>'02.1 - VON'!J35</f>
        <v>0</v>
      </c>
      <c r="AY96" s="130">
        <f>'02.1 - VON'!J36</f>
        <v>0</v>
      </c>
      <c r="AZ96" s="130">
        <f>'02.1 - VON'!F33</f>
        <v>0</v>
      </c>
      <c r="BA96" s="130">
        <f>'02.1 - VON'!F34</f>
        <v>0</v>
      </c>
      <c r="BB96" s="130">
        <f>'02.1 - VON'!F35</f>
        <v>0</v>
      </c>
      <c r="BC96" s="130">
        <f>'02.1 - VON'!F36</f>
        <v>0</v>
      </c>
      <c r="BD96" s="132">
        <f>'02.1 - VON'!F37</f>
        <v>0</v>
      </c>
      <c r="BE96" s="7"/>
      <c r="BT96" s="128" t="s">
        <v>85</v>
      </c>
      <c r="BV96" s="128" t="s">
        <v>79</v>
      </c>
      <c r="BW96" s="128" t="s">
        <v>90</v>
      </c>
      <c r="BX96" s="128" t="s">
        <v>5</v>
      </c>
      <c r="CL96" s="128" t="s">
        <v>1</v>
      </c>
      <c r="CM96" s="128" t="s">
        <v>87</v>
      </c>
    </row>
    <row r="97" s="2" customFormat="1" ht="30" customHeight="1">
      <c r="A97" s="35"/>
      <c r="B97" s="36"/>
      <c r="C97" s="37"/>
      <c r="D97" s="37"/>
      <c r="E97" s="37"/>
      <c r="F97" s="37"/>
      <c r="G97" s="37"/>
      <c r="H97" s="37"/>
      <c r="I97" s="37"/>
      <c r="J97" s="37"/>
      <c r="K97" s="37"/>
      <c r="L97" s="37"/>
      <c r="M97" s="37"/>
      <c r="N97" s="37"/>
      <c r="O97" s="37"/>
      <c r="P97" s="37"/>
      <c r="Q97" s="37"/>
      <c r="R97" s="37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F97" s="37"/>
      <c r="AG97" s="37"/>
      <c r="AH97" s="37"/>
      <c r="AI97" s="37"/>
      <c r="AJ97" s="37"/>
      <c r="AK97" s="37"/>
      <c r="AL97" s="37"/>
      <c r="AM97" s="37"/>
      <c r="AN97" s="37"/>
      <c r="AO97" s="37"/>
      <c r="AP97" s="37"/>
      <c r="AQ97" s="37"/>
      <c r="AR97" s="41"/>
      <c r="AS97" s="35"/>
      <c r="AT97" s="35"/>
      <c r="AU97" s="35"/>
      <c r="AV97" s="35"/>
      <c r="AW97" s="35"/>
      <c r="AX97" s="35"/>
      <c r="AY97" s="35"/>
      <c r="AZ97" s="35"/>
      <c r="BA97" s="35"/>
      <c r="BB97" s="35"/>
      <c r="BC97" s="35"/>
      <c r="BD97" s="35"/>
      <c r="BE97" s="35"/>
    </row>
    <row r="98" s="2" customFormat="1" ht="6.96" customHeight="1">
      <c r="A98" s="35"/>
      <c r="B98" s="63"/>
      <c r="C98" s="64"/>
      <c r="D98" s="64"/>
      <c r="E98" s="64"/>
      <c r="F98" s="64"/>
      <c r="G98" s="64"/>
      <c r="H98" s="64"/>
      <c r="I98" s="64"/>
      <c r="J98" s="64"/>
      <c r="K98" s="64"/>
      <c r="L98" s="64"/>
      <c r="M98" s="64"/>
      <c r="N98" s="64"/>
      <c r="O98" s="64"/>
      <c r="P98" s="64"/>
      <c r="Q98" s="64"/>
      <c r="R98" s="64"/>
      <c r="S98" s="64"/>
      <c r="T98" s="64"/>
      <c r="U98" s="64"/>
      <c r="V98" s="64"/>
      <c r="W98" s="64"/>
      <c r="X98" s="64"/>
      <c r="Y98" s="64"/>
      <c r="Z98" s="64"/>
      <c r="AA98" s="64"/>
      <c r="AB98" s="64"/>
      <c r="AC98" s="64"/>
      <c r="AD98" s="64"/>
      <c r="AE98" s="64"/>
      <c r="AF98" s="64"/>
      <c r="AG98" s="64"/>
      <c r="AH98" s="64"/>
      <c r="AI98" s="64"/>
      <c r="AJ98" s="64"/>
      <c r="AK98" s="64"/>
      <c r="AL98" s="64"/>
      <c r="AM98" s="64"/>
      <c r="AN98" s="64"/>
      <c r="AO98" s="64"/>
      <c r="AP98" s="64"/>
      <c r="AQ98" s="64"/>
      <c r="AR98" s="41"/>
      <c r="AS98" s="35"/>
      <c r="AT98" s="35"/>
      <c r="AU98" s="35"/>
      <c r="AV98" s="35"/>
      <c r="AW98" s="35"/>
      <c r="AX98" s="35"/>
      <c r="AY98" s="35"/>
      <c r="AZ98" s="35"/>
      <c r="BA98" s="35"/>
      <c r="BB98" s="35"/>
      <c r="BC98" s="35"/>
      <c r="BD98" s="35"/>
      <c r="BE98" s="35"/>
    </row>
  </sheetData>
  <sheetProtection sheet="1" formatColumns="0" formatRows="0" objects="1" scenarios="1" spinCount="100000" saltValue="NynM1X6hchfkG/sgSWaaDMd+vgrfN7I8HIZXh7vEaf9DC5LL7CjFgLKzE81+iNi9w1PExSE87AafRmr3MAv8Wg==" hashValue="ZGTwpuvuMwAe0BBK3C6cWlCpmhQ+fbBJg/UCRgn30AKOWCUk1jfNQUCVbHMu1r5FHTYPKQDunHkCQzLlJnn8ww==" algorithmName="SHA-512" password="C71F"/>
  <mergeCells count="46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G94:AM94"/>
    <mergeCell ref="AN94:AP94"/>
    <mergeCell ref="AR2:BE2"/>
  </mergeCells>
  <hyperlinks>
    <hyperlink ref="A95" location="'01.1 - Železniční svršek'!C2" display="/"/>
    <hyperlink ref="A96" location="'02.1 - VON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86</v>
      </c>
    </row>
    <row r="3" s="1" customFormat="1" ht="6.96" customHeight="1">
      <c r="B3" s="133"/>
      <c r="C3" s="134"/>
      <c r="D3" s="134"/>
      <c r="E3" s="134"/>
      <c r="F3" s="134"/>
      <c r="G3" s="134"/>
      <c r="H3" s="134"/>
      <c r="I3" s="134"/>
      <c r="J3" s="134"/>
      <c r="K3" s="134"/>
      <c r="L3" s="17"/>
      <c r="AT3" s="14" t="s">
        <v>87</v>
      </c>
    </row>
    <row r="4" s="1" customFormat="1" ht="24.96" customHeight="1">
      <c r="B4" s="17"/>
      <c r="D4" s="135" t="s">
        <v>91</v>
      </c>
      <c r="L4" s="17"/>
      <c r="M4" s="136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7" t="s">
        <v>16</v>
      </c>
      <c r="L6" s="17"/>
    </row>
    <row r="7" s="1" customFormat="1" ht="16.5" customHeight="1">
      <c r="B7" s="17"/>
      <c r="E7" s="138" t="str">
        <f>'Rekapitulace zakázky'!K6</f>
        <v>Oprava trati v úseku Brno-Židenice - Brno-Maloměřice</v>
      </c>
      <c r="F7" s="137"/>
      <c r="G7" s="137"/>
      <c r="H7" s="137"/>
      <c r="L7" s="17"/>
    </row>
    <row r="8" s="2" customFormat="1" ht="12" customHeight="1">
      <c r="A8" s="35"/>
      <c r="B8" s="41"/>
      <c r="C8" s="35"/>
      <c r="D8" s="137" t="s">
        <v>92</v>
      </c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39" t="s">
        <v>93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37" t="s">
        <v>18</v>
      </c>
      <c r="E11" s="35"/>
      <c r="F11" s="140" t="s">
        <v>1</v>
      </c>
      <c r="G11" s="35"/>
      <c r="H11" s="35"/>
      <c r="I11" s="137" t="s">
        <v>19</v>
      </c>
      <c r="J11" s="140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7" t="s">
        <v>20</v>
      </c>
      <c r="E12" s="35"/>
      <c r="F12" s="140" t="s">
        <v>21</v>
      </c>
      <c r="G12" s="35"/>
      <c r="H12" s="35"/>
      <c r="I12" s="137" t="s">
        <v>22</v>
      </c>
      <c r="J12" s="141" t="str">
        <f>'Rekapitulace zakázky'!AN8</f>
        <v>30. 12. 2020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7" t="s">
        <v>24</v>
      </c>
      <c r="E14" s="35"/>
      <c r="F14" s="35"/>
      <c r="G14" s="35"/>
      <c r="H14" s="35"/>
      <c r="I14" s="137" t="s">
        <v>25</v>
      </c>
      <c r="J14" s="140" t="s">
        <v>26</v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0" t="s">
        <v>27</v>
      </c>
      <c r="F15" s="35"/>
      <c r="G15" s="35"/>
      <c r="H15" s="35"/>
      <c r="I15" s="137" t="s">
        <v>28</v>
      </c>
      <c r="J15" s="140" t="s">
        <v>29</v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37" t="s">
        <v>30</v>
      </c>
      <c r="E17" s="35"/>
      <c r="F17" s="35"/>
      <c r="G17" s="35"/>
      <c r="H17" s="35"/>
      <c r="I17" s="137" t="s">
        <v>25</v>
      </c>
      <c r="J17" s="30" t="str">
        <f>'Rekapitulace zakázky'!AN13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zakázky'!E14</f>
        <v>Vyplň údaj</v>
      </c>
      <c r="F18" s="140"/>
      <c r="G18" s="140"/>
      <c r="H18" s="140"/>
      <c r="I18" s="137" t="s">
        <v>28</v>
      </c>
      <c r="J18" s="30" t="str">
        <f>'Rekapitulace zakázky'!AN14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37" t="s">
        <v>32</v>
      </c>
      <c r="E20" s="35"/>
      <c r="F20" s="35"/>
      <c r="G20" s="35"/>
      <c r="H20" s="35"/>
      <c r="I20" s="137" t="s">
        <v>25</v>
      </c>
      <c r="J20" s="140" t="str">
        <f>IF('Rekapitulace zakázky'!AN16="","",'Rekapitulace zakázky'!AN16)</f>
        <v/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0" t="str">
        <f>IF('Rekapitulace zakázky'!E17="","",'Rekapitulace zakázky'!E17)</f>
        <v xml:space="preserve"> </v>
      </c>
      <c r="F21" s="35"/>
      <c r="G21" s="35"/>
      <c r="H21" s="35"/>
      <c r="I21" s="137" t="s">
        <v>28</v>
      </c>
      <c r="J21" s="140" t="str">
        <f>IF('Rekapitulace zakázky'!AN17="","",'Rekapitulace zakázky'!AN17)</f>
        <v/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37" t="s">
        <v>35</v>
      </c>
      <c r="E23" s="35"/>
      <c r="F23" s="35"/>
      <c r="G23" s="35"/>
      <c r="H23" s="35"/>
      <c r="I23" s="137" t="s">
        <v>25</v>
      </c>
      <c r="J23" s="140" t="str">
        <f>IF('Rekapitulace zakázky'!AN19="","",'Rekapitulace zakázky'!AN19)</f>
        <v/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0" t="str">
        <f>IF('Rekapitulace zakázky'!E20="","",'Rekapitulace zakázky'!E20)</f>
        <v xml:space="preserve"> </v>
      </c>
      <c r="F24" s="35"/>
      <c r="G24" s="35"/>
      <c r="H24" s="35"/>
      <c r="I24" s="137" t="s">
        <v>28</v>
      </c>
      <c r="J24" s="140" t="str">
        <f>IF('Rekapitulace zakázky'!AN20="","",'Rekapitulace zakázky'!AN20)</f>
        <v/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37" t="s">
        <v>36</v>
      </c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2"/>
      <c r="B27" s="143"/>
      <c r="C27" s="142"/>
      <c r="D27" s="142"/>
      <c r="E27" s="144" t="s">
        <v>1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46"/>
      <c r="E29" s="146"/>
      <c r="F29" s="146"/>
      <c r="G29" s="146"/>
      <c r="H29" s="146"/>
      <c r="I29" s="146"/>
      <c r="J29" s="146"/>
      <c r="K29" s="146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47" t="s">
        <v>37</v>
      </c>
      <c r="E30" s="35"/>
      <c r="F30" s="35"/>
      <c r="G30" s="35"/>
      <c r="H30" s="35"/>
      <c r="I30" s="35"/>
      <c r="J30" s="148">
        <f>ROUND(J119,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46"/>
      <c r="E31" s="146"/>
      <c r="F31" s="146"/>
      <c r="G31" s="146"/>
      <c r="H31" s="146"/>
      <c r="I31" s="146"/>
      <c r="J31" s="146"/>
      <c r="K31" s="146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49" t="s">
        <v>39</v>
      </c>
      <c r="G32" s="35"/>
      <c r="H32" s="35"/>
      <c r="I32" s="149" t="s">
        <v>38</v>
      </c>
      <c r="J32" s="149" t="s">
        <v>40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0" t="s">
        <v>41</v>
      </c>
      <c r="E33" s="137" t="s">
        <v>42</v>
      </c>
      <c r="F33" s="151">
        <f>ROUND((SUM(BE119:BE158)),  2)</f>
        <v>0</v>
      </c>
      <c r="G33" s="35"/>
      <c r="H33" s="35"/>
      <c r="I33" s="152">
        <v>0.20999999999999999</v>
      </c>
      <c r="J33" s="151">
        <f>ROUND(((SUM(BE119:BE158))*I33),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37" t="s">
        <v>43</v>
      </c>
      <c r="F34" s="151">
        <f>ROUND((SUM(BF119:BF158)),  2)</f>
        <v>0</v>
      </c>
      <c r="G34" s="35"/>
      <c r="H34" s="35"/>
      <c r="I34" s="152">
        <v>0.14999999999999999</v>
      </c>
      <c r="J34" s="151">
        <f>ROUND(((SUM(BF119:BF158))*I34),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7" t="s">
        <v>44</v>
      </c>
      <c r="F35" s="151">
        <f>ROUND((SUM(BG119:BG158)),  2)</f>
        <v>0</v>
      </c>
      <c r="G35" s="35"/>
      <c r="H35" s="35"/>
      <c r="I35" s="152">
        <v>0.20999999999999999</v>
      </c>
      <c r="J35" s="151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7" t="s">
        <v>45</v>
      </c>
      <c r="F36" s="151">
        <f>ROUND((SUM(BH119:BH158)),  2)</f>
        <v>0</v>
      </c>
      <c r="G36" s="35"/>
      <c r="H36" s="35"/>
      <c r="I36" s="152">
        <v>0.14999999999999999</v>
      </c>
      <c r="J36" s="151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7" t="s">
        <v>46</v>
      </c>
      <c r="F37" s="151">
        <f>ROUND((SUM(BI119:BI158)),  2)</f>
        <v>0</v>
      </c>
      <c r="G37" s="35"/>
      <c r="H37" s="35"/>
      <c r="I37" s="152">
        <v>0</v>
      </c>
      <c r="J37" s="151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53"/>
      <c r="D39" s="154" t="s">
        <v>47</v>
      </c>
      <c r="E39" s="155"/>
      <c r="F39" s="155"/>
      <c r="G39" s="156" t="s">
        <v>48</v>
      </c>
      <c r="H39" s="157" t="s">
        <v>49</v>
      </c>
      <c r="I39" s="155"/>
      <c r="J39" s="158">
        <f>SUM(J30:J37)</f>
        <v>0</v>
      </c>
      <c r="K39" s="159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60" t="s">
        <v>50</v>
      </c>
      <c r="E50" s="161"/>
      <c r="F50" s="161"/>
      <c r="G50" s="160" t="s">
        <v>51</v>
      </c>
      <c r="H50" s="161"/>
      <c r="I50" s="161"/>
      <c r="J50" s="161"/>
      <c r="K50" s="161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62" t="s">
        <v>52</v>
      </c>
      <c r="E61" s="163"/>
      <c r="F61" s="164" t="s">
        <v>53</v>
      </c>
      <c r="G61" s="162" t="s">
        <v>52</v>
      </c>
      <c r="H61" s="163"/>
      <c r="I61" s="163"/>
      <c r="J61" s="165" t="s">
        <v>53</v>
      </c>
      <c r="K61" s="163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0" t="s">
        <v>54</v>
      </c>
      <c r="E65" s="166"/>
      <c r="F65" s="166"/>
      <c r="G65" s="160" t="s">
        <v>55</v>
      </c>
      <c r="H65" s="166"/>
      <c r="I65" s="166"/>
      <c r="J65" s="166"/>
      <c r="K65" s="166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62" t="s">
        <v>52</v>
      </c>
      <c r="E76" s="163"/>
      <c r="F76" s="164" t="s">
        <v>53</v>
      </c>
      <c r="G76" s="162" t="s">
        <v>52</v>
      </c>
      <c r="H76" s="163"/>
      <c r="I76" s="163"/>
      <c r="J76" s="165" t="s">
        <v>53</v>
      </c>
      <c r="K76" s="163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67"/>
      <c r="C77" s="168"/>
      <c r="D77" s="168"/>
      <c r="E77" s="168"/>
      <c r="F77" s="168"/>
      <c r="G77" s="168"/>
      <c r="H77" s="168"/>
      <c r="I77" s="168"/>
      <c r="J77" s="168"/>
      <c r="K77" s="168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69"/>
      <c r="C81" s="170"/>
      <c r="D81" s="170"/>
      <c r="E81" s="170"/>
      <c r="F81" s="170"/>
      <c r="G81" s="170"/>
      <c r="H81" s="170"/>
      <c r="I81" s="170"/>
      <c r="J81" s="170"/>
      <c r="K81" s="170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94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71" t="str">
        <f>E7</f>
        <v>Oprava trati v úseku Brno-Židenice - Brno-Maloměřice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92</v>
      </c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3" t="str">
        <f>E9</f>
        <v>01.1 - Železniční svršek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20</v>
      </c>
      <c r="D89" s="37"/>
      <c r="E89" s="37"/>
      <c r="F89" s="24" t="str">
        <f>F12</f>
        <v>Brno-Židenice - Brno-Maloměřice</v>
      </c>
      <c r="G89" s="37"/>
      <c r="H89" s="37"/>
      <c r="I89" s="29" t="s">
        <v>22</v>
      </c>
      <c r="J89" s="76" t="str">
        <f>IF(J12="","",J12)</f>
        <v>30. 12. 2020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24</v>
      </c>
      <c r="D91" s="37"/>
      <c r="E91" s="37"/>
      <c r="F91" s="24" t="str">
        <f>E15</f>
        <v>Správa železnic, OŘ Brno</v>
      </c>
      <c r="G91" s="37"/>
      <c r="H91" s="37"/>
      <c r="I91" s="29" t="s">
        <v>32</v>
      </c>
      <c r="J91" s="33" t="str">
        <f>E21</f>
        <v xml:space="preserve"> 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30</v>
      </c>
      <c r="D92" s="37"/>
      <c r="E92" s="37"/>
      <c r="F92" s="24" t="str">
        <f>IF(E18="","",E18)</f>
        <v>Vyplň údaj</v>
      </c>
      <c r="G92" s="37"/>
      <c r="H92" s="37"/>
      <c r="I92" s="29" t="s">
        <v>35</v>
      </c>
      <c r="J92" s="33" t="str">
        <f>E24</f>
        <v xml:space="preserve"> 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72" t="s">
        <v>95</v>
      </c>
      <c r="D94" s="173"/>
      <c r="E94" s="173"/>
      <c r="F94" s="173"/>
      <c r="G94" s="173"/>
      <c r="H94" s="173"/>
      <c r="I94" s="173"/>
      <c r="J94" s="174" t="s">
        <v>96</v>
      </c>
      <c r="K94" s="173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75" t="s">
        <v>97</v>
      </c>
      <c r="D96" s="37"/>
      <c r="E96" s="37"/>
      <c r="F96" s="37"/>
      <c r="G96" s="37"/>
      <c r="H96" s="37"/>
      <c r="I96" s="37"/>
      <c r="J96" s="107">
        <f>J119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98</v>
      </c>
    </row>
    <row r="97" s="9" customFormat="1" ht="24.96" customHeight="1">
      <c r="A97" s="9"/>
      <c r="B97" s="176"/>
      <c r="C97" s="177"/>
      <c r="D97" s="178" t="s">
        <v>99</v>
      </c>
      <c r="E97" s="179"/>
      <c r="F97" s="179"/>
      <c r="G97" s="179"/>
      <c r="H97" s="179"/>
      <c r="I97" s="179"/>
      <c r="J97" s="180">
        <f>J120</f>
        <v>0</v>
      </c>
      <c r="K97" s="177"/>
      <c r="L97" s="18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2"/>
      <c r="C98" s="183"/>
      <c r="D98" s="184" t="s">
        <v>100</v>
      </c>
      <c r="E98" s="185"/>
      <c r="F98" s="185"/>
      <c r="G98" s="185"/>
      <c r="H98" s="185"/>
      <c r="I98" s="185"/>
      <c r="J98" s="186">
        <f>J121</f>
        <v>0</v>
      </c>
      <c r="K98" s="183"/>
      <c r="L98" s="18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9" customFormat="1" ht="24.96" customHeight="1">
      <c r="A99" s="9"/>
      <c r="B99" s="176"/>
      <c r="C99" s="177"/>
      <c r="D99" s="178" t="s">
        <v>101</v>
      </c>
      <c r="E99" s="179"/>
      <c r="F99" s="179"/>
      <c r="G99" s="179"/>
      <c r="H99" s="179"/>
      <c r="I99" s="179"/>
      <c r="J99" s="180">
        <f>J145</f>
        <v>0</v>
      </c>
      <c r="K99" s="177"/>
      <c r="L99" s="181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2" customFormat="1" ht="21.84" customHeight="1">
      <c r="A100" s="35"/>
      <c r="B100" s="36"/>
      <c r="C100" s="37"/>
      <c r="D100" s="37"/>
      <c r="E100" s="37"/>
      <c r="F100" s="37"/>
      <c r="G100" s="37"/>
      <c r="H100" s="37"/>
      <c r="I100" s="37"/>
      <c r="J100" s="37"/>
      <c r="K100" s="37"/>
      <c r="L100" s="60"/>
      <c r="S100" s="35"/>
      <c r="T100" s="35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</row>
    <row r="101" s="2" customFormat="1" ht="6.96" customHeight="1">
      <c r="A101" s="35"/>
      <c r="B101" s="63"/>
      <c r="C101" s="64"/>
      <c r="D101" s="64"/>
      <c r="E101" s="64"/>
      <c r="F101" s="64"/>
      <c r="G101" s="64"/>
      <c r="H101" s="64"/>
      <c r="I101" s="64"/>
      <c r="J101" s="64"/>
      <c r="K101" s="64"/>
      <c r="L101" s="60"/>
      <c r="S101" s="35"/>
      <c r="T101" s="35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</row>
    <row r="105" s="2" customFormat="1" ht="6.96" customHeight="1">
      <c r="A105" s="35"/>
      <c r="B105" s="65"/>
      <c r="C105" s="66"/>
      <c r="D105" s="66"/>
      <c r="E105" s="66"/>
      <c r="F105" s="66"/>
      <c r="G105" s="66"/>
      <c r="H105" s="66"/>
      <c r="I105" s="66"/>
      <c r="J105" s="66"/>
      <c r="K105" s="66"/>
      <c r="L105" s="60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="2" customFormat="1" ht="24.96" customHeight="1">
      <c r="A106" s="35"/>
      <c r="B106" s="36"/>
      <c r="C106" s="20" t="s">
        <v>102</v>
      </c>
      <c r="D106" s="37"/>
      <c r="E106" s="37"/>
      <c r="F106" s="37"/>
      <c r="G106" s="37"/>
      <c r="H106" s="37"/>
      <c r="I106" s="37"/>
      <c r="J106" s="37"/>
      <c r="K106" s="37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6.96" customHeight="1">
      <c r="A107" s="35"/>
      <c r="B107" s="36"/>
      <c r="C107" s="37"/>
      <c r="D107" s="37"/>
      <c r="E107" s="37"/>
      <c r="F107" s="37"/>
      <c r="G107" s="37"/>
      <c r="H107" s="37"/>
      <c r="I107" s="37"/>
      <c r="J107" s="37"/>
      <c r="K107" s="37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12" customHeight="1">
      <c r="A108" s="35"/>
      <c r="B108" s="36"/>
      <c r="C108" s="29" t="s">
        <v>16</v>
      </c>
      <c r="D108" s="37"/>
      <c r="E108" s="37"/>
      <c r="F108" s="37"/>
      <c r="G108" s="37"/>
      <c r="H108" s="37"/>
      <c r="I108" s="37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16.5" customHeight="1">
      <c r="A109" s="35"/>
      <c r="B109" s="36"/>
      <c r="C109" s="37"/>
      <c r="D109" s="37"/>
      <c r="E109" s="171" t="str">
        <f>E7</f>
        <v>Oprava trati v úseku Brno-Židenice - Brno-Maloměřice</v>
      </c>
      <c r="F109" s="29"/>
      <c r="G109" s="29"/>
      <c r="H109" s="29"/>
      <c r="I109" s="37"/>
      <c r="J109" s="37"/>
      <c r="K109" s="37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12" customHeight="1">
      <c r="A110" s="35"/>
      <c r="B110" s="36"/>
      <c r="C110" s="29" t="s">
        <v>92</v>
      </c>
      <c r="D110" s="37"/>
      <c r="E110" s="37"/>
      <c r="F110" s="37"/>
      <c r="G110" s="37"/>
      <c r="H110" s="37"/>
      <c r="I110" s="37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16.5" customHeight="1">
      <c r="A111" s="35"/>
      <c r="B111" s="36"/>
      <c r="C111" s="37"/>
      <c r="D111" s="37"/>
      <c r="E111" s="73" t="str">
        <f>E9</f>
        <v>01.1 - Železniční svršek</v>
      </c>
      <c r="F111" s="37"/>
      <c r="G111" s="37"/>
      <c r="H111" s="37"/>
      <c r="I111" s="37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6.96" customHeight="1">
      <c r="A112" s="35"/>
      <c r="B112" s="36"/>
      <c r="C112" s="37"/>
      <c r="D112" s="37"/>
      <c r="E112" s="37"/>
      <c r="F112" s="37"/>
      <c r="G112" s="37"/>
      <c r="H112" s="37"/>
      <c r="I112" s="37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2" customHeight="1">
      <c r="A113" s="35"/>
      <c r="B113" s="36"/>
      <c r="C113" s="29" t="s">
        <v>20</v>
      </c>
      <c r="D113" s="37"/>
      <c r="E113" s="37"/>
      <c r="F113" s="24" t="str">
        <f>F12</f>
        <v>Brno-Židenice - Brno-Maloměřice</v>
      </c>
      <c r="G113" s="37"/>
      <c r="H113" s="37"/>
      <c r="I113" s="29" t="s">
        <v>22</v>
      </c>
      <c r="J113" s="76" t="str">
        <f>IF(J12="","",J12)</f>
        <v>30. 12. 2020</v>
      </c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6.96" customHeight="1">
      <c r="A114" s="35"/>
      <c r="B114" s="36"/>
      <c r="C114" s="37"/>
      <c r="D114" s="37"/>
      <c r="E114" s="37"/>
      <c r="F114" s="37"/>
      <c r="G114" s="37"/>
      <c r="H114" s="37"/>
      <c r="I114" s="37"/>
      <c r="J114" s="37"/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5.15" customHeight="1">
      <c r="A115" s="35"/>
      <c r="B115" s="36"/>
      <c r="C115" s="29" t="s">
        <v>24</v>
      </c>
      <c r="D115" s="37"/>
      <c r="E115" s="37"/>
      <c r="F115" s="24" t="str">
        <f>E15</f>
        <v>Správa železnic, OŘ Brno</v>
      </c>
      <c r="G115" s="37"/>
      <c r="H115" s="37"/>
      <c r="I115" s="29" t="s">
        <v>32</v>
      </c>
      <c r="J115" s="33" t="str">
        <f>E21</f>
        <v xml:space="preserve"> </v>
      </c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5.15" customHeight="1">
      <c r="A116" s="35"/>
      <c r="B116" s="36"/>
      <c r="C116" s="29" t="s">
        <v>30</v>
      </c>
      <c r="D116" s="37"/>
      <c r="E116" s="37"/>
      <c r="F116" s="24" t="str">
        <f>IF(E18="","",E18)</f>
        <v>Vyplň údaj</v>
      </c>
      <c r="G116" s="37"/>
      <c r="H116" s="37"/>
      <c r="I116" s="29" t="s">
        <v>35</v>
      </c>
      <c r="J116" s="33" t="str">
        <f>E24</f>
        <v xml:space="preserve"> </v>
      </c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0.32" customHeight="1">
      <c r="A117" s="35"/>
      <c r="B117" s="36"/>
      <c r="C117" s="37"/>
      <c r="D117" s="37"/>
      <c r="E117" s="37"/>
      <c r="F117" s="37"/>
      <c r="G117" s="37"/>
      <c r="H117" s="37"/>
      <c r="I117" s="37"/>
      <c r="J117" s="37"/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11" customFormat="1" ht="29.28" customHeight="1">
      <c r="A118" s="188"/>
      <c r="B118" s="189"/>
      <c r="C118" s="190" t="s">
        <v>103</v>
      </c>
      <c r="D118" s="191" t="s">
        <v>62</v>
      </c>
      <c r="E118" s="191" t="s">
        <v>58</v>
      </c>
      <c r="F118" s="191" t="s">
        <v>59</v>
      </c>
      <c r="G118" s="191" t="s">
        <v>104</v>
      </c>
      <c r="H118" s="191" t="s">
        <v>105</v>
      </c>
      <c r="I118" s="191" t="s">
        <v>106</v>
      </c>
      <c r="J118" s="191" t="s">
        <v>96</v>
      </c>
      <c r="K118" s="192" t="s">
        <v>107</v>
      </c>
      <c r="L118" s="193"/>
      <c r="M118" s="97" t="s">
        <v>1</v>
      </c>
      <c r="N118" s="98" t="s">
        <v>41</v>
      </c>
      <c r="O118" s="98" t="s">
        <v>108</v>
      </c>
      <c r="P118" s="98" t="s">
        <v>109</v>
      </c>
      <c r="Q118" s="98" t="s">
        <v>110</v>
      </c>
      <c r="R118" s="98" t="s">
        <v>111</v>
      </c>
      <c r="S118" s="98" t="s">
        <v>112</v>
      </c>
      <c r="T118" s="99" t="s">
        <v>113</v>
      </c>
      <c r="U118" s="188"/>
      <c r="V118" s="188"/>
      <c r="W118" s="188"/>
      <c r="X118" s="188"/>
      <c r="Y118" s="188"/>
      <c r="Z118" s="188"/>
      <c r="AA118" s="188"/>
      <c r="AB118" s="188"/>
      <c r="AC118" s="188"/>
      <c r="AD118" s="188"/>
      <c r="AE118" s="188"/>
    </row>
    <row r="119" s="2" customFormat="1" ht="22.8" customHeight="1">
      <c r="A119" s="35"/>
      <c r="B119" s="36"/>
      <c r="C119" s="104" t="s">
        <v>114</v>
      </c>
      <c r="D119" s="37"/>
      <c r="E119" s="37"/>
      <c r="F119" s="37"/>
      <c r="G119" s="37"/>
      <c r="H119" s="37"/>
      <c r="I119" s="37"/>
      <c r="J119" s="194">
        <f>BK119</f>
        <v>0</v>
      </c>
      <c r="K119" s="37"/>
      <c r="L119" s="41"/>
      <c r="M119" s="100"/>
      <c r="N119" s="195"/>
      <c r="O119" s="101"/>
      <c r="P119" s="196">
        <f>P120+P145</f>
        <v>0</v>
      </c>
      <c r="Q119" s="101"/>
      <c r="R119" s="196">
        <f>R120+R145</f>
        <v>2113.2195200000001</v>
      </c>
      <c r="S119" s="101"/>
      <c r="T119" s="197">
        <f>T120+T145</f>
        <v>0</v>
      </c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T119" s="14" t="s">
        <v>76</v>
      </c>
      <c r="AU119" s="14" t="s">
        <v>98</v>
      </c>
      <c r="BK119" s="198">
        <f>BK120+BK145</f>
        <v>0</v>
      </c>
    </row>
    <row r="120" s="12" customFormat="1" ht="25.92" customHeight="1">
      <c r="A120" s="12"/>
      <c r="B120" s="199"/>
      <c r="C120" s="200"/>
      <c r="D120" s="201" t="s">
        <v>76</v>
      </c>
      <c r="E120" s="202" t="s">
        <v>115</v>
      </c>
      <c r="F120" s="202" t="s">
        <v>116</v>
      </c>
      <c r="G120" s="200"/>
      <c r="H120" s="200"/>
      <c r="I120" s="203"/>
      <c r="J120" s="204">
        <f>BK120</f>
        <v>0</v>
      </c>
      <c r="K120" s="200"/>
      <c r="L120" s="205"/>
      <c r="M120" s="206"/>
      <c r="N120" s="207"/>
      <c r="O120" s="207"/>
      <c r="P120" s="208">
        <f>P121</f>
        <v>0</v>
      </c>
      <c r="Q120" s="207"/>
      <c r="R120" s="208">
        <f>R121</f>
        <v>2113.2195200000001</v>
      </c>
      <c r="S120" s="207"/>
      <c r="T120" s="209">
        <f>T121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10" t="s">
        <v>85</v>
      </c>
      <c r="AT120" s="211" t="s">
        <v>76</v>
      </c>
      <c r="AU120" s="211" t="s">
        <v>77</v>
      </c>
      <c r="AY120" s="210" t="s">
        <v>117</v>
      </c>
      <c r="BK120" s="212">
        <f>BK121</f>
        <v>0</v>
      </c>
    </row>
    <row r="121" s="12" customFormat="1" ht="22.8" customHeight="1">
      <c r="A121" s="12"/>
      <c r="B121" s="199"/>
      <c r="C121" s="200"/>
      <c r="D121" s="201" t="s">
        <v>76</v>
      </c>
      <c r="E121" s="213" t="s">
        <v>118</v>
      </c>
      <c r="F121" s="213" t="s">
        <v>119</v>
      </c>
      <c r="G121" s="200"/>
      <c r="H121" s="200"/>
      <c r="I121" s="203"/>
      <c r="J121" s="214">
        <f>BK121</f>
        <v>0</v>
      </c>
      <c r="K121" s="200"/>
      <c r="L121" s="205"/>
      <c r="M121" s="206"/>
      <c r="N121" s="207"/>
      <c r="O121" s="207"/>
      <c r="P121" s="208">
        <f>SUM(P122:P144)</f>
        <v>0</v>
      </c>
      <c r="Q121" s="207"/>
      <c r="R121" s="208">
        <f>SUM(R122:R144)</f>
        <v>2113.2195200000001</v>
      </c>
      <c r="S121" s="207"/>
      <c r="T121" s="209">
        <f>SUM(T122:T144)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10" t="s">
        <v>85</v>
      </c>
      <c r="AT121" s="211" t="s">
        <v>76</v>
      </c>
      <c r="AU121" s="211" t="s">
        <v>85</v>
      </c>
      <c r="AY121" s="210" t="s">
        <v>117</v>
      </c>
      <c r="BK121" s="212">
        <f>SUM(BK122:BK144)</f>
        <v>0</v>
      </c>
    </row>
    <row r="122" s="2" customFormat="1" ht="76.35" customHeight="1">
      <c r="A122" s="35"/>
      <c r="B122" s="36"/>
      <c r="C122" s="215" t="s">
        <v>85</v>
      </c>
      <c r="D122" s="215" t="s">
        <v>120</v>
      </c>
      <c r="E122" s="216" t="s">
        <v>121</v>
      </c>
      <c r="F122" s="217" t="s">
        <v>122</v>
      </c>
      <c r="G122" s="218" t="s">
        <v>123</v>
      </c>
      <c r="H122" s="219">
        <v>1.272</v>
      </c>
      <c r="I122" s="220"/>
      <c r="J122" s="221">
        <f>ROUND(I122*H122,2)</f>
        <v>0</v>
      </c>
      <c r="K122" s="217" t="s">
        <v>124</v>
      </c>
      <c r="L122" s="41"/>
      <c r="M122" s="222" t="s">
        <v>1</v>
      </c>
      <c r="N122" s="223" t="s">
        <v>42</v>
      </c>
      <c r="O122" s="88"/>
      <c r="P122" s="224">
        <f>O122*H122</f>
        <v>0</v>
      </c>
      <c r="Q122" s="224">
        <v>0</v>
      </c>
      <c r="R122" s="224">
        <f>Q122*H122</f>
        <v>0</v>
      </c>
      <c r="S122" s="224">
        <v>0</v>
      </c>
      <c r="T122" s="225">
        <f>S122*H122</f>
        <v>0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R122" s="226" t="s">
        <v>125</v>
      </c>
      <c r="AT122" s="226" t="s">
        <v>120</v>
      </c>
      <c r="AU122" s="226" t="s">
        <v>87</v>
      </c>
      <c r="AY122" s="14" t="s">
        <v>117</v>
      </c>
      <c r="BE122" s="227">
        <f>IF(N122="základní",J122,0)</f>
        <v>0</v>
      </c>
      <c r="BF122" s="227">
        <f>IF(N122="snížená",J122,0)</f>
        <v>0</v>
      </c>
      <c r="BG122" s="227">
        <f>IF(N122="zákl. přenesená",J122,0)</f>
        <v>0</v>
      </c>
      <c r="BH122" s="227">
        <f>IF(N122="sníž. přenesená",J122,0)</f>
        <v>0</v>
      </c>
      <c r="BI122" s="227">
        <f>IF(N122="nulová",J122,0)</f>
        <v>0</v>
      </c>
      <c r="BJ122" s="14" t="s">
        <v>85</v>
      </c>
      <c r="BK122" s="227">
        <f>ROUND(I122*H122,2)</f>
        <v>0</v>
      </c>
      <c r="BL122" s="14" t="s">
        <v>125</v>
      </c>
      <c r="BM122" s="226" t="s">
        <v>126</v>
      </c>
    </row>
    <row r="123" s="2" customFormat="1" ht="37.8" customHeight="1">
      <c r="A123" s="35"/>
      <c r="B123" s="36"/>
      <c r="C123" s="215" t="s">
        <v>87</v>
      </c>
      <c r="D123" s="215" t="s">
        <v>120</v>
      </c>
      <c r="E123" s="216" t="s">
        <v>127</v>
      </c>
      <c r="F123" s="217" t="s">
        <v>128</v>
      </c>
      <c r="G123" s="218" t="s">
        <v>129</v>
      </c>
      <c r="H123" s="219">
        <v>1200</v>
      </c>
      <c r="I123" s="220"/>
      <c r="J123" s="221">
        <f>ROUND(I123*H123,2)</f>
        <v>0</v>
      </c>
      <c r="K123" s="217" t="s">
        <v>124</v>
      </c>
      <c r="L123" s="41"/>
      <c r="M123" s="222" t="s">
        <v>1</v>
      </c>
      <c r="N123" s="223" t="s">
        <v>42</v>
      </c>
      <c r="O123" s="88"/>
      <c r="P123" s="224">
        <f>O123*H123</f>
        <v>0</v>
      </c>
      <c r="Q123" s="224">
        <v>0</v>
      </c>
      <c r="R123" s="224">
        <f>Q123*H123</f>
        <v>0</v>
      </c>
      <c r="S123" s="224">
        <v>0</v>
      </c>
      <c r="T123" s="225">
        <f>S123*H123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226" t="s">
        <v>125</v>
      </c>
      <c r="AT123" s="226" t="s">
        <v>120</v>
      </c>
      <c r="AU123" s="226" t="s">
        <v>87</v>
      </c>
      <c r="AY123" s="14" t="s">
        <v>117</v>
      </c>
      <c r="BE123" s="227">
        <f>IF(N123="základní",J123,0)</f>
        <v>0</v>
      </c>
      <c r="BF123" s="227">
        <f>IF(N123="snížená",J123,0)</f>
        <v>0</v>
      </c>
      <c r="BG123" s="227">
        <f>IF(N123="zákl. přenesená",J123,0)</f>
        <v>0</v>
      </c>
      <c r="BH123" s="227">
        <f>IF(N123="sníž. přenesená",J123,0)</f>
        <v>0</v>
      </c>
      <c r="BI123" s="227">
        <f>IF(N123="nulová",J123,0)</f>
        <v>0</v>
      </c>
      <c r="BJ123" s="14" t="s">
        <v>85</v>
      </c>
      <c r="BK123" s="227">
        <f>ROUND(I123*H123,2)</f>
        <v>0</v>
      </c>
      <c r="BL123" s="14" t="s">
        <v>125</v>
      </c>
      <c r="BM123" s="226" t="s">
        <v>130</v>
      </c>
    </row>
    <row r="124" s="2" customFormat="1" ht="37.8" customHeight="1">
      <c r="A124" s="35"/>
      <c r="B124" s="36"/>
      <c r="C124" s="215" t="s">
        <v>131</v>
      </c>
      <c r="D124" s="215" t="s">
        <v>120</v>
      </c>
      <c r="E124" s="216" t="s">
        <v>132</v>
      </c>
      <c r="F124" s="217" t="s">
        <v>133</v>
      </c>
      <c r="G124" s="218" t="s">
        <v>129</v>
      </c>
      <c r="H124" s="219">
        <v>5</v>
      </c>
      <c r="I124" s="220"/>
      <c r="J124" s="221">
        <f>ROUND(I124*H124,2)</f>
        <v>0</v>
      </c>
      <c r="K124" s="217" t="s">
        <v>124</v>
      </c>
      <c r="L124" s="41"/>
      <c r="M124" s="222" t="s">
        <v>1</v>
      </c>
      <c r="N124" s="223" t="s">
        <v>42</v>
      </c>
      <c r="O124" s="88"/>
      <c r="P124" s="224">
        <f>O124*H124</f>
        <v>0</v>
      </c>
      <c r="Q124" s="224">
        <v>0</v>
      </c>
      <c r="R124" s="224">
        <f>Q124*H124</f>
        <v>0</v>
      </c>
      <c r="S124" s="224">
        <v>0</v>
      </c>
      <c r="T124" s="225">
        <f>S124*H124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226" t="s">
        <v>125</v>
      </c>
      <c r="AT124" s="226" t="s">
        <v>120</v>
      </c>
      <c r="AU124" s="226" t="s">
        <v>87</v>
      </c>
      <c r="AY124" s="14" t="s">
        <v>117</v>
      </c>
      <c r="BE124" s="227">
        <f>IF(N124="základní",J124,0)</f>
        <v>0</v>
      </c>
      <c r="BF124" s="227">
        <f>IF(N124="snížená",J124,0)</f>
        <v>0</v>
      </c>
      <c r="BG124" s="227">
        <f>IF(N124="zákl. přenesená",J124,0)</f>
        <v>0</v>
      </c>
      <c r="BH124" s="227">
        <f>IF(N124="sníž. přenesená",J124,0)</f>
        <v>0</v>
      </c>
      <c r="BI124" s="227">
        <f>IF(N124="nulová",J124,0)</f>
        <v>0</v>
      </c>
      <c r="BJ124" s="14" t="s">
        <v>85</v>
      </c>
      <c r="BK124" s="227">
        <f>ROUND(I124*H124,2)</f>
        <v>0</v>
      </c>
      <c r="BL124" s="14" t="s">
        <v>125</v>
      </c>
      <c r="BM124" s="226" t="s">
        <v>134</v>
      </c>
    </row>
    <row r="125" s="2" customFormat="1" ht="24.15" customHeight="1">
      <c r="A125" s="35"/>
      <c r="B125" s="36"/>
      <c r="C125" s="228" t="s">
        <v>125</v>
      </c>
      <c r="D125" s="228" t="s">
        <v>135</v>
      </c>
      <c r="E125" s="229" t="s">
        <v>136</v>
      </c>
      <c r="F125" s="230" t="s">
        <v>137</v>
      </c>
      <c r="G125" s="231" t="s">
        <v>138</v>
      </c>
      <c r="H125" s="232">
        <v>2000</v>
      </c>
      <c r="I125" s="233"/>
      <c r="J125" s="234">
        <f>ROUND(I125*H125,2)</f>
        <v>0</v>
      </c>
      <c r="K125" s="230" t="s">
        <v>124</v>
      </c>
      <c r="L125" s="235"/>
      <c r="M125" s="236" t="s">
        <v>1</v>
      </c>
      <c r="N125" s="237" t="s">
        <v>42</v>
      </c>
      <c r="O125" s="88"/>
      <c r="P125" s="224">
        <f>O125*H125</f>
        <v>0</v>
      </c>
      <c r="Q125" s="224">
        <v>1</v>
      </c>
      <c r="R125" s="224">
        <f>Q125*H125</f>
        <v>2000</v>
      </c>
      <c r="S125" s="224">
        <v>0</v>
      </c>
      <c r="T125" s="225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226" t="s">
        <v>139</v>
      </c>
      <c r="AT125" s="226" t="s">
        <v>135</v>
      </c>
      <c r="AU125" s="226" t="s">
        <v>87</v>
      </c>
      <c r="AY125" s="14" t="s">
        <v>117</v>
      </c>
      <c r="BE125" s="227">
        <f>IF(N125="základní",J125,0)</f>
        <v>0</v>
      </c>
      <c r="BF125" s="227">
        <f>IF(N125="snížená",J125,0)</f>
        <v>0</v>
      </c>
      <c r="BG125" s="227">
        <f>IF(N125="zákl. přenesená",J125,0)</f>
        <v>0</v>
      </c>
      <c r="BH125" s="227">
        <f>IF(N125="sníž. přenesená",J125,0)</f>
        <v>0</v>
      </c>
      <c r="BI125" s="227">
        <f>IF(N125="nulová",J125,0)</f>
        <v>0</v>
      </c>
      <c r="BJ125" s="14" t="s">
        <v>85</v>
      </c>
      <c r="BK125" s="227">
        <f>ROUND(I125*H125,2)</f>
        <v>0</v>
      </c>
      <c r="BL125" s="14" t="s">
        <v>125</v>
      </c>
      <c r="BM125" s="226" t="s">
        <v>140</v>
      </c>
    </row>
    <row r="126" s="2" customFormat="1" ht="62.7" customHeight="1">
      <c r="A126" s="35"/>
      <c r="B126" s="36"/>
      <c r="C126" s="215" t="s">
        <v>118</v>
      </c>
      <c r="D126" s="215" t="s">
        <v>120</v>
      </c>
      <c r="E126" s="216" t="s">
        <v>141</v>
      </c>
      <c r="F126" s="217" t="s">
        <v>142</v>
      </c>
      <c r="G126" s="218" t="s">
        <v>123</v>
      </c>
      <c r="H126" s="219">
        <v>1.3999999999999999</v>
      </c>
      <c r="I126" s="220"/>
      <c r="J126" s="221">
        <f>ROUND(I126*H126,2)</f>
        <v>0</v>
      </c>
      <c r="K126" s="217" t="s">
        <v>124</v>
      </c>
      <c r="L126" s="41"/>
      <c r="M126" s="222" t="s">
        <v>1</v>
      </c>
      <c r="N126" s="223" t="s">
        <v>42</v>
      </c>
      <c r="O126" s="88"/>
      <c r="P126" s="224">
        <f>O126*H126</f>
        <v>0</v>
      </c>
      <c r="Q126" s="224">
        <v>0</v>
      </c>
      <c r="R126" s="224">
        <f>Q126*H126</f>
        <v>0</v>
      </c>
      <c r="S126" s="224">
        <v>0</v>
      </c>
      <c r="T126" s="225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26" t="s">
        <v>125</v>
      </c>
      <c r="AT126" s="226" t="s">
        <v>120</v>
      </c>
      <c r="AU126" s="226" t="s">
        <v>87</v>
      </c>
      <c r="AY126" s="14" t="s">
        <v>117</v>
      </c>
      <c r="BE126" s="227">
        <f>IF(N126="základní",J126,0)</f>
        <v>0</v>
      </c>
      <c r="BF126" s="227">
        <f>IF(N126="snížená",J126,0)</f>
        <v>0</v>
      </c>
      <c r="BG126" s="227">
        <f>IF(N126="zákl. přenesená",J126,0)</f>
        <v>0</v>
      </c>
      <c r="BH126" s="227">
        <f>IF(N126="sníž. přenesená",J126,0)</f>
        <v>0</v>
      </c>
      <c r="BI126" s="227">
        <f>IF(N126="nulová",J126,0)</f>
        <v>0</v>
      </c>
      <c r="BJ126" s="14" t="s">
        <v>85</v>
      </c>
      <c r="BK126" s="227">
        <f>ROUND(I126*H126,2)</f>
        <v>0</v>
      </c>
      <c r="BL126" s="14" t="s">
        <v>125</v>
      </c>
      <c r="BM126" s="226" t="s">
        <v>143</v>
      </c>
    </row>
    <row r="127" s="2" customFormat="1" ht="62.7" customHeight="1">
      <c r="A127" s="35"/>
      <c r="B127" s="36"/>
      <c r="C127" s="215" t="s">
        <v>144</v>
      </c>
      <c r="D127" s="215" t="s">
        <v>120</v>
      </c>
      <c r="E127" s="216" t="s">
        <v>145</v>
      </c>
      <c r="F127" s="217" t="s">
        <v>146</v>
      </c>
      <c r="G127" s="218" t="s">
        <v>147</v>
      </c>
      <c r="H127" s="219">
        <v>62</v>
      </c>
      <c r="I127" s="220"/>
      <c r="J127" s="221">
        <f>ROUND(I127*H127,2)</f>
        <v>0</v>
      </c>
      <c r="K127" s="217" t="s">
        <v>124</v>
      </c>
      <c r="L127" s="41"/>
      <c r="M127" s="222" t="s">
        <v>1</v>
      </c>
      <c r="N127" s="223" t="s">
        <v>42</v>
      </c>
      <c r="O127" s="88"/>
      <c r="P127" s="224">
        <f>O127*H127</f>
        <v>0</v>
      </c>
      <c r="Q127" s="224">
        <v>0</v>
      </c>
      <c r="R127" s="224">
        <f>Q127*H127</f>
        <v>0</v>
      </c>
      <c r="S127" s="224">
        <v>0</v>
      </c>
      <c r="T127" s="225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26" t="s">
        <v>125</v>
      </c>
      <c r="AT127" s="226" t="s">
        <v>120</v>
      </c>
      <c r="AU127" s="226" t="s">
        <v>87</v>
      </c>
      <c r="AY127" s="14" t="s">
        <v>117</v>
      </c>
      <c r="BE127" s="227">
        <f>IF(N127="základní",J127,0)</f>
        <v>0</v>
      </c>
      <c r="BF127" s="227">
        <f>IF(N127="snížená",J127,0)</f>
        <v>0</v>
      </c>
      <c r="BG127" s="227">
        <f>IF(N127="zákl. přenesená",J127,0)</f>
        <v>0</v>
      </c>
      <c r="BH127" s="227">
        <f>IF(N127="sníž. přenesená",J127,0)</f>
        <v>0</v>
      </c>
      <c r="BI127" s="227">
        <f>IF(N127="nulová",J127,0)</f>
        <v>0</v>
      </c>
      <c r="BJ127" s="14" t="s">
        <v>85</v>
      </c>
      <c r="BK127" s="227">
        <f>ROUND(I127*H127,2)</f>
        <v>0</v>
      </c>
      <c r="BL127" s="14" t="s">
        <v>125</v>
      </c>
      <c r="BM127" s="226" t="s">
        <v>148</v>
      </c>
    </row>
    <row r="128" s="2" customFormat="1" ht="37.8" customHeight="1">
      <c r="A128" s="35"/>
      <c r="B128" s="36"/>
      <c r="C128" s="215" t="s">
        <v>149</v>
      </c>
      <c r="D128" s="215" t="s">
        <v>120</v>
      </c>
      <c r="E128" s="216" t="s">
        <v>150</v>
      </c>
      <c r="F128" s="217" t="s">
        <v>151</v>
      </c>
      <c r="G128" s="218" t="s">
        <v>147</v>
      </c>
      <c r="H128" s="219">
        <v>860</v>
      </c>
      <c r="I128" s="220"/>
      <c r="J128" s="221">
        <f>ROUND(I128*H128,2)</f>
        <v>0</v>
      </c>
      <c r="K128" s="217" t="s">
        <v>124</v>
      </c>
      <c r="L128" s="41"/>
      <c r="M128" s="222" t="s">
        <v>1</v>
      </c>
      <c r="N128" s="223" t="s">
        <v>42</v>
      </c>
      <c r="O128" s="88"/>
      <c r="P128" s="224">
        <f>O128*H128</f>
        <v>0</v>
      </c>
      <c r="Q128" s="224">
        <v>0</v>
      </c>
      <c r="R128" s="224">
        <f>Q128*H128</f>
        <v>0</v>
      </c>
      <c r="S128" s="224">
        <v>0</v>
      </c>
      <c r="T128" s="225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26" t="s">
        <v>125</v>
      </c>
      <c r="AT128" s="226" t="s">
        <v>120</v>
      </c>
      <c r="AU128" s="226" t="s">
        <v>87</v>
      </c>
      <c r="AY128" s="14" t="s">
        <v>117</v>
      </c>
      <c r="BE128" s="227">
        <f>IF(N128="základní",J128,0)</f>
        <v>0</v>
      </c>
      <c r="BF128" s="227">
        <f>IF(N128="snížená",J128,0)</f>
        <v>0</v>
      </c>
      <c r="BG128" s="227">
        <f>IF(N128="zákl. přenesená",J128,0)</f>
        <v>0</v>
      </c>
      <c r="BH128" s="227">
        <f>IF(N128="sníž. přenesená",J128,0)</f>
        <v>0</v>
      </c>
      <c r="BI128" s="227">
        <f>IF(N128="nulová",J128,0)</f>
        <v>0</v>
      </c>
      <c r="BJ128" s="14" t="s">
        <v>85</v>
      </c>
      <c r="BK128" s="227">
        <f>ROUND(I128*H128,2)</f>
        <v>0</v>
      </c>
      <c r="BL128" s="14" t="s">
        <v>125</v>
      </c>
      <c r="BM128" s="226" t="s">
        <v>152</v>
      </c>
    </row>
    <row r="129" s="2" customFormat="1" ht="37.8" customHeight="1">
      <c r="A129" s="35"/>
      <c r="B129" s="36"/>
      <c r="C129" s="215" t="s">
        <v>139</v>
      </c>
      <c r="D129" s="215" t="s">
        <v>120</v>
      </c>
      <c r="E129" s="216" t="s">
        <v>153</v>
      </c>
      <c r="F129" s="217" t="s">
        <v>154</v>
      </c>
      <c r="G129" s="218" t="s">
        <v>147</v>
      </c>
      <c r="H129" s="219">
        <v>62</v>
      </c>
      <c r="I129" s="220"/>
      <c r="J129" s="221">
        <f>ROUND(I129*H129,2)</f>
        <v>0</v>
      </c>
      <c r="K129" s="217" t="s">
        <v>124</v>
      </c>
      <c r="L129" s="41"/>
      <c r="M129" s="222" t="s">
        <v>1</v>
      </c>
      <c r="N129" s="223" t="s">
        <v>42</v>
      </c>
      <c r="O129" s="88"/>
      <c r="P129" s="224">
        <f>O129*H129</f>
        <v>0</v>
      </c>
      <c r="Q129" s="224">
        <v>0</v>
      </c>
      <c r="R129" s="224">
        <f>Q129*H129</f>
        <v>0</v>
      </c>
      <c r="S129" s="224">
        <v>0</v>
      </c>
      <c r="T129" s="225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26" t="s">
        <v>125</v>
      </c>
      <c r="AT129" s="226" t="s">
        <v>120</v>
      </c>
      <c r="AU129" s="226" t="s">
        <v>87</v>
      </c>
      <c r="AY129" s="14" t="s">
        <v>117</v>
      </c>
      <c r="BE129" s="227">
        <f>IF(N129="základní",J129,0)</f>
        <v>0</v>
      </c>
      <c r="BF129" s="227">
        <f>IF(N129="snížená",J129,0)</f>
        <v>0</v>
      </c>
      <c r="BG129" s="227">
        <f>IF(N129="zákl. přenesená",J129,0)</f>
        <v>0</v>
      </c>
      <c r="BH129" s="227">
        <f>IF(N129="sníž. přenesená",J129,0)</f>
        <v>0</v>
      </c>
      <c r="BI129" s="227">
        <f>IF(N129="nulová",J129,0)</f>
        <v>0</v>
      </c>
      <c r="BJ129" s="14" t="s">
        <v>85</v>
      </c>
      <c r="BK129" s="227">
        <f>ROUND(I129*H129,2)</f>
        <v>0</v>
      </c>
      <c r="BL129" s="14" t="s">
        <v>125</v>
      </c>
      <c r="BM129" s="226" t="s">
        <v>155</v>
      </c>
    </row>
    <row r="130" s="2" customFormat="1" ht="24.15" customHeight="1">
      <c r="A130" s="35"/>
      <c r="B130" s="36"/>
      <c r="C130" s="215" t="s">
        <v>156</v>
      </c>
      <c r="D130" s="215" t="s">
        <v>120</v>
      </c>
      <c r="E130" s="216" t="s">
        <v>157</v>
      </c>
      <c r="F130" s="217" t="s">
        <v>158</v>
      </c>
      <c r="G130" s="218" t="s">
        <v>159</v>
      </c>
      <c r="H130" s="219">
        <v>36</v>
      </c>
      <c r="I130" s="220"/>
      <c r="J130" s="221">
        <f>ROUND(I130*H130,2)</f>
        <v>0</v>
      </c>
      <c r="K130" s="217" t="s">
        <v>124</v>
      </c>
      <c r="L130" s="41"/>
      <c r="M130" s="222" t="s">
        <v>1</v>
      </c>
      <c r="N130" s="223" t="s">
        <v>42</v>
      </c>
      <c r="O130" s="88"/>
      <c r="P130" s="224">
        <f>O130*H130</f>
        <v>0</v>
      </c>
      <c r="Q130" s="224">
        <v>0</v>
      </c>
      <c r="R130" s="224">
        <f>Q130*H130</f>
        <v>0</v>
      </c>
      <c r="S130" s="224">
        <v>0</v>
      </c>
      <c r="T130" s="225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26" t="s">
        <v>125</v>
      </c>
      <c r="AT130" s="226" t="s">
        <v>120</v>
      </c>
      <c r="AU130" s="226" t="s">
        <v>87</v>
      </c>
      <c r="AY130" s="14" t="s">
        <v>117</v>
      </c>
      <c r="BE130" s="227">
        <f>IF(N130="základní",J130,0)</f>
        <v>0</v>
      </c>
      <c r="BF130" s="227">
        <f>IF(N130="snížená",J130,0)</f>
        <v>0</v>
      </c>
      <c r="BG130" s="227">
        <f>IF(N130="zákl. přenesená",J130,0)</f>
        <v>0</v>
      </c>
      <c r="BH130" s="227">
        <f>IF(N130="sníž. přenesená",J130,0)</f>
        <v>0</v>
      </c>
      <c r="BI130" s="227">
        <f>IF(N130="nulová",J130,0)</f>
        <v>0</v>
      </c>
      <c r="BJ130" s="14" t="s">
        <v>85</v>
      </c>
      <c r="BK130" s="227">
        <f>ROUND(I130*H130,2)</f>
        <v>0</v>
      </c>
      <c r="BL130" s="14" t="s">
        <v>125</v>
      </c>
      <c r="BM130" s="226" t="s">
        <v>160</v>
      </c>
    </row>
    <row r="131" s="2" customFormat="1" ht="24.15" customHeight="1">
      <c r="A131" s="35"/>
      <c r="B131" s="36"/>
      <c r="C131" s="215" t="s">
        <v>161</v>
      </c>
      <c r="D131" s="215" t="s">
        <v>120</v>
      </c>
      <c r="E131" s="216" t="s">
        <v>162</v>
      </c>
      <c r="F131" s="217" t="s">
        <v>163</v>
      </c>
      <c r="G131" s="218" t="s">
        <v>159</v>
      </c>
      <c r="H131" s="219">
        <v>140</v>
      </c>
      <c r="I131" s="220"/>
      <c r="J131" s="221">
        <f>ROUND(I131*H131,2)</f>
        <v>0</v>
      </c>
      <c r="K131" s="217" t="s">
        <v>124</v>
      </c>
      <c r="L131" s="41"/>
      <c r="M131" s="222" t="s">
        <v>1</v>
      </c>
      <c r="N131" s="223" t="s">
        <v>42</v>
      </c>
      <c r="O131" s="88"/>
      <c r="P131" s="224">
        <f>O131*H131</f>
        <v>0</v>
      </c>
      <c r="Q131" s="224">
        <v>0</v>
      </c>
      <c r="R131" s="224">
        <f>Q131*H131</f>
        <v>0</v>
      </c>
      <c r="S131" s="224">
        <v>0</v>
      </c>
      <c r="T131" s="225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26" t="s">
        <v>125</v>
      </c>
      <c r="AT131" s="226" t="s">
        <v>120</v>
      </c>
      <c r="AU131" s="226" t="s">
        <v>87</v>
      </c>
      <c r="AY131" s="14" t="s">
        <v>117</v>
      </c>
      <c r="BE131" s="227">
        <f>IF(N131="základní",J131,0)</f>
        <v>0</v>
      </c>
      <c r="BF131" s="227">
        <f>IF(N131="snížená",J131,0)</f>
        <v>0</v>
      </c>
      <c r="BG131" s="227">
        <f>IF(N131="zákl. přenesená",J131,0)</f>
        <v>0</v>
      </c>
      <c r="BH131" s="227">
        <f>IF(N131="sníž. přenesená",J131,0)</f>
        <v>0</v>
      </c>
      <c r="BI131" s="227">
        <f>IF(N131="nulová",J131,0)</f>
        <v>0</v>
      </c>
      <c r="BJ131" s="14" t="s">
        <v>85</v>
      </c>
      <c r="BK131" s="227">
        <f>ROUND(I131*H131,2)</f>
        <v>0</v>
      </c>
      <c r="BL131" s="14" t="s">
        <v>125</v>
      </c>
      <c r="BM131" s="226" t="s">
        <v>164</v>
      </c>
    </row>
    <row r="132" s="2" customFormat="1" ht="62.7" customHeight="1">
      <c r="A132" s="35"/>
      <c r="B132" s="36"/>
      <c r="C132" s="215" t="s">
        <v>165</v>
      </c>
      <c r="D132" s="215" t="s">
        <v>120</v>
      </c>
      <c r="E132" s="216" t="s">
        <v>166</v>
      </c>
      <c r="F132" s="217" t="s">
        <v>167</v>
      </c>
      <c r="G132" s="218" t="s">
        <v>147</v>
      </c>
      <c r="H132" s="219">
        <v>2770</v>
      </c>
      <c r="I132" s="220"/>
      <c r="J132" s="221">
        <f>ROUND(I132*H132,2)</f>
        <v>0</v>
      </c>
      <c r="K132" s="217" t="s">
        <v>124</v>
      </c>
      <c r="L132" s="41"/>
      <c r="M132" s="222" t="s">
        <v>1</v>
      </c>
      <c r="N132" s="223" t="s">
        <v>42</v>
      </c>
      <c r="O132" s="88"/>
      <c r="P132" s="224">
        <f>O132*H132</f>
        <v>0</v>
      </c>
      <c r="Q132" s="224">
        <v>0</v>
      </c>
      <c r="R132" s="224">
        <f>Q132*H132</f>
        <v>0</v>
      </c>
      <c r="S132" s="224">
        <v>0</v>
      </c>
      <c r="T132" s="225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26" t="s">
        <v>125</v>
      </c>
      <c r="AT132" s="226" t="s">
        <v>120</v>
      </c>
      <c r="AU132" s="226" t="s">
        <v>87</v>
      </c>
      <c r="AY132" s="14" t="s">
        <v>117</v>
      </c>
      <c r="BE132" s="227">
        <f>IF(N132="základní",J132,0)</f>
        <v>0</v>
      </c>
      <c r="BF132" s="227">
        <f>IF(N132="snížená",J132,0)</f>
        <v>0</v>
      </c>
      <c r="BG132" s="227">
        <f>IF(N132="zákl. přenesená",J132,0)</f>
        <v>0</v>
      </c>
      <c r="BH132" s="227">
        <f>IF(N132="sníž. přenesená",J132,0)</f>
        <v>0</v>
      </c>
      <c r="BI132" s="227">
        <f>IF(N132="nulová",J132,0)</f>
        <v>0</v>
      </c>
      <c r="BJ132" s="14" t="s">
        <v>85</v>
      </c>
      <c r="BK132" s="227">
        <f>ROUND(I132*H132,2)</f>
        <v>0</v>
      </c>
      <c r="BL132" s="14" t="s">
        <v>125</v>
      </c>
      <c r="BM132" s="226" t="s">
        <v>168</v>
      </c>
    </row>
    <row r="133" s="2" customFormat="1" ht="24.15" customHeight="1">
      <c r="A133" s="35"/>
      <c r="B133" s="36"/>
      <c r="C133" s="228" t="s">
        <v>169</v>
      </c>
      <c r="D133" s="228" t="s">
        <v>135</v>
      </c>
      <c r="E133" s="229" t="s">
        <v>170</v>
      </c>
      <c r="F133" s="230" t="s">
        <v>171</v>
      </c>
      <c r="G133" s="231" t="s">
        <v>159</v>
      </c>
      <c r="H133" s="232">
        <v>9200</v>
      </c>
      <c r="I133" s="233"/>
      <c r="J133" s="234">
        <f>ROUND(I133*H133,2)</f>
        <v>0</v>
      </c>
      <c r="K133" s="230" t="s">
        <v>124</v>
      </c>
      <c r="L133" s="235"/>
      <c r="M133" s="236" t="s">
        <v>1</v>
      </c>
      <c r="N133" s="237" t="s">
        <v>42</v>
      </c>
      <c r="O133" s="88"/>
      <c r="P133" s="224">
        <f>O133*H133</f>
        <v>0</v>
      </c>
      <c r="Q133" s="224">
        <v>0.00123</v>
      </c>
      <c r="R133" s="224">
        <f>Q133*H133</f>
        <v>11.315999999999999</v>
      </c>
      <c r="S133" s="224">
        <v>0</v>
      </c>
      <c r="T133" s="225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26" t="s">
        <v>139</v>
      </c>
      <c r="AT133" s="226" t="s">
        <v>135</v>
      </c>
      <c r="AU133" s="226" t="s">
        <v>87</v>
      </c>
      <c r="AY133" s="14" t="s">
        <v>117</v>
      </c>
      <c r="BE133" s="227">
        <f>IF(N133="základní",J133,0)</f>
        <v>0</v>
      </c>
      <c r="BF133" s="227">
        <f>IF(N133="snížená",J133,0)</f>
        <v>0</v>
      </c>
      <c r="BG133" s="227">
        <f>IF(N133="zákl. přenesená",J133,0)</f>
        <v>0</v>
      </c>
      <c r="BH133" s="227">
        <f>IF(N133="sníž. přenesená",J133,0)</f>
        <v>0</v>
      </c>
      <c r="BI133" s="227">
        <f>IF(N133="nulová",J133,0)</f>
        <v>0</v>
      </c>
      <c r="BJ133" s="14" t="s">
        <v>85</v>
      </c>
      <c r="BK133" s="227">
        <f>ROUND(I133*H133,2)</f>
        <v>0</v>
      </c>
      <c r="BL133" s="14" t="s">
        <v>125</v>
      </c>
      <c r="BM133" s="226" t="s">
        <v>172</v>
      </c>
    </row>
    <row r="134" s="2" customFormat="1" ht="24.15" customHeight="1">
      <c r="A134" s="35"/>
      <c r="B134" s="36"/>
      <c r="C134" s="228" t="s">
        <v>173</v>
      </c>
      <c r="D134" s="228" t="s">
        <v>135</v>
      </c>
      <c r="E134" s="229" t="s">
        <v>174</v>
      </c>
      <c r="F134" s="230" t="s">
        <v>175</v>
      </c>
      <c r="G134" s="231" t="s">
        <v>159</v>
      </c>
      <c r="H134" s="232">
        <v>4600</v>
      </c>
      <c r="I134" s="233"/>
      <c r="J134" s="234">
        <f>ROUND(I134*H134,2)</f>
        <v>0</v>
      </c>
      <c r="K134" s="230" t="s">
        <v>124</v>
      </c>
      <c r="L134" s="235"/>
      <c r="M134" s="236" t="s">
        <v>1</v>
      </c>
      <c r="N134" s="237" t="s">
        <v>42</v>
      </c>
      <c r="O134" s="88"/>
      <c r="P134" s="224">
        <f>O134*H134</f>
        <v>0</v>
      </c>
      <c r="Q134" s="224">
        <v>0.00018000000000000001</v>
      </c>
      <c r="R134" s="224">
        <f>Q134*H134</f>
        <v>0.82800000000000007</v>
      </c>
      <c r="S134" s="224">
        <v>0</v>
      </c>
      <c r="T134" s="225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26" t="s">
        <v>139</v>
      </c>
      <c r="AT134" s="226" t="s">
        <v>135</v>
      </c>
      <c r="AU134" s="226" t="s">
        <v>87</v>
      </c>
      <c r="AY134" s="14" t="s">
        <v>117</v>
      </c>
      <c r="BE134" s="227">
        <f>IF(N134="základní",J134,0)</f>
        <v>0</v>
      </c>
      <c r="BF134" s="227">
        <f>IF(N134="snížená",J134,0)</f>
        <v>0</v>
      </c>
      <c r="BG134" s="227">
        <f>IF(N134="zákl. přenesená",J134,0)</f>
        <v>0</v>
      </c>
      <c r="BH134" s="227">
        <f>IF(N134="sníž. přenesená",J134,0)</f>
        <v>0</v>
      </c>
      <c r="BI134" s="227">
        <f>IF(N134="nulová",J134,0)</f>
        <v>0</v>
      </c>
      <c r="BJ134" s="14" t="s">
        <v>85</v>
      </c>
      <c r="BK134" s="227">
        <f>ROUND(I134*H134,2)</f>
        <v>0</v>
      </c>
      <c r="BL134" s="14" t="s">
        <v>125</v>
      </c>
      <c r="BM134" s="226" t="s">
        <v>176</v>
      </c>
    </row>
    <row r="135" s="2" customFormat="1" ht="49.05" customHeight="1">
      <c r="A135" s="35"/>
      <c r="B135" s="36"/>
      <c r="C135" s="215" t="s">
        <v>8</v>
      </c>
      <c r="D135" s="215" t="s">
        <v>120</v>
      </c>
      <c r="E135" s="216" t="s">
        <v>177</v>
      </c>
      <c r="F135" s="217" t="s">
        <v>178</v>
      </c>
      <c r="G135" s="218" t="s">
        <v>147</v>
      </c>
      <c r="H135" s="219">
        <v>15.199999999999999</v>
      </c>
      <c r="I135" s="220"/>
      <c r="J135" s="221">
        <f>ROUND(I135*H135,2)</f>
        <v>0</v>
      </c>
      <c r="K135" s="217" t="s">
        <v>124</v>
      </c>
      <c r="L135" s="41"/>
      <c r="M135" s="222" t="s">
        <v>1</v>
      </c>
      <c r="N135" s="223" t="s">
        <v>42</v>
      </c>
      <c r="O135" s="88"/>
      <c r="P135" s="224">
        <f>O135*H135</f>
        <v>0</v>
      </c>
      <c r="Q135" s="224">
        <v>0</v>
      </c>
      <c r="R135" s="224">
        <f>Q135*H135</f>
        <v>0</v>
      </c>
      <c r="S135" s="224">
        <v>0</v>
      </c>
      <c r="T135" s="225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26" t="s">
        <v>125</v>
      </c>
      <c r="AT135" s="226" t="s">
        <v>120</v>
      </c>
      <c r="AU135" s="226" t="s">
        <v>87</v>
      </c>
      <c r="AY135" s="14" t="s">
        <v>117</v>
      </c>
      <c r="BE135" s="227">
        <f>IF(N135="základní",J135,0)</f>
        <v>0</v>
      </c>
      <c r="BF135" s="227">
        <f>IF(N135="snížená",J135,0)</f>
        <v>0</v>
      </c>
      <c r="BG135" s="227">
        <f>IF(N135="zákl. přenesená",J135,0)</f>
        <v>0</v>
      </c>
      <c r="BH135" s="227">
        <f>IF(N135="sníž. přenesená",J135,0)</f>
        <v>0</v>
      </c>
      <c r="BI135" s="227">
        <f>IF(N135="nulová",J135,0)</f>
        <v>0</v>
      </c>
      <c r="BJ135" s="14" t="s">
        <v>85</v>
      </c>
      <c r="BK135" s="227">
        <f>ROUND(I135*H135,2)</f>
        <v>0</v>
      </c>
      <c r="BL135" s="14" t="s">
        <v>125</v>
      </c>
      <c r="BM135" s="226" t="s">
        <v>179</v>
      </c>
    </row>
    <row r="136" s="2" customFormat="1" ht="24.15" customHeight="1">
      <c r="A136" s="35"/>
      <c r="B136" s="36"/>
      <c r="C136" s="228" t="s">
        <v>180</v>
      </c>
      <c r="D136" s="228" t="s">
        <v>135</v>
      </c>
      <c r="E136" s="229" t="s">
        <v>181</v>
      </c>
      <c r="F136" s="230" t="s">
        <v>182</v>
      </c>
      <c r="G136" s="231" t="s">
        <v>159</v>
      </c>
      <c r="H136" s="232">
        <v>4</v>
      </c>
      <c r="I136" s="233"/>
      <c r="J136" s="234">
        <f>ROUND(I136*H136,2)</f>
        <v>0</v>
      </c>
      <c r="K136" s="230" t="s">
        <v>124</v>
      </c>
      <c r="L136" s="235"/>
      <c r="M136" s="236" t="s">
        <v>1</v>
      </c>
      <c r="N136" s="237" t="s">
        <v>42</v>
      </c>
      <c r="O136" s="88"/>
      <c r="P136" s="224">
        <f>O136*H136</f>
        <v>0</v>
      </c>
      <c r="Q136" s="224">
        <v>0.26888000000000001</v>
      </c>
      <c r="R136" s="224">
        <f>Q136*H136</f>
        <v>1.07552</v>
      </c>
      <c r="S136" s="224">
        <v>0</v>
      </c>
      <c r="T136" s="225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26" t="s">
        <v>139</v>
      </c>
      <c r="AT136" s="226" t="s">
        <v>135</v>
      </c>
      <c r="AU136" s="226" t="s">
        <v>87</v>
      </c>
      <c r="AY136" s="14" t="s">
        <v>117</v>
      </c>
      <c r="BE136" s="227">
        <f>IF(N136="základní",J136,0)</f>
        <v>0</v>
      </c>
      <c r="BF136" s="227">
        <f>IF(N136="snížená",J136,0)</f>
        <v>0</v>
      </c>
      <c r="BG136" s="227">
        <f>IF(N136="zákl. přenesená",J136,0)</f>
        <v>0</v>
      </c>
      <c r="BH136" s="227">
        <f>IF(N136="sníž. přenesená",J136,0)</f>
        <v>0</v>
      </c>
      <c r="BI136" s="227">
        <f>IF(N136="nulová",J136,0)</f>
        <v>0</v>
      </c>
      <c r="BJ136" s="14" t="s">
        <v>85</v>
      </c>
      <c r="BK136" s="227">
        <f>ROUND(I136*H136,2)</f>
        <v>0</v>
      </c>
      <c r="BL136" s="14" t="s">
        <v>125</v>
      </c>
      <c r="BM136" s="226" t="s">
        <v>183</v>
      </c>
    </row>
    <row r="137" s="2" customFormat="1" ht="49.05" customHeight="1">
      <c r="A137" s="35"/>
      <c r="B137" s="36"/>
      <c r="C137" s="215" t="s">
        <v>184</v>
      </c>
      <c r="D137" s="215" t="s">
        <v>120</v>
      </c>
      <c r="E137" s="216" t="s">
        <v>185</v>
      </c>
      <c r="F137" s="217" t="s">
        <v>186</v>
      </c>
      <c r="G137" s="218" t="s">
        <v>187</v>
      </c>
      <c r="H137" s="219">
        <v>60</v>
      </c>
      <c r="I137" s="220"/>
      <c r="J137" s="221">
        <f>ROUND(I137*H137,2)</f>
        <v>0</v>
      </c>
      <c r="K137" s="217" t="s">
        <v>124</v>
      </c>
      <c r="L137" s="41"/>
      <c r="M137" s="222" t="s">
        <v>1</v>
      </c>
      <c r="N137" s="223" t="s">
        <v>42</v>
      </c>
      <c r="O137" s="88"/>
      <c r="P137" s="224">
        <f>O137*H137</f>
        <v>0</v>
      </c>
      <c r="Q137" s="224">
        <v>0</v>
      </c>
      <c r="R137" s="224">
        <f>Q137*H137</f>
        <v>0</v>
      </c>
      <c r="S137" s="224">
        <v>0</v>
      </c>
      <c r="T137" s="225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26" t="s">
        <v>125</v>
      </c>
      <c r="AT137" s="226" t="s">
        <v>120</v>
      </c>
      <c r="AU137" s="226" t="s">
        <v>87</v>
      </c>
      <c r="AY137" s="14" t="s">
        <v>117</v>
      </c>
      <c r="BE137" s="227">
        <f>IF(N137="základní",J137,0)</f>
        <v>0</v>
      </c>
      <c r="BF137" s="227">
        <f>IF(N137="snížená",J137,0)</f>
        <v>0</v>
      </c>
      <c r="BG137" s="227">
        <f>IF(N137="zákl. přenesená",J137,0)</f>
        <v>0</v>
      </c>
      <c r="BH137" s="227">
        <f>IF(N137="sníž. přenesená",J137,0)</f>
        <v>0</v>
      </c>
      <c r="BI137" s="227">
        <f>IF(N137="nulová",J137,0)</f>
        <v>0</v>
      </c>
      <c r="BJ137" s="14" t="s">
        <v>85</v>
      </c>
      <c r="BK137" s="227">
        <f>ROUND(I137*H137,2)</f>
        <v>0</v>
      </c>
      <c r="BL137" s="14" t="s">
        <v>125</v>
      </c>
      <c r="BM137" s="226" t="s">
        <v>188</v>
      </c>
    </row>
    <row r="138" s="2" customFormat="1" ht="49.05" customHeight="1">
      <c r="A138" s="35"/>
      <c r="B138" s="36"/>
      <c r="C138" s="215" t="s">
        <v>189</v>
      </c>
      <c r="D138" s="215" t="s">
        <v>120</v>
      </c>
      <c r="E138" s="216" t="s">
        <v>190</v>
      </c>
      <c r="F138" s="217" t="s">
        <v>191</v>
      </c>
      <c r="G138" s="218" t="s">
        <v>187</v>
      </c>
      <c r="H138" s="219">
        <v>10</v>
      </c>
      <c r="I138" s="220"/>
      <c r="J138" s="221">
        <f>ROUND(I138*H138,2)</f>
        <v>0</v>
      </c>
      <c r="K138" s="217" t="s">
        <v>124</v>
      </c>
      <c r="L138" s="41"/>
      <c r="M138" s="222" t="s">
        <v>1</v>
      </c>
      <c r="N138" s="223" t="s">
        <v>42</v>
      </c>
      <c r="O138" s="88"/>
      <c r="P138" s="224">
        <f>O138*H138</f>
        <v>0</v>
      </c>
      <c r="Q138" s="224">
        <v>0</v>
      </c>
      <c r="R138" s="224">
        <f>Q138*H138</f>
        <v>0</v>
      </c>
      <c r="S138" s="224">
        <v>0</v>
      </c>
      <c r="T138" s="225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26" t="s">
        <v>125</v>
      </c>
      <c r="AT138" s="226" t="s">
        <v>120</v>
      </c>
      <c r="AU138" s="226" t="s">
        <v>87</v>
      </c>
      <c r="AY138" s="14" t="s">
        <v>117</v>
      </c>
      <c r="BE138" s="227">
        <f>IF(N138="základní",J138,0)</f>
        <v>0</v>
      </c>
      <c r="BF138" s="227">
        <f>IF(N138="snížená",J138,0)</f>
        <v>0</v>
      </c>
      <c r="BG138" s="227">
        <f>IF(N138="zákl. přenesená",J138,0)</f>
        <v>0</v>
      </c>
      <c r="BH138" s="227">
        <f>IF(N138="sníž. přenesená",J138,0)</f>
        <v>0</v>
      </c>
      <c r="BI138" s="227">
        <f>IF(N138="nulová",J138,0)</f>
        <v>0</v>
      </c>
      <c r="BJ138" s="14" t="s">
        <v>85</v>
      </c>
      <c r="BK138" s="227">
        <f>ROUND(I138*H138,2)</f>
        <v>0</v>
      </c>
      <c r="BL138" s="14" t="s">
        <v>125</v>
      </c>
      <c r="BM138" s="226" t="s">
        <v>192</v>
      </c>
    </row>
    <row r="139" s="2" customFormat="1" ht="49.05" customHeight="1">
      <c r="A139" s="35"/>
      <c r="B139" s="36"/>
      <c r="C139" s="215" t="s">
        <v>193</v>
      </c>
      <c r="D139" s="215" t="s">
        <v>120</v>
      </c>
      <c r="E139" s="216" t="s">
        <v>194</v>
      </c>
      <c r="F139" s="217" t="s">
        <v>195</v>
      </c>
      <c r="G139" s="218" t="s">
        <v>147</v>
      </c>
      <c r="H139" s="219">
        <v>3100</v>
      </c>
      <c r="I139" s="220"/>
      <c r="J139" s="221">
        <f>ROUND(I139*H139,2)</f>
        <v>0</v>
      </c>
      <c r="K139" s="217" t="s">
        <v>124</v>
      </c>
      <c r="L139" s="41"/>
      <c r="M139" s="222" t="s">
        <v>1</v>
      </c>
      <c r="N139" s="223" t="s">
        <v>42</v>
      </c>
      <c r="O139" s="88"/>
      <c r="P139" s="224">
        <f>O139*H139</f>
        <v>0</v>
      </c>
      <c r="Q139" s="224">
        <v>0</v>
      </c>
      <c r="R139" s="224">
        <f>Q139*H139</f>
        <v>0</v>
      </c>
      <c r="S139" s="224">
        <v>0</v>
      </c>
      <c r="T139" s="225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26" t="s">
        <v>125</v>
      </c>
      <c r="AT139" s="226" t="s">
        <v>120</v>
      </c>
      <c r="AU139" s="226" t="s">
        <v>87</v>
      </c>
      <c r="AY139" s="14" t="s">
        <v>117</v>
      </c>
      <c r="BE139" s="227">
        <f>IF(N139="základní",J139,0)</f>
        <v>0</v>
      </c>
      <c r="BF139" s="227">
        <f>IF(N139="snížená",J139,0)</f>
        <v>0</v>
      </c>
      <c r="BG139" s="227">
        <f>IF(N139="zákl. přenesená",J139,0)</f>
        <v>0</v>
      </c>
      <c r="BH139" s="227">
        <f>IF(N139="sníž. přenesená",J139,0)</f>
        <v>0</v>
      </c>
      <c r="BI139" s="227">
        <f>IF(N139="nulová",J139,0)</f>
        <v>0</v>
      </c>
      <c r="BJ139" s="14" t="s">
        <v>85</v>
      </c>
      <c r="BK139" s="227">
        <f>ROUND(I139*H139,2)</f>
        <v>0</v>
      </c>
      <c r="BL139" s="14" t="s">
        <v>125</v>
      </c>
      <c r="BM139" s="226" t="s">
        <v>196</v>
      </c>
    </row>
    <row r="140" s="2" customFormat="1" ht="49.05" customHeight="1">
      <c r="A140" s="35"/>
      <c r="B140" s="36"/>
      <c r="C140" s="215" t="s">
        <v>197</v>
      </c>
      <c r="D140" s="215" t="s">
        <v>120</v>
      </c>
      <c r="E140" s="216" t="s">
        <v>198</v>
      </c>
      <c r="F140" s="217" t="s">
        <v>199</v>
      </c>
      <c r="G140" s="218" t="s">
        <v>147</v>
      </c>
      <c r="H140" s="219">
        <v>3100</v>
      </c>
      <c r="I140" s="220"/>
      <c r="J140" s="221">
        <f>ROUND(I140*H140,2)</f>
        <v>0</v>
      </c>
      <c r="K140" s="217" t="s">
        <v>124</v>
      </c>
      <c r="L140" s="41"/>
      <c r="M140" s="222" t="s">
        <v>1</v>
      </c>
      <c r="N140" s="223" t="s">
        <v>42</v>
      </c>
      <c r="O140" s="88"/>
      <c r="P140" s="224">
        <f>O140*H140</f>
        <v>0</v>
      </c>
      <c r="Q140" s="224">
        <v>0</v>
      </c>
      <c r="R140" s="224">
        <f>Q140*H140</f>
        <v>0</v>
      </c>
      <c r="S140" s="224">
        <v>0</v>
      </c>
      <c r="T140" s="225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26" t="s">
        <v>125</v>
      </c>
      <c r="AT140" s="226" t="s">
        <v>120</v>
      </c>
      <c r="AU140" s="226" t="s">
        <v>87</v>
      </c>
      <c r="AY140" s="14" t="s">
        <v>117</v>
      </c>
      <c r="BE140" s="227">
        <f>IF(N140="základní",J140,0)</f>
        <v>0</v>
      </c>
      <c r="BF140" s="227">
        <f>IF(N140="snížená",J140,0)</f>
        <v>0</v>
      </c>
      <c r="BG140" s="227">
        <f>IF(N140="zákl. přenesená",J140,0)</f>
        <v>0</v>
      </c>
      <c r="BH140" s="227">
        <f>IF(N140="sníž. přenesená",J140,0)</f>
        <v>0</v>
      </c>
      <c r="BI140" s="227">
        <f>IF(N140="nulová",J140,0)</f>
        <v>0</v>
      </c>
      <c r="BJ140" s="14" t="s">
        <v>85</v>
      </c>
      <c r="BK140" s="227">
        <f>ROUND(I140*H140,2)</f>
        <v>0</v>
      </c>
      <c r="BL140" s="14" t="s">
        <v>125</v>
      </c>
      <c r="BM140" s="226" t="s">
        <v>200</v>
      </c>
    </row>
    <row r="141" s="2" customFormat="1" ht="37.8" customHeight="1">
      <c r="A141" s="35"/>
      <c r="B141" s="36"/>
      <c r="C141" s="215" t="s">
        <v>7</v>
      </c>
      <c r="D141" s="215" t="s">
        <v>120</v>
      </c>
      <c r="E141" s="216" t="s">
        <v>201</v>
      </c>
      <c r="F141" s="217" t="s">
        <v>202</v>
      </c>
      <c r="G141" s="218" t="s">
        <v>203</v>
      </c>
      <c r="H141" s="219">
        <v>945</v>
      </c>
      <c r="I141" s="220"/>
      <c r="J141" s="221">
        <f>ROUND(I141*H141,2)</f>
        <v>0</v>
      </c>
      <c r="K141" s="217" t="s">
        <v>124</v>
      </c>
      <c r="L141" s="41"/>
      <c r="M141" s="222" t="s">
        <v>1</v>
      </c>
      <c r="N141" s="223" t="s">
        <v>42</v>
      </c>
      <c r="O141" s="88"/>
      <c r="P141" s="224">
        <f>O141*H141</f>
        <v>0</v>
      </c>
      <c r="Q141" s="224">
        <v>0</v>
      </c>
      <c r="R141" s="224">
        <f>Q141*H141</f>
        <v>0</v>
      </c>
      <c r="S141" s="224">
        <v>0</v>
      </c>
      <c r="T141" s="225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26" t="s">
        <v>125</v>
      </c>
      <c r="AT141" s="226" t="s">
        <v>120</v>
      </c>
      <c r="AU141" s="226" t="s">
        <v>87</v>
      </c>
      <c r="AY141" s="14" t="s">
        <v>117</v>
      </c>
      <c r="BE141" s="227">
        <f>IF(N141="základní",J141,0)</f>
        <v>0</v>
      </c>
      <c r="BF141" s="227">
        <f>IF(N141="snížená",J141,0)</f>
        <v>0</v>
      </c>
      <c r="BG141" s="227">
        <f>IF(N141="zákl. přenesená",J141,0)</f>
        <v>0</v>
      </c>
      <c r="BH141" s="227">
        <f>IF(N141="sníž. přenesená",J141,0)</f>
        <v>0</v>
      </c>
      <c r="BI141" s="227">
        <f>IF(N141="nulová",J141,0)</f>
        <v>0</v>
      </c>
      <c r="BJ141" s="14" t="s">
        <v>85</v>
      </c>
      <c r="BK141" s="227">
        <f>ROUND(I141*H141,2)</f>
        <v>0</v>
      </c>
      <c r="BL141" s="14" t="s">
        <v>125</v>
      </c>
      <c r="BM141" s="226" t="s">
        <v>204</v>
      </c>
    </row>
    <row r="142" s="2" customFormat="1" ht="37.8" customHeight="1">
      <c r="A142" s="35"/>
      <c r="B142" s="36"/>
      <c r="C142" s="215" t="s">
        <v>205</v>
      </c>
      <c r="D142" s="215" t="s">
        <v>120</v>
      </c>
      <c r="E142" s="216" t="s">
        <v>206</v>
      </c>
      <c r="F142" s="217" t="s">
        <v>207</v>
      </c>
      <c r="G142" s="218" t="s">
        <v>203</v>
      </c>
      <c r="H142" s="219">
        <v>515</v>
      </c>
      <c r="I142" s="220"/>
      <c r="J142" s="221">
        <f>ROUND(I142*H142,2)</f>
        <v>0</v>
      </c>
      <c r="K142" s="217" t="s">
        <v>124</v>
      </c>
      <c r="L142" s="41"/>
      <c r="M142" s="222" t="s">
        <v>1</v>
      </c>
      <c r="N142" s="223" t="s">
        <v>42</v>
      </c>
      <c r="O142" s="88"/>
      <c r="P142" s="224">
        <f>O142*H142</f>
        <v>0</v>
      </c>
      <c r="Q142" s="224">
        <v>0</v>
      </c>
      <c r="R142" s="224">
        <f>Q142*H142</f>
        <v>0</v>
      </c>
      <c r="S142" s="224">
        <v>0</v>
      </c>
      <c r="T142" s="225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26" t="s">
        <v>125</v>
      </c>
      <c r="AT142" s="226" t="s">
        <v>120</v>
      </c>
      <c r="AU142" s="226" t="s">
        <v>87</v>
      </c>
      <c r="AY142" s="14" t="s">
        <v>117</v>
      </c>
      <c r="BE142" s="227">
        <f>IF(N142="základní",J142,0)</f>
        <v>0</v>
      </c>
      <c r="BF142" s="227">
        <f>IF(N142="snížená",J142,0)</f>
        <v>0</v>
      </c>
      <c r="BG142" s="227">
        <f>IF(N142="zákl. přenesená",J142,0)</f>
        <v>0</v>
      </c>
      <c r="BH142" s="227">
        <f>IF(N142="sníž. přenesená",J142,0)</f>
        <v>0</v>
      </c>
      <c r="BI142" s="227">
        <f>IF(N142="nulová",J142,0)</f>
        <v>0</v>
      </c>
      <c r="BJ142" s="14" t="s">
        <v>85</v>
      </c>
      <c r="BK142" s="227">
        <f>ROUND(I142*H142,2)</f>
        <v>0</v>
      </c>
      <c r="BL142" s="14" t="s">
        <v>125</v>
      </c>
      <c r="BM142" s="226" t="s">
        <v>208</v>
      </c>
    </row>
    <row r="143" s="2" customFormat="1" ht="37.8" customHeight="1">
      <c r="A143" s="35"/>
      <c r="B143" s="36"/>
      <c r="C143" s="215" t="s">
        <v>209</v>
      </c>
      <c r="D143" s="215" t="s">
        <v>120</v>
      </c>
      <c r="E143" s="216" t="s">
        <v>210</v>
      </c>
      <c r="F143" s="217" t="s">
        <v>211</v>
      </c>
      <c r="G143" s="218" t="s">
        <v>129</v>
      </c>
      <c r="H143" s="219">
        <v>51.5</v>
      </c>
      <c r="I143" s="220"/>
      <c r="J143" s="221">
        <f>ROUND(I143*H143,2)</f>
        <v>0</v>
      </c>
      <c r="K143" s="217" t="s">
        <v>124</v>
      </c>
      <c r="L143" s="41"/>
      <c r="M143" s="222" t="s">
        <v>1</v>
      </c>
      <c r="N143" s="223" t="s">
        <v>42</v>
      </c>
      <c r="O143" s="88"/>
      <c r="P143" s="224">
        <f>O143*H143</f>
        <v>0</v>
      </c>
      <c r="Q143" s="224">
        <v>0</v>
      </c>
      <c r="R143" s="224">
        <f>Q143*H143</f>
        <v>0</v>
      </c>
      <c r="S143" s="224">
        <v>0</v>
      </c>
      <c r="T143" s="225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26" t="s">
        <v>125</v>
      </c>
      <c r="AT143" s="226" t="s">
        <v>120</v>
      </c>
      <c r="AU143" s="226" t="s">
        <v>87</v>
      </c>
      <c r="AY143" s="14" t="s">
        <v>117</v>
      </c>
      <c r="BE143" s="227">
        <f>IF(N143="základní",J143,0)</f>
        <v>0</v>
      </c>
      <c r="BF143" s="227">
        <f>IF(N143="snížená",J143,0)</f>
        <v>0</v>
      </c>
      <c r="BG143" s="227">
        <f>IF(N143="zákl. přenesená",J143,0)</f>
        <v>0</v>
      </c>
      <c r="BH143" s="227">
        <f>IF(N143="sníž. přenesená",J143,0)</f>
        <v>0</v>
      </c>
      <c r="BI143" s="227">
        <f>IF(N143="nulová",J143,0)</f>
        <v>0</v>
      </c>
      <c r="BJ143" s="14" t="s">
        <v>85</v>
      </c>
      <c r="BK143" s="227">
        <f>ROUND(I143*H143,2)</f>
        <v>0</v>
      </c>
      <c r="BL143" s="14" t="s">
        <v>125</v>
      </c>
      <c r="BM143" s="226" t="s">
        <v>212</v>
      </c>
    </row>
    <row r="144" s="2" customFormat="1" ht="24.15" customHeight="1">
      <c r="A144" s="35"/>
      <c r="B144" s="36"/>
      <c r="C144" s="228" t="s">
        <v>213</v>
      </c>
      <c r="D144" s="228" t="s">
        <v>135</v>
      </c>
      <c r="E144" s="229" t="s">
        <v>214</v>
      </c>
      <c r="F144" s="230" t="s">
        <v>215</v>
      </c>
      <c r="G144" s="231" t="s">
        <v>138</v>
      </c>
      <c r="H144" s="232">
        <v>100</v>
      </c>
      <c r="I144" s="233"/>
      <c r="J144" s="234">
        <f>ROUND(I144*H144,2)</f>
        <v>0</v>
      </c>
      <c r="K144" s="230" t="s">
        <v>124</v>
      </c>
      <c r="L144" s="235"/>
      <c r="M144" s="236" t="s">
        <v>1</v>
      </c>
      <c r="N144" s="237" t="s">
        <v>42</v>
      </c>
      <c r="O144" s="88"/>
      <c r="P144" s="224">
        <f>O144*H144</f>
        <v>0</v>
      </c>
      <c r="Q144" s="224">
        <v>1</v>
      </c>
      <c r="R144" s="224">
        <f>Q144*H144</f>
        <v>100</v>
      </c>
      <c r="S144" s="224">
        <v>0</v>
      </c>
      <c r="T144" s="225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26" t="s">
        <v>139</v>
      </c>
      <c r="AT144" s="226" t="s">
        <v>135</v>
      </c>
      <c r="AU144" s="226" t="s">
        <v>87</v>
      </c>
      <c r="AY144" s="14" t="s">
        <v>117</v>
      </c>
      <c r="BE144" s="227">
        <f>IF(N144="základní",J144,0)</f>
        <v>0</v>
      </c>
      <c r="BF144" s="227">
        <f>IF(N144="snížená",J144,0)</f>
        <v>0</v>
      </c>
      <c r="BG144" s="227">
        <f>IF(N144="zákl. přenesená",J144,0)</f>
        <v>0</v>
      </c>
      <c r="BH144" s="227">
        <f>IF(N144="sníž. přenesená",J144,0)</f>
        <v>0</v>
      </c>
      <c r="BI144" s="227">
        <f>IF(N144="nulová",J144,0)</f>
        <v>0</v>
      </c>
      <c r="BJ144" s="14" t="s">
        <v>85</v>
      </c>
      <c r="BK144" s="227">
        <f>ROUND(I144*H144,2)</f>
        <v>0</v>
      </c>
      <c r="BL144" s="14" t="s">
        <v>125</v>
      </c>
      <c r="BM144" s="226" t="s">
        <v>216</v>
      </c>
    </row>
    <row r="145" s="12" customFormat="1" ht="25.92" customHeight="1">
      <c r="A145" s="12"/>
      <c r="B145" s="199"/>
      <c r="C145" s="200"/>
      <c r="D145" s="201" t="s">
        <v>76</v>
      </c>
      <c r="E145" s="202" t="s">
        <v>217</v>
      </c>
      <c r="F145" s="202" t="s">
        <v>218</v>
      </c>
      <c r="G145" s="200"/>
      <c r="H145" s="200"/>
      <c r="I145" s="203"/>
      <c r="J145" s="204">
        <f>BK145</f>
        <v>0</v>
      </c>
      <c r="K145" s="200"/>
      <c r="L145" s="205"/>
      <c r="M145" s="206"/>
      <c r="N145" s="207"/>
      <c r="O145" s="207"/>
      <c r="P145" s="208">
        <f>SUM(P146:P158)</f>
        <v>0</v>
      </c>
      <c r="Q145" s="207"/>
      <c r="R145" s="208">
        <f>SUM(R146:R158)</f>
        <v>0</v>
      </c>
      <c r="S145" s="207"/>
      <c r="T145" s="209">
        <f>SUM(T146:T158)</f>
        <v>0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210" t="s">
        <v>125</v>
      </c>
      <c r="AT145" s="211" t="s">
        <v>76</v>
      </c>
      <c r="AU145" s="211" t="s">
        <v>77</v>
      </c>
      <c r="AY145" s="210" t="s">
        <v>117</v>
      </c>
      <c r="BK145" s="212">
        <f>SUM(BK146:BK158)</f>
        <v>0</v>
      </c>
    </row>
    <row r="146" s="2" customFormat="1" ht="24.15" customHeight="1">
      <c r="A146" s="35"/>
      <c r="B146" s="36"/>
      <c r="C146" s="215" t="s">
        <v>219</v>
      </c>
      <c r="D146" s="215" t="s">
        <v>120</v>
      </c>
      <c r="E146" s="216" t="s">
        <v>220</v>
      </c>
      <c r="F146" s="217" t="s">
        <v>221</v>
      </c>
      <c r="G146" s="218" t="s">
        <v>159</v>
      </c>
      <c r="H146" s="219">
        <v>20</v>
      </c>
      <c r="I146" s="220"/>
      <c r="J146" s="221">
        <f>ROUND(I146*H146,2)</f>
        <v>0</v>
      </c>
      <c r="K146" s="217" t="s">
        <v>124</v>
      </c>
      <c r="L146" s="41"/>
      <c r="M146" s="222" t="s">
        <v>1</v>
      </c>
      <c r="N146" s="223" t="s">
        <v>42</v>
      </c>
      <c r="O146" s="88"/>
      <c r="P146" s="224">
        <f>O146*H146</f>
        <v>0</v>
      </c>
      <c r="Q146" s="224">
        <v>0</v>
      </c>
      <c r="R146" s="224">
        <f>Q146*H146</f>
        <v>0</v>
      </c>
      <c r="S146" s="224">
        <v>0</v>
      </c>
      <c r="T146" s="225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26" t="s">
        <v>222</v>
      </c>
      <c r="AT146" s="226" t="s">
        <v>120</v>
      </c>
      <c r="AU146" s="226" t="s">
        <v>85</v>
      </c>
      <c r="AY146" s="14" t="s">
        <v>117</v>
      </c>
      <c r="BE146" s="227">
        <f>IF(N146="základní",J146,0)</f>
        <v>0</v>
      </c>
      <c r="BF146" s="227">
        <f>IF(N146="snížená",J146,0)</f>
        <v>0</v>
      </c>
      <c r="BG146" s="227">
        <f>IF(N146="zákl. přenesená",J146,0)</f>
        <v>0</v>
      </c>
      <c r="BH146" s="227">
        <f>IF(N146="sníž. přenesená",J146,0)</f>
        <v>0</v>
      </c>
      <c r="BI146" s="227">
        <f>IF(N146="nulová",J146,0)</f>
        <v>0</v>
      </c>
      <c r="BJ146" s="14" t="s">
        <v>85</v>
      </c>
      <c r="BK146" s="227">
        <f>ROUND(I146*H146,2)</f>
        <v>0</v>
      </c>
      <c r="BL146" s="14" t="s">
        <v>222</v>
      </c>
      <c r="BM146" s="226" t="s">
        <v>223</v>
      </c>
    </row>
    <row r="147" s="2" customFormat="1" ht="24.15" customHeight="1">
      <c r="A147" s="35"/>
      <c r="B147" s="36"/>
      <c r="C147" s="215" t="s">
        <v>224</v>
      </c>
      <c r="D147" s="215" t="s">
        <v>120</v>
      </c>
      <c r="E147" s="216" t="s">
        <v>225</v>
      </c>
      <c r="F147" s="217" t="s">
        <v>226</v>
      </c>
      <c r="G147" s="218" t="s">
        <v>159</v>
      </c>
      <c r="H147" s="219">
        <v>20</v>
      </c>
      <c r="I147" s="220"/>
      <c r="J147" s="221">
        <f>ROUND(I147*H147,2)</f>
        <v>0</v>
      </c>
      <c r="K147" s="217" t="s">
        <v>124</v>
      </c>
      <c r="L147" s="41"/>
      <c r="M147" s="222" t="s">
        <v>1</v>
      </c>
      <c r="N147" s="223" t="s">
        <v>42</v>
      </c>
      <c r="O147" s="88"/>
      <c r="P147" s="224">
        <f>O147*H147</f>
        <v>0</v>
      </c>
      <c r="Q147" s="224">
        <v>0</v>
      </c>
      <c r="R147" s="224">
        <f>Q147*H147</f>
        <v>0</v>
      </c>
      <c r="S147" s="224">
        <v>0</v>
      </c>
      <c r="T147" s="225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26" t="s">
        <v>222</v>
      </c>
      <c r="AT147" s="226" t="s">
        <v>120</v>
      </c>
      <c r="AU147" s="226" t="s">
        <v>85</v>
      </c>
      <c r="AY147" s="14" t="s">
        <v>117</v>
      </c>
      <c r="BE147" s="227">
        <f>IF(N147="základní",J147,0)</f>
        <v>0</v>
      </c>
      <c r="BF147" s="227">
        <f>IF(N147="snížená",J147,0)</f>
        <v>0</v>
      </c>
      <c r="BG147" s="227">
        <f>IF(N147="zákl. přenesená",J147,0)</f>
        <v>0</v>
      </c>
      <c r="BH147" s="227">
        <f>IF(N147="sníž. přenesená",J147,0)</f>
        <v>0</v>
      </c>
      <c r="BI147" s="227">
        <f>IF(N147="nulová",J147,0)</f>
        <v>0</v>
      </c>
      <c r="BJ147" s="14" t="s">
        <v>85</v>
      </c>
      <c r="BK147" s="227">
        <f>ROUND(I147*H147,2)</f>
        <v>0</v>
      </c>
      <c r="BL147" s="14" t="s">
        <v>222</v>
      </c>
      <c r="BM147" s="226" t="s">
        <v>227</v>
      </c>
    </row>
    <row r="148" s="2" customFormat="1" ht="24.15" customHeight="1">
      <c r="A148" s="35"/>
      <c r="B148" s="36"/>
      <c r="C148" s="215" t="s">
        <v>228</v>
      </c>
      <c r="D148" s="215" t="s">
        <v>120</v>
      </c>
      <c r="E148" s="216" t="s">
        <v>229</v>
      </c>
      <c r="F148" s="217" t="s">
        <v>230</v>
      </c>
      <c r="G148" s="218" t="s">
        <v>159</v>
      </c>
      <c r="H148" s="219">
        <v>8</v>
      </c>
      <c r="I148" s="220"/>
      <c r="J148" s="221">
        <f>ROUND(I148*H148,2)</f>
        <v>0</v>
      </c>
      <c r="K148" s="217" t="s">
        <v>124</v>
      </c>
      <c r="L148" s="41"/>
      <c r="M148" s="222" t="s">
        <v>1</v>
      </c>
      <c r="N148" s="223" t="s">
        <v>42</v>
      </c>
      <c r="O148" s="88"/>
      <c r="P148" s="224">
        <f>O148*H148</f>
        <v>0</v>
      </c>
      <c r="Q148" s="224">
        <v>0</v>
      </c>
      <c r="R148" s="224">
        <f>Q148*H148</f>
        <v>0</v>
      </c>
      <c r="S148" s="224">
        <v>0</v>
      </c>
      <c r="T148" s="225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26" t="s">
        <v>222</v>
      </c>
      <c r="AT148" s="226" t="s">
        <v>120</v>
      </c>
      <c r="AU148" s="226" t="s">
        <v>85</v>
      </c>
      <c r="AY148" s="14" t="s">
        <v>117</v>
      </c>
      <c r="BE148" s="227">
        <f>IF(N148="základní",J148,0)</f>
        <v>0</v>
      </c>
      <c r="BF148" s="227">
        <f>IF(N148="snížená",J148,0)</f>
        <v>0</v>
      </c>
      <c r="BG148" s="227">
        <f>IF(N148="zákl. přenesená",J148,0)</f>
        <v>0</v>
      </c>
      <c r="BH148" s="227">
        <f>IF(N148="sníž. přenesená",J148,0)</f>
        <v>0</v>
      </c>
      <c r="BI148" s="227">
        <f>IF(N148="nulová",J148,0)</f>
        <v>0</v>
      </c>
      <c r="BJ148" s="14" t="s">
        <v>85</v>
      </c>
      <c r="BK148" s="227">
        <f>ROUND(I148*H148,2)</f>
        <v>0</v>
      </c>
      <c r="BL148" s="14" t="s">
        <v>222</v>
      </c>
      <c r="BM148" s="226" t="s">
        <v>231</v>
      </c>
    </row>
    <row r="149" s="2" customFormat="1" ht="76.35" customHeight="1">
      <c r="A149" s="35"/>
      <c r="B149" s="36"/>
      <c r="C149" s="215" t="s">
        <v>232</v>
      </c>
      <c r="D149" s="215" t="s">
        <v>120</v>
      </c>
      <c r="E149" s="216" t="s">
        <v>233</v>
      </c>
      <c r="F149" s="217" t="s">
        <v>234</v>
      </c>
      <c r="G149" s="218" t="s">
        <v>138</v>
      </c>
      <c r="H149" s="219">
        <v>1.0760000000000001</v>
      </c>
      <c r="I149" s="220"/>
      <c r="J149" s="221">
        <f>ROUND(I149*H149,2)</f>
        <v>0</v>
      </c>
      <c r="K149" s="217" t="s">
        <v>124</v>
      </c>
      <c r="L149" s="41"/>
      <c r="M149" s="222" t="s">
        <v>1</v>
      </c>
      <c r="N149" s="223" t="s">
        <v>42</v>
      </c>
      <c r="O149" s="88"/>
      <c r="P149" s="224">
        <f>O149*H149</f>
        <v>0</v>
      </c>
      <c r="Q149" s="224">
        <v>0</v>
      </c>
      <c r="R149" s="224">
        <f>Q149*H149</f>
        <v>0</v>
      </c>
      <c r="S149" s="224">
        <v>0</v>
      </c>
      <c r="T149" s="225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26" t="s">
        <v>222</v>
      </c>
      <c r="AT149" s="226" t="s">
        <v>120</v>
      </c>
      <c r="AU149" s="226" t="s">
        <v>85</v>
      </c>
      <c r="AY149" s="14" t="s">
        <v>117</v>
      </c>
      <c r="BE149" s="227">
        <f>IF(N149="základní",J149,0)</f>
        <v>0</v>
      </c>
      <c r="BF149" s="227">
        <f>IF(N149="snížená",J149,0)</f>
        <v>0</v>
      </c>
      <c r="BG149" s="227">
        <f>IF(N149="zákl. přenesená",J149,0)</f>
        <v>0</v>
      </c>
      <c r="BH149" s="227">
        <f>IF(N149="sníž. přenesená",J149,0)</f>
        <v>0</v>
      </c>
      <c r="BI149" s="227">
        <f>IF(N149="nulová",J149,0)</f>
        <v>0</v>
      </c>
      <c r="BJ149" s="14" t="s">
        <v>85</v>
      </c>
      <c r="BK149" s="227">
        <f>ROUND(I149*H149,2)</f>
        <v>0</v>
      </c>
      <c r="BL149" s="14" t="s">
        <v>222</v>
      </c>
      <c r="BM149" s="226" t="s">
        <v>235</v>
      </c>
    </row>
    <row r="150" s="2" customFormat="1" ht="90" customHeight="1">
      <c r="A150" s="35"/>
      <c r="B150" s="36"/>
      <c r="C150" s="215" t="s">
        <v>236</v>
      </c>
      <c r="D150" s="215" t="s">
        <v>120</v>
      </c>
      <c r="E150" s="216" t="s">
        <v>237</v>
      </c>
      <c r="F150" s="217" t="s">
        <v>238</v>
      </c>
      <c r="G150" s="218" t="s">
        <v>138</v>
      </c>
      <c r="H150" s="219">
        <v>2300</v>
      </c>
      <c r="I150" s="220"/>
      <c r="J150" s="221">
        <f>ROUND(I150*H150,2)</f>
        <v>0</v>
      </c>
      <c r="K150" s="217" t="s">
        <v>124</v>
      </c>
      <c r="L150" s="41"/>
      <c r="M150" s="222" t="s">
        <v>1</v>
      </c>
      <c r="N150" s="223" t="s">
        <v>42</v>
      </c>
      <c r="O150" s="88"/>
      <c r="P150" s="224">
        <f>O150*H150</f>
        <v>0</v>
      </c>
      <c r="Q150" s="224">
        <v>0</v>
      </c>
      <c r="R150" s="224">
        <f>Q150*H150</f>
        <v>0</v>
      </c>
      <c r="S150" s="224">
        <v>0</v>
      </c>
      <c r="T150" s="225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26" t="s">
        <v>222</v>
      </c>
      <c r="AT150" s="226" t="s">
        <v>120</v>
      </c>
      <c r="AU150" s="226" t="s">
        <v>85</v>
      </c>
      <c r="AY150" s="14" t="s">
        <v>117</v>
      </c>
      <c r="BE150" s="227">
        <f>IF(N150="základní",J150,0)</f>
        <v>0</v>
      </c>
      <c r="BF150" s="227">
        <f>IF(N150="snížená",J150,0)</f>
        <v>0</v>
      </c>
      <c r="BG150" s="227">
        <f>IF(N150="zákl. přenesená",J150,0)</f>
        <v>0</v>
      </c>
      <c r="BH150" s="227">
        <f>IF(N150="sníž. přenesená",J150,0)</f>
        <v>0</v>
      </c>
      <c r="BI150" s="227">
        <f>IF(N150="nulová",J150,0)</f>
        <v>0</v>
      </c>
      <c r="BJ150" s="14" t="s">
        <v>85</v>
      </c>
      <c r="BK150" s="227">
        <f>ROUND(I150*H150,2)</f>
        <v>0</v>
      </c>
      <c r="BL150" s="14" t="s">
        <v>222</v>
      </c>
      <c r="BM150" s="226" t="s">
        <v>239</v>
      </c>
    </row>
    <row r="151" s="2" customFormat="1" ht="76.35" customHeight="1">
      <c r="A151" s="35"/>
      <c r="B151" s="36"/>
      <c r="C151" s="215" t="s">
        <v>240</v>
      </c>
      <c r="D151" s="215" t="s">
        <v>120</v>
      </c>
      <c r="E151" s="216" t="s">
        <v>241</v>
      </c>
      <c r="F151" s="217" t="s">
        <v>242</v>
      </c>
      <c r="G151" s="218" t="s">
        <v>138</v>
      </c>
      <c r="H151" s="219">
        <v>2100</v>
      </c>
      <c r="I151" s="220"/>
      <c r="J151" s="221">
        <f>ROUND(I151*H151,2)</f>
        <v>0</v>
      </c>
      <c r="K151" s="217" t="s">
        <v>124</v>
      </c>
      <c r="L151" s="41"/>
      <c r="M151" s="222" t="s">
        <v>1</v>
      </c>
      <c r="N151" s="223" t="s">
        <v>42</v>
      </c>
      <c r="O151" s="88"/>
      <c r="P151" s="224">
        <f>O151*H151</f>
        <v>0</v>
      </c>
      <c r="Q151" s="224">
        <v>0</v>
      </c>
      <c r="R151" s="224">
        <f>Q151*H151</f>
        <v>0</v>
      </c>
      <c r="S151" s="224">
        <v>0</v>
      </c>
      <c r="T151" s="225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26" t="s">
        <v>222</v>
      </c>
      <c r="AT151" s="226" t="s">
        <v>120</v>
      </c>
      <c r="AU151" s="226" t="s">
        <v>85</v>
      </c>
      <c r="AY151" s="14" t="s">
        <v>117</v>
      </c>
      <c r="BE151" s="227">
        <f>IF(N151="základní",J151,0)</f>
        <v>0</v>
      </c>
      <c r="BF151" s="227">
        <f>IF(N151="snížená",J151,0)</f>
        <v>0</v>
      </c>
      <c r="BG151" s="227">
        <f>IF(N151="zákl. přenesená",J151,0)</f>
        <v>0</v>
      </c>
      <c r="BH151" s="227">
        <f>IF(N151="sníž. přenesená",J151,0)</f>
        <v>0</v>
      </c>
      <c r="BI151" s="227">
        <f>IF(N151="nulová",J151,0)</f>
        <v>0</v>
      </c>
      <c r="BJ151" s="14" t="s">
        <v>85</v>
      </c>
      <c r="BK151" s="227">
        <f>ROUND(I151*H151,2)</f>
        <v>0</v>
      </c>
      <c r="BL151" s="14" t="s">
        <v>222</v>
      </c>
      <c r="BM151" s="226" t="s">
        <v>243</v>
      </c>
    </row>
    <row r="152" s="2" customFormat="1" ht="90" customHeight="1">
      <c r="A152" s="35"/>
      <c r="B152" s="36"/>
      <c r="C152" s="215" t="s">
        <v>244</v>
      </c>
      <c r="D152" s="215" t="s">
        <v>120</v>
      </c>
      <c r="E152" s="216" t="s">
        <v>245</v>
      </c>
      <c r="F152" s="217" t="s">
        <v>246</v>
      </c>
      <c r="G152" s="218" t="s">
        <v>138</v>
      </c>
      <c r="H152" s="219">
        <v>345.55799999999999</v>
      </c>
      <c r="I152" s="220"/>
      <c r="J152" s="221">
        <f>ROUND(I152*H152,2)</f>
        <v>0</v>
      </c>
      <c r="K152" s="217" t="s">
        <v>124</v>
      </c>
      <c r="L152" s="41"/>
      <c r="M152" s="222" t="s">
        <v>1</v>
      </c>
      <c r="N152" s="223" t="s">
        <v>42</v>
      </c>
      <c r="O152" s="88"/>
      <c r="P152" s="224">
        <f>O152*H152</f>
        <v>0</v>
      </c>
      <c r="Q152" s="224">
        <v>0</v>
      </c>
      <c r="R152" s="224">
        <f>Q152*H152</f>
        <v>0</v>
      </c>
      <c r="S152" s="224">
        <v>0</v>
      </c>
      <c r="T152" s="225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26" t="s">
        <v>222</v>
      </c>
      <c r="AT152" s="226" t="s">
        <v>120</v>
      </c>
      <c r="AU152" s="226" t="s">
        <v>85</v>
      </c>
      <c r="AY152" s="14" t="s">
        <v>117</v>
      </c>
      <c r="BE152" s="227">
        <f>IF(N152="základní",J152,0)</f>
        <v>0</v>
      </c>
      <c r="BF152" s="227">
        <f>IF(N152="snížená",J152,0)</f>
        <v>0</v>
      </c>
      <c r="BG152" s="227">
        <f>IF(N152="zákl. přenesená",J152,0)</f>
        <v>0</v>
      </c>
      <c r="BH152" s="227">
        <f>IF(N152="sníž. přenesená",J152,0)</f>
        <v>0</v>
      </c>
      <c r="BI152" s="227">
        <f>IF(N152="nulová",J152,0)</f>
        <v>0</v>
      </c>
      <c r="BJ152" s="14" t="s">
        <v>85</v>
      </c>
      <c r="BK152" s="227">
        <f>ROUND(I152*H152,2)</f>
        <v>0</v>
      </c>
      <c r="BL152" s="14" t="s">
        <v>222</v>
      </c>
      <c r="BM152" s="226" t="s">
        <v>247</v>
      </c>
    </row>
    <row r="153" s="2" customFormat="1" ht="90" customHeight="1">
      <c r="A153" s="35"/>
      <c r="B153" s="36"/>
      <c r="C153" s="215" t="s">
        <v>248</v>
      </c>
      <c r="D153" s="215" t="s">
        <v>120</v>
      </c>
      <c r="E153" s="216" t="s">
        <v>249</v>
      </c>
      <c r="F153" s="217" t="s">
        <v>250</v>
      </c>
      <c r="G153" s="218" t="s">
        <v>138</v>
      </c>
      <c r="H153" s="219">
        <v>13.220000000000001</v>
      </c>
      <c r="I153" s="220"/>
      <c r="J153" s="221">
        <f>ROUND(I153*H153,2)</f>
        <v>0</v>
      </c>
      <c r="K153" s="217" t="s">
        <v>124</v>
      </c>
      <c r="L153" s="41"/>
      <c r="M153" s="222" t="s">
        <v>1</v>
      </c>
      <c r="N153" s="223" t="s">
        <v>42</v>
      </c>
      <c r="O153" s="88"/>
      <c r="P153" s="224">
        <f>O153*H153</f>
        <v>0</v>
      </c>
      <c r="Q153" s="224">
        <v>0</v>
      </c>
      <c r="R153" s="224">
        <f>Q153*H153</f>
        <v>0</v>
      </c>
      <c r="S153" s="224">
        <v>0</v>
      </c>
      <c r="T153" s="225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26" t="s">
        <v>222</v>
      </c>
      <c r="AT153" s="226" t="s">
        <v>120</v>
      </c>
      <c r="AU153" s="226" t="s">
        <v>85</v>
      </c>
      <c r="AY153" s="14" t="s">
        <v>117</v>
      </c>
      <c r="BE153" s="227">
        <f>IF(N153="základní",J153,0)</f>
        <v>0</v>
      </c>
      <c r="BF153" s="227">
        <f>IF(N153="snížená",J153,0)</f>
        <v>0</v>
      </c>
      <c r="BG153" s="227">
        <f>IF(N153="zákl. přenesená",J153,0)</f>
        <v>0</v>
      </c>
      <c r="BH153" s="227">
        <f>IF(N153="sníž. přenesená",J153,0)</f>
        <v>0</v>
      </c>
      <c r="BI153" s="227">
        <f>IF(N153="nulová",J153,0)</f>
        <v>0</v>
      </c>
      <c r="BJ153" s="14" t="s">
        <v>85</v>
      </c>
      <c r="BK153" s="227">
        <f>ROUND(I153*H153,2)</f>
        <v>0</v>
      </c>
      <c r="BL153" s="14" t="s">
        <v>222</v>
      </c>
      <c r="BM153" s="226" t="s">
        <v>251</v>
      </c>
    </row>
    <row r="154" s="2" customFormat="1" ht="49.05" customHeight="1">
      <c r="A154" s="35"/>
      <c r="B154" s="36"/>
      <c r="C154" s="215" t="s">
        <v>252</v>
      </c>
      <c r="D154" s="215" t="s">
        <v>120</v>
      </c>
      <c r="E154" s="216" t="s">
        <v>253</v>
      </c>
      <c r="F154" s="217" t="s">
        <v>254</v>
      </c>
      <c r="G154" s="218" t="s">
        <v>138</v>
      </c>
      <c r="H154" s="219">
        <v>2300</v>
      </c>
      <c r="I154" s="220"/>
      <c r="J154" s="221">
        <f>ROUND(I154*H154,2)</f>
        <v>0</v>
      </c>
      <c r="K154" s="217" t="s">
        <v>124</v>
      </c>
      <c r="L154" s="41"/>
      <c r="M154" s="222" t="s">
        <v>1</v>
      </c>
      <c r="N154" s="223" t="s">
        <v>42</v>
      </c>
      <c r="O154" s="88"/>
      <c r="P154" s="224">
        <f>O154*H154</f>
        <v>0</v>
      </c>
      <c r="Q154" s="224">
        <v>0</v>
      </c>
      <c r="R154" s="224">
        <f>Q154*H154</f>
        <v>0</v>
      </c>
      <c r="S154" s="224">
        <v>0</v>
      </c>
      <c r="T154" s="225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26" t="s">
        <v>222</v>
      </c>
      <c r="AT154" s="226" t="s">
        <v>120</v>
      </c>
      <c r="AU154" s="226" t="s">
        <v>85</v>
      </c>
      <c r="AY154" s="14" t="s">
        <v>117</v>
      </c>
      <c r="BE154" s="227">
        <f>IF(N154="základní",J154,0)</f>
        <v>0</v>
      </c>
      <c r="BF154" s="227">
        <f>IF(N154="snížená",J154,0)</f>
        <v>0</v>
      </c>
      <c r="BG154" s="227">
        <f>IF(N154="zákl. přenesená",J154,0)</f>
        <v>0</v>
      </c>
      <c r="BH154" s="227">
        <f>IF(N154="sníž. přenesená",J154,0)</f>
        <v>0</v>
      </c>
      <c r="BI154" s="227">
        <f>IF(N154="nulová",J154,0)</f>
        <v>0</v>
      </c>
      <c r="BJ154" s="14" t="s">
        <v>85</v>
      </c>
      <c r="BK154" s="227">
        <f>ROUND(I154*H154,2)</f>
        <v>0</v>
      </c>
      <c r="BL154" s="14" t="s">
        <v>222</v>
      </c>
      <c r="BM154" s="226" t="s">
        <v>255</v>
      </c>
    </row>
    <row r="155" s="2" customFormat="1" ht="49.05" customHeight="1">
      <c r="A155" s="35"/>
      <c r="B155" s="36"/>
      <c r="C155" s="215" t="s">
        <v>256</v>
      </c>
      <c r="D155" s="215" t="s">
        <v>120</v>
      </c>
      <c r="E155" s="216" t="s">
        <v>257</v>
      </c>
      <c r="F155" s="217" t="s">
        <v>258</v>
      </c>
      <c r="G155" s="218" t="s">
        <v>159</v>
      </c>
      <c r="H155" s="219">
        <v>2</v>
      </c>
      <c r="I155" s="220"/>
      <c r="J155" s="221">
        <f>ROUND(I155*H155,2)</f>
        <v>0</v>
      </c>
      <c r="K155" s="217" t="s">
        <v>124</v>
      </c>
      <c r="L155" s="41"/>
      <c r="M155" s="222" t="s">
        <v>1</v>
      </c>
      <c r="N155" s="223" t="s">
        <v>42</v>
      </c>
      <c r="O155" s="88"/>
      <c r="P155" s="224">
        <f>O155*H155</f>
        <v>0</v>
      </c>
      <c r="Q155" s="224">
        <v>0</v>
      </c>
      <c r="R155" s="224">
        <f>Q155*H155</f>
        <v>0</v>
      </c>
      <c r="S155" s="224">
        <v>0</v>
      </c>
      <c r="T155" s="225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26" t="s">
        <v>222</v>
      </c>
      <c r="AT155" s="226" t="s">
        <v>120</v>
      </c>
      <c r="AU155" s="226" t="s">
        <v>85</v>
      </c>
      <c r="AY155" s="14" t="s">
        <v>117</v>
      </c>
      <c r="BE155" s="227">
        <f>IF(N155="základní",J155,0)</f>
        <v>0</v>
      </c>
      <c r="BF155" s="227">
        <f>IF(N155="snížená",J155,0)</f>
        <v>0</v>
      </c>
      <c r="BG155" s="227">
        <f>IF(N155="zákl. přenesená",J155,0)</f>
        <v>0</v>
      </c>
      <c r="BH155" s="227">
        <f>IF(N155="sníž. přenesená",J155,0)</f>
        <v>0</v>
      </c>
      <c r="BI155" s="227">
        <f>IF(N155="nulová",J155,0)</f>
        <v>0</v>
      </c>
      <c r="BJ155" s="14" t="s">
        <v>85</v>
      </c>
      <c r="BK155" s="227">
        <f>ROUND(I155*H155,2)</f>
        <v>0</v>
      </c>
      <c r="BL155" s="14" t="s">
        <v>222</v>
      </c>
      <c r="BM155" s="226" t="s">
        <v>259</v>
      </c>
    </row>
    <row r="156" s="2" customFormat="1" ht="37.8" customHeight="1">
      <c r="A156" s="35"/>
      <c r="B156" s="36"/>
      <c r="C156" s="215" t="s">
        <v>260</v>
      </c>
      <c r="D156" s="215" t="s">
        <v>120</v>
      </c>
      <c r="E156" s="216" t="s">
        <v>261</v>
      </c>
      <c r="F156" s="217" t="s">
        <v>262</v>
      </c>
      <c r="G156" s="218" t="s">
        <v>159</v>
      </c>
      <c r="H156" s="219">
        <v>4</v>
      </c>
      <c r="I156" s="220"/>
      <c r="J156" s="221">
        <f>ROUND(I156*H156,2)</f>
        <v>0</v>
      </c>
      <c r="K156" s="217" t="s">
        <v>124</v>
      </c>
      <c r="L156" s="41"/>
      <c r="M156" s="222" t="s">
        <v>1</v>
      </c>
      <c r="N156" s="223" t="s">
        <v>42</v>
      </c>
      <c r="O156" s="88"/>
      <c r="P156" s="224">
        <f>O156*H156</f>
        <v>0</v>
      </c>
      <c r="Q156" s="224">
        <v>0</v>
      </c>
      <c r="R156" s="224">
        <f>Q156*H156</f>
        <v>0</v>
      </c>
      <c r="S156" s="224">
        <v>0</v>
      </c>
      <c r="T156" s="225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26" t="s">
        <v>222</v>
      </c>
      <c r="AT156" s="226" t="s">
        <v>120</v>
      </c>
      <c r="AU156" s="226" t="s">
        <v>85</v>
      </c>
      <c r="AY156" s="14" t="s">
        <v>117</v>
      </c>
      <c r="BE156" s="227">
        <f>IF(N156="základní",J156,0)</f>
        <v>0</v>
      </c>
      <c r="BF156" s="227">
        <f>IF(N156="snížená",J156,0)</f>
        <v>0</v>
      </c>
      <c r="BG156" s="227">
        <f>IF(N156="zákl. přenesená",J156,0)</f>
        <v>0</v>
      </c>
      <c r="BH156" s="227">
        <f>IF(N156="sníž. přenesená",J156,0)</f>
        <v>0</v>
      </c>
      <c r="BI156" s="227">
        <f>IF(N156="nulová",J156,0)</f>
        <v>0</v>
      </c>
      <c r="BJ156" s="14" t="s">
        <v>85</v>
      </c>
      <c r="BK156" s="227">
        <f>ROUND(I156*H156,2)</f>
        <v>0</v>
      </c>
      <c r="BL156" s="14" t="s">
        <v>222</v>
      </c>
      <c r="BM156" s="226" t="s">
        <v>263</v>
      </c>
    </row>
    <row r="157" s="2" customFormat="1" ht="49.05" customHeight="1">
      <c r="A157" s="35"/>
      <c r="B157" s="36"/>
      <c r="C157" s="215" t="s">
        <v>264</v>
      </c>
      <c r="D157" s="215" t="s">
        <v>120</v>
      </c>
      <c r="E157" s="216" t="s">
        <v>265</v>
      </c>
      <c r="F157" s="217" t="s">
        <v>266</v>
      </c>
      <c r="G157" s="218" t="s">
        <v>159</v>
      </c>
      <c r="H157" s="219">
        <v>2</v>
      </c>
      <c r="I157" s="220"/>
      <c r="J157" s="221">
        <f>ROUND(I157*H157,2)</f>
        <v>0</v>
      </c>
      <c r="K157" s="217" t="s">
        <v>124</v>
      </c>
      <c r="L157" s="41"/>
      <c r="M157" s="222" t="s">
        <v>1</v>
      </c>
      <c r="N157" s="223" t="s">
        <v>42</v>
      </c>
      <c r="O157" s="88"/>
      <c r="P157" s="224">
        <f>O157*H157</f>
        <v>0</v>
      </c>
      <c r="Q157" s="224">
        <v>0</v>
      </c>
      <c r="R157" s="224">
        <f>Q157*H157</f>
        <v>0</v>
      </c>
      <c r="S157" s="224">
        <v>0</v>
      </c>
      <c r="T157" s="225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26" t="s">
        <v>125</v>
      </c>
      <c r="AT157" s="226" t="s">
        <v>120</v>
      </c>
      <c r="AU157" s="226" t="s">
        <v>85</v>
      </c>
      <c r="AY157" s="14" t="s">
        <v>117</v>
      </c>
      <c r="BE157" s="227">
        <f>IF(N157="základní",J157,0)</f>
        <v>0</v>
      </c>
      <c r="BF157" s="227">
        <f>IF(N157="snížená",J157,0)</f>
        <v>0</v>
      </c>
      <c r="BG157" s="227">
        <f>IF(N157="zákl. přenesená",J157,0)</f>
        <v>0</v>
      </c>
      <c r="BH157" s="227">
        <f>IF(N157="sníž. přenesená",J157,0)</f>
        <v>0</v>
      </c>
      <c r="BI157" s="227">
        <f>IF(N157="nulová",J157,0)</f>
        <v>0</v>
      </c>
      <c r="BJ157" s="14" t="s">
        <v>85</v>
      </c>
      <c r="BK157" s="227">
        <f>ROUND(I157*H157,2)</f>
        <v>0</v>
      </c>
      <c r="BL157" s="14" t="s">
        <v>125</v>
      </c>
      <c r="BM157" s="226" t="s">
        <v>267</v>
      </c>
    </row>
    <row r="158" s="2" customFormat="1" ht="49.05" customHeight="1">
      <c r="A158" s="35"/>
      <c r="B158" s="36"/>
      <c r="C158" s="215" t="s">
        <v>268</v>
      </c>
      <c r="D158" s="215" t="s">
        <v>120</v>
      </c>
      <c r="E158" s="216" t="s">
        <v>269</v>
      </c>
      <c r="F158" s="217" t="s">
        <v>270</v>
      </c>
      <c r="G158" s="218" t="s">
        <v>138</v>
      </c>
      <c r="H158" s="219">
        <v>1.0760000000000001</v>
      </c>
      <c r="I158" s="220"/>
      <c r="J158" s="221">
        <f>ROUND(I158*H158,2)</f>
        <v>0</v>
      </c>
      <c r="K158" s="217" t="s">
        <v>124</v>
      </c>
      <c r="L158" s="41"/>
      <c r="M158" s="238" t="s">
        <v>1</v>
      </c>
      <c r="N158" s="239" t="s">
        <v>42</v>
      </c>
      <c r="O158" s="240"/>
      <c r="P158" s="241">
        <f>O158*H158</f>
        <v>0</v>
      </c>
      <c r="Q158" s="241">
        <v>0</v>
      </c>
      <c r="R158" s="241">
        <f>Q158*H158</f>
        <v>0</v>
      </c>
      <c r="S158" s="241">
        <v>0</v>
      </c>
      <c r="T158" s="242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26" t="s">
        <v>222</v>
      </c>
      <c r="AT158" s="226" t="s">
        <v>120</v>
      </c>
      <c r="AU158" s="226" t="s">
        <v>85</v>
      </c>
      <c r="AY158" s="14" t="s">
        <v>117</v>
      </c>
      <c r="BE158" s="227">
        <f>IF(N158="základní",J158,0)</f>
        <v>0</v>
      </c>
      <c r="BF158" s="227">
        <f>IF(N158="snížená",J158,0)</f>
        <v>0</v>
      </c>
      <c r="BG158" s="227">
        <f>IF(N158="zákl. přenesená",J158,0)</f>
        <v>0</v>
      </c>
      <c r="BH158" s="227">
        <f>IF(N158="sníž. přenesená",J158,0)</f>
        <v>0</v>
      </c>
      <c r="BI158" s="227">
        <f>IF(N158="nulová",J158,0)</f>
        <v>0</v>
      </c>
      <c r="BJ158" s="14" t="s">
        <v>85</v>
      </c>
      <c r="BK158" s="227">
        <f>ROUND(I158*H158,2)</f>
        <v>0</v>
      </c>
      <c r="BL158" s="14" t="s">
        <v>222</v>
      </c>
      <c r="BM158" s="226" t="s">
        <v>271</v>
      </c>
    </row>
    <row r="159" s="2" customFormat="1" ht="6.96" customHeight="1">
      <c r="A159" s="35"/>
      <c r="B159" s="63"/>
      <c r="C159" s="64"/>
      <c r="D159" s="64"/>
      <c r="E159" s="64"/>
      <c r="F159" s="64"/>
      <c r="G159" s="64"/>
      <c r="H159" s="64"/>
      <c r="I159" s="64"/>
      <c r="J159" s="64"/>
      <c r="K159" s="64"/>
      <c r="L159" s="41"/>
      <c r="M159" s="35"/>
      <c r="O159" s="35"/>
      <c r="P159" s="35"/>
      <c r="Q159" s="35"/>
      <c r="R159" s="35"/>
      <c r="S159" s="35"/>
      <c r="T159" s="35"/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</row>
  </sheetData>
  <sheetProtection sheet="1" autoFilter="0" formatColumns="0" formatRows="0" objects="1" scenarios="1" spinCount="100000" saltValue="+mT0Kz0K9C2DJtdYn67t6R3HbTNZVwsPh48m7WTZluEFwpw7d+SmH3IPey3urM4EuNGo0mxF6xqdJ+SvpG++cg==" hashValue="9FPkXg8/1a2RVQZNDTZK42pamVAKmJx/qYiKFx567f6yX2eLW/Nbc+cT3wKSRzVVuRXmLbDpiRa9oxV6lLmrVQ==" algorithmName="SHA-512" password="C71F"/>
  <autoFilter ref="C118:K158"/>
  <mergeCells count="9">
    <mergeCell ref="E7:H7"/>
    <mergeCell ref="E9:H9"/>
    <mergeCell ref="E18:H18"/>
    <mergeCell ref="E27:H27"/>
    <mergeCell ref="E85:H85"/>
    <mergeCell ref="E87:H87"/>
    <mergeCell ref="E109:H109"/>
    <mergeCell ref="E111:H111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90</v>
      </c>
    </row>
    <row r="3" s="1" customFormat="1" ht="6.96" customHeight="1">
      <c r="B3" s="133"/>
      <c r="C3" s="134"/>
      <c r="D3" s="134"/>
      <c r="E3" s="134"/>
      <c r="F3" s="134"/>
      <c r="G3" s="134"/>
      <c r="H3" s="134"/>
      <c r="I3" s="134"/>
      <c r="J3" s="134"/>
      <c r="K3" s="134"/>
      <c r="L3" s="17"/>
      <c r="AT3" s="14" t="s">
        <v>87</v>
      </c>
    </row>
    <row r="4" s="1" customFormat="1" ht="24.96" customHeight="1">
      <c r="B4" s="17"/>
      <c r="D4" s="135" t="s">
        <v>91</v>
      </c>
      <c r="L4" s="17"/>
      <c r="M4" s="136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7" t="s">
        <v>16</v>
      </c>
      <c r="L6" s="17"/>
    </row>
    <row r="7" s="1" customFormat="1" ht="16.5" customHeight="1">
      <c r="B7" s="17"/>
      <c r="E7" s="138" t="str">
        <f>'Rekapitulace zakázky'!K6</f>
        <v>Oprava trati v úseku Brno-Židenice - Brno-Maloměřice</v>
      </c>
      <c r="F7" s="137"/>
      <c r="G7" s="137"/>
      <c r="H7" s="137"/>
      <c r="L7" s="17"/>
    </row>
    <row r="8" s="2" customFormat="1" ht="12" customHeight="1">
      <c r="A8" s="35"/>
      <c r="B8" s="41"/>
      <c r="C8" s="35"/>
      <c r="D8" s="137" t="s">
        <v>92</v>
      </c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39" t="s">
        <v>272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37" t="s">
        <v>18</v>
      </c>
      <c r="E11" s="35"/>
      <c r="F11" s="140" t="s">
        <v>1</v>
      </c>
      <c r="G11" s="35"/>
      <c r="H11" s="35"/>
      <c r="I11" s="137" t="s">
        <v>19</v>
      </c>
      <c r="J11" s="140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7" t="s">
        <v>20</v>
      </c>
      <c r="E12" s="35"/>
      <c r="F12" s="140" t="s">
        <v>21</v>
      </c>
      <c r="G12" s="35"/>
      <c r="H12" s="35"/>
      <c r="I12" s="137" t="s">
        <v>22</v>
      </c>
      <c r="J12" s="141" t="str">
        <f>'Rekapitulace zakázky'!AN8</f>
        <v>30. 12. 2020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7" t="s">
        <v>24</v>
      </c>
      <c r="E14" s="35"/>
      <c r="F14" s="35"/>
      <c r="G14" s="35"/>
      <c r="H14" s="35"/>
      <c r="I14" s="137" t="s">
        <v>25</v>
      </c>
      <c r="J14" s="140" t="s">
        <v>26</v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0" t="s">
        <v>27</v>
      </c>
      <c r="F15" s="35"/>
      <c r="G15" s="35"/>
      <c r="H15" s="35"/>
      <c r="I15" s="137" t="s">
        <v>28</v>
      </c>
      <c r="J15" s="140" t="s">
        <v>29</v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37" t="s">
        <v>30</v>
      </c>
      <c r="E17" s="35"/>
      <c r="F17" s="35"/>
      <c r="G17" s="35"/>
      <c r="H17" s="35"/>
      <c r="I17" s="137" t="s">
        <v>25</v>
      </c>
      <c r="J17" s="30" t="str">
        <f>'Rekapitulace zakázky'!AN13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zakázky'!E14</f>
        <v>Vyplň údaj</v>
      </c>
      <c r="F18" s="140"/>
      <c r="G18" s="140"/>
      <c r="H18" s="140"/>
      <c r="I18" s="137" t="s">
        <v>28</v>
      </c>
      <c r="J18" s="30" t="str">
        <f>'Rekapitulace zakázky'!AN14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37" t="s">
        <v>32</v>
      </c>
      <c r="E20" s="35"/>
      <c r="F20" s="35"/>
      <c r="G20" s="35"/>
      <c r="H20" s="35"/>
      <c r="I20" s="137" t="s">
        <v>25</v>
      </c>
      <c r="J20" s="140" t="str">
        <f>IF('Rekapitulace zakázky'!AN16="","",'Rekapitulace zakázky'!AN16)</f>
        <v/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0" t="str">
        <f>IF('Rekapitulace zakázky'!E17="","",'Rekapitulace zakázky'!E17)</f>
        <v xml:space="preserve"> </v>
      </c>
      <c r="F21" s="35"/>
      <c r="G21" s="35"/>
      <c r="H21" s="35"/>
      <c r="I21" s="137" t="s">
        <v>28</v>
      </c>
      <c r="J21" s="140" t="str">
        <f>IF('Rekapitulace zakázky'!AN17="","",'Rekapitulace zakázky'!AN17)</f>
        <v/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37" t="s">
        <v>35</v>
      </c>
      <c r="E23" s="35"/>
      <c r="F23" s="35"/>
      <c r="G23" s="35"/>
      <c r="H23" s="35"/>
      <c r="I23" s="137" t="s">
        <v>25</v>
      </c>
      <c r="J23" s="140" t="str">
        <f>IF('Rekapitulace zakázky'!AN19="","",'Rekapitulace zakázky'!AN19)</f>
        <v/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0" t="str">
        <f>IF('Rekapitulace zakázky'!E20="","",'Rekapitulace zakázky'!E20)</f>
        <v xml:space="preserve"> </v>
      </c>
      <c r="F24" s="35"/>
      <c r="G24" s="35"/>
      <c r="H24" s="35"/>
      <c r="I24" s="137" t="s">
        <v>28</v>
      </c>
      <c r="J24" s="140" t="str">
        <f>IF('Rekapitulace zakázky'!AN20="","",'Rekapitulace zakázky'!AN20)</f>
        <v/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37" t="s">
        <v>36</v>
      </c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2"/>
      <c r="B27" s="143"/>
      <c r="C27" s="142"/>
      <c r="D27" s="142"/>
      <c r="E27" s="144" t="s">
        <v>1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46"/>
      <c r="E29" s="146"/>
      <c r="F29" s="146"/>
      <c r="G29" s="146"/>
      <c r="H29" s="146"/>
      <c r="I29" s="146"/>
      <c r="J29" s="146"/>
      <c r="K29" s="146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47" t="s">
        <v>37</v>
      </c>
      <c r="E30" s="35"/>
      <c r="F30" s="35"/>
      <c r="G30" s="35"/>
      <c r="H30" s="35"/>
      <c r="I30" s="35"/>
      <c r="J30" s="148">
        <f>ROUND(J117,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46"/>
      <c r="E31" s="146"/>
      <c r="F31" s="146"/>
      <c r="G31" s="146"/>
      <c r="H31" s="146"/>
      <c r="I31" s="146"/>
      <c r="J31" s="146"/>
      <c r="K31" s="146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49" t="s">
        <v>39</v>
      </c>
      <c r="G32" s="35"/>
      <c r="H32" s="35"/>
      <c r="I32" s="149" t="s">
        <v>38</v>
      </c>
      <c r="J32" s="149" t="s">
        <v>40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0" t="s">
        <v>41</v>
      </c>
      <c r="E33" s="137" t="s">
        <v>42</v>
      </c>
      <c r="F33" s="151">
        <f>ROUND((SUM(BE117:BE128)),  2)</f>
        <v>0</v>
      </c>
      <c r="G33" s="35"/>
      <c r="H33" s="35"/>
      <c r="I33" s="152">
        <v>0.20999999999999999</v>
      </c>
      <c r="J33" s="151">
        <f>ROUND(((SUM(BE117:BE128))*I33),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37" t="s">
        <v>43</v>
      </c>
      <c r="F34" s="151">
        <f>ROUND((SUM(BF117:BF128)),  2)</f>
        <v>0</v>
      </c>
      <c r="G34" s="35"/>
      <c r="H34" s="35"/>
      <c r="I34" s="152">
        <v>0.14999999999999999</v>
      </c>
      <c r="J34" s="151">
        <f>ROUND(((SUM(BF117:BF128))*I34),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7" t="s">
        <v>44</v>
      </c>
      <c r="F35" s="151">
        <f>ROUND((SUM(BG117:BG128)),  2)</f>
        <v>0</v>
      </c>
      <c r="G35" s="35"/>
      <c r="H35" s="35"/>
      <c r="I35" s="152">
        <v>0.20999999999999999</v>
      </c>
      <c r="J35" s="151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7" t="s">
        <v>45</v>
      </c>
      <c r="F36" s="151">
        <f>ROUND((SUM(BH117:BH128)),  2)</f>
        <v>0</v>
      </c>
      <c r="G36" s="35"/>
      <c r="H36" s="35"/>
      <c r="I36" s="152">
        <v>0.14999999999999999</v>
      </c>
      <c r="J36" s="151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7" t="s">
        <v>46</v>
      </c>
      <c r="F37" s="151">
        <f>ROUND((SUM(BI117:BI128)),  2)</f>
        <v>0</v>
      </c>
      <c r="G37" s="35"/>
      <c r="H37" s="35"/>
      <c r="I37" s="152">
        <v>0</v>
      </c>
      <c r="J37" s="151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53"/>
      <c r="D39" s="154" t="s">
        <v>47</v>
      </c>
      <c r="E39" s="155"/>
      <c r="F39" s="155"/>
      <c r="G39" s="156" t="s">
        <v>48</v>
      </c>
      <c r="H39" s="157" t="s">
        <v>49</v>
      </c>
      <c r="I39" s="155"/>
      <c r="J39" s="158">
        <f>SUM(J30:J37)</f>
        <v>0</v>
      </c>
      <c r="K39" s="159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60" t="s">
        <v>50</v>
      </c>
      <c r="E50" s="161"/>
      <c r="F50" s="161"/>
      <c r="G50" s="160" t="s">
        <v>51</v>
      </c>
      <c r="H50" s="161"/>
      <c r="I50" s="161"/>
      <c r="J50" s="161"/>
      <c r="K50" s="161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62" t="s">
        <v>52</v>
      </c>
      <c r="E61" s="163"/>
      <c r="F61" s="164" t="s">
        <v>53</v>
      </c>
      <c r="G61" s="162" t="s">
        <v>52</v>
      </c>
      <c r="H61" s="163"/>
      <c r="I61" s="163"/>
      <c r="J61" s="165" t="s">
        <v>53</v>
      </c>
      <c r="K61" s="163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0" t="s">
        <v>54</v>
      </c>
      <c r="E65" s="166"/>
      <c r="F65" s="166"/>
      <c r="G65" s="160" t="s">
        <v>55</v>
      </c>
      <c r="H65" s="166"/>
      <c r="I65" s="166"/>
      <c r="J65" s="166"/>
      <c r="K65" s="166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62" t="s">
        <v>52</v>
      </c>
      <c r="E76" s="163"/>
      <c r="F76" s="164" t="s">
        <v>53</v>
      </c>
      <c r="G76" s="162" t="s">
        <v>52</v>
      </c>
      <c r="H76" s="163"/>
      <c r="I76" s="163"/>
      <c r="J76" s="165" t="s">
        <v>53</v>
      </c>
      <c r="K76" s="163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67"/>
      <c r="C77" s="168"/>
      <c r="D77" s="168"/>
      <c r="E77" s="168"/>
      <c r="F77" s="168"/>
      <c r="G77" s="168"/>
      <c r="H77" s="168"/>
      <c r="I77" s="168"/>
      <c r="J77" s="168"/>
      <c r="K77" s="168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69"/>
      <c r="C81" s="170"/>
      <c r="D81" s="170"/>
      <c r="E81" s="170"/>
      <c r="F81" s="170"/>
      <c r="G81" s="170"/>
      <c r="H81" s="170"/>
      <c r="I81" s="170"/>
      <c r="J81" s="170"/>
      <c r="K81" s="170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94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71" t="str">
        <f>E7</f>
        <v>Oprava trati v úseku Brno-Židenice - Brno-Maloměřice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92</v>
      </c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3" t="str">
        <f>E9</f>
        <v>02.1 - VON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20</v>
      </c>
      <c r="D89" s="37"/>
      <c r="E89" s="37"/>
      <c r="F89" s="24" t="str">
        <f>F12</f>
        <v>Brno-Židenice - Brno-Maloměřice</v>
      </c>
      <c r="G89" s="37"/>
      <c r="H89" s="37"/>
      <c r="I89" s="29" t="s">
        <v>22</v>
      </c>
      <c r="J89" s="76" t="str">
        <f>IF(J12="","",J12)</f>
        <v>30. 12. 2020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24</v>
      </c>
      <c r="D91" s="37"/>
      <c r="E91" s="37"/>
      <c r="F91" s="24" t="str">
        <f>E15</f>
        <v>Správa železnic, OŘ Brno</v>
      </c>
      <c r="G91" s="37"/>
      <c r="H91" s="37"/>
      <c r="I91" s="29" t="s">
        <v>32</v>
      </c>
      <c r="J91" s="33" t="str">
        <f>E21</f>
        <v xml:space="preserve"> 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30</v>
      </c>
      <c r="D92" s="37"/>
      <c r="E92" s="37"/>
      <c r="F92" s="24" t="str">
        <f>IF(E18="","",E18)</f>
        <v>Vyplň údaj</v>
      </c>
      <c r="G92" s="37"/>
      <c r="H92" s="37"/>
      <c r="I92" s="29" t="s">
        <v>35</v>
      </c>
      <c r="J92" s="33" t="str">
        <f>E24</f>
        <v xml:space="preserve"> 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72" t="s">
        <v>95</v>
      </c>
      <c r="D94" s="173"/>
      <c r="E94" s="173"/>
      <c r="F94" s="173"/>
      <c r="G94" s="173"/>
      <c r="H94" s="173"/>
      <c r="I94" s="173"/>
      <c r="J94" s="174" t="s">
        <v>96</v>
      </c>
      <c r="K94" s="173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75" t="s">
        <v>97</v>
      </c>
      <c r="D96" s="37"/>
      <c r="E96" s="37"/>
      <c r="F96" s="37"/>
      <c r="G96" s="37"/>
      <c r="H96" s="37"/>
      <c r="I96" s="37"/>
      <c r="J96" s="107">
        <f>J117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98</v>
      </c>
    </row>
    <row r="97" s="9" customFormat="1" ht="24.96" customHeight="1">
      <c r="A97" s="9"/>
      <c r="B97" s="176"/>
      <c r="C97" s="177"/>
      <c r="D97" s="178" t="s">
        <v>273</v>
      </c>
      <c r="E97" s="179"/>
      <c r="F97" s="179"/>
      <c r="G97" s="179"/>
      <c r="H97" s="179"/>
      <c r="I97" s="179"/>
      <c r="J97" s="180">
        <f>J118</f>
        <v>0</v>
      </c>
      <c r="K97" s="177"/>
      <c r="L97" s="18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2" customFormat="1" ht="21.84" customHeight="1">
      <c r="A98" s="35"/>
      <c r="B98" s="36"/>
      <c r="C98" s="37"/>
      <c r="D98" s="37"/>
      <c r="E98" s="37"/>
      <c r="F98" s="37"/>
      <c r="G98" s="37"/>
      <c r="H98" s="37"/>
      <c r="I98" s="37"/>
      <c r="J98" s="37"/>
      <c r="K98" s="37"/>
      <c r="L98" s="60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</row>
    <row r="99" s="2" customFormat="1" ht="6.96" customHeight="1">
      <c r="A99" s="35"/>
      <c r="B99" s="63"/>
      <c r="C99" s="64"/>
      <c r="D99" s="64"/>
      <c r="E99" s="64"/>
      <c r="F99" s="64"/>
      <c r="G99" s="64"/>
      <c r="H99" s="64"/>
      <c r="I99" s="64"/>
      <c r="J99" s="64"/>
      <c r="K99" s="64"/>
      <c r="L99" s="60"/>
      <c r="S99" s="35"/>
      <c r="T99" s="35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</row>
    <row r="103" s="2" customFormat="1" ht="6.96" customHeight="1">
      <c r="A103" s="35"/>
      <c r="B103" s="65"/>
      <c r="C103" s="66"/>
      <c r="D103" s="66"/>
      <c r="E103" s="66"/>
      <c r="F103" s="66"/>
      <c r="G103" s="66"/>
      <c r="H103" s="66"/>
      <c r="I103" s="66"/>
      <c r="J103" s="66"/>
      <c r="K103" s="66"/>
      <c r="L103" s="60"/>
      <c r="S103" s="35"/>
      <c r="T103" s="35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</row>
    <row r="104" s="2" customFormat="1" ht="24.96" customHeight="1">
      <c r="A104" s="35"/>
      <c r="B104" s="36"/>
      <c r="C104" s="20" t="s">
        <v>102</v>
      </c>
      <c r="D104" s="37"/>
      <c r="E104" s="37"/>
      <c r="F104" s="37"/>
      <c r="G104" s="37"/>
      <c r="H104" s="37"/>
      <c r="I104" s="37"/>
      <c r="J104" s="37"/>
      <c r="K104" s="37"/>
      <c r="L104" s="60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5" s="2" customFormat="1" ht="6.96" customHeight="1">
      <c r="A105" s="35"/>
      <c r="B105" s="36"/>
      <c r="C105" s="37"/>
      <c r="D105" s="37"/>
      <c r="E105" s="37"/>
      <c r="F105" s="37"/>
      <c r="G105" s="37"/>
      <c r="H105" s="37"/>
      <c r="I105" s="37"/>
      <c r="J105" s="37"/>
      <c r="K105" s="37"/>
      <c r="L105" s="60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="2" customFormat="1" ht="12" customHeight="1">
      <c r="A106" s="35"/>
      <c r="B106" s="36"/>
      <c r="C106" s="29" t="s">
        <v>16</v>
      </c>
      <c r="D106" s="37"/>
      <c r="E106" s="37"/>
      <c r="F106" s="37"/>
      <c r="G106" s="37"/>
      <c r="H106" s="37"/>
      <c r="I106" s="37"/>
      <c r="J106" s="37"/>
      <c r="K106" s="37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16.5" customHeight="1">
      <c r="A107" s="35"/>
      <c r="B107" s="36"/>
      <c r="C107" s="37"/>
      <c r="D107" s="37"/>
      <c r="E107" s="171" t="str">
        <f>E7</f>
        <v>Oprava trati v úseku Brno-Židenice - Brno-Maloměřice</v>
      </c>
      <c r="F107" s="29"/>
      <c r="G107" s="29"/>
      <c r="H107" s="29"/>
      <c r="I107" s="37"/>
      <c r="J107" s="37"/>
      <c r="K107" s="37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12" customHeight="1">
      <c r="A108" s="35"/>
      <c r="B108" s="36"/>
      <c r="C108" s="29" t="s">
        <v>92</v>
      </c>
      <c r="D108" s="37"/>
      <c r="E108" s="37"/>
      <c r="F108" s="37"/>
      <c r="G108" s="37"/>
      <c r="H108" s="37"/>
      <c r="I108" s="37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16.5" customHeight="1">
      <c r="A109" s="35"/>
      <c r="B109" s="36"/>
      <c r="C109" s="37"/>
      <c r="D109" s="37"/>
      <c r="E109" s="73" t="str">
        <f>E9</f>
        <v>02.1 - VON</v>
      </c>
      <c r="F109" s="37"/>
      <c r="G109" s="37"/>
      <c r="H109" s="37"/>
      <c r="I109" s="37"/>
      <c r="J109" s="37"/>
      <c r="K109" s="37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6.96" customHeight="1">
      <c r="A110" s="35"/>
      <c r="B110" s="36"/>
      <c r="C110" s="37"/>
      <c r="D110" s="37"/>
      <c r="E110" s="37"/>
      <c r="F110" s="37"/>
      <c r="G110" s="37"/>
      <c r="H110" s="37"/>
      <c r="I110" s="37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12" customHeight="1">
      <c r="A111" s="35"/>
      <c r="B111" s="36"/>
      <c r="C111" s="29" t="s">
        <v>20</v>
      </c>
      <c r="D111" s="37"/>
      <c r="E111" s="37"/>
      <c r="F111" s="24" t="str">
        <f>F12</f>
        <v>Brno-Židenice - Brno-Maloměřice</v>
      </c>
      <c r="G111" s="37"/>
      <c r="H111" s="37"/>
      <c r="I111" s="29" t="s">
        <v>22</v>
      </c>
      <c r="J111" s="76" t="str">
        <f>IF(J12="","",J12)</f>
        <v>30. 12. 2020</v>
      </c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6.96" customHeight="1">
      <c r="A112" s="35"/>
      <c r="B112" s="36"/>
      <c r="C112" s="37"/>
      <c r="D112" s="37"/>
      <c r="E112" s="37"/>
      <c r="F112" s="37"/>
      <c r="G112" s="37"/>
      <c r="H112" s="37"/>
      <c r="I112" s="37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5.15" customHeight="1">
      <c r="A113" s="35"/>
      <c r="B113" s="36"/>
      <c r="C113" s="29" t="s">
        <v>24</v>
      </c>
      <c r="D113" s="37"/>
      <c r="E113" s="37"/>
      <c r="F113" s="24" t="str">
        <f>E15</f>
        <v>Správa železnic, OŘ Brno</v>
      </c>
      <c r="G113" s="37"/>
      <c r="H113" s="37"/>
      <c r="I113" s="29" t="s">
        <v>32</v>
      </c>
      <c r="J113" s="33" t="str">
        <f>E21</f>
        <v xml:space="preserve"> </v>
      </c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5.15" customHeight="1">
      <c r="A114" s="35"/>
      <c r="B114" s="36"/>
      <c r="C114" s="29" t="s">
        <v>30</v>
      </c>
      <c r="D114" s="37"/>
      <c r="E114" s="37"/>
      <c r="F114" s="24" t="str">
        <f>IF(E18="","",E18)</f>
        <v>Vyplň údaj</v>
      </c>
      <c r="G114" s="37"/>
      <c r="H114" s="37"/>
      <c r="I114" s="29" t="s">
        <v>35</v>
      </c>
      <c r="J114" s="33" t="str">
        <f>E24</f>
        <v xml:space="preserve"> </v>
      </c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0.32" customHeight="1">
      <c r="A115" s="35"/>
      <c r="B115" s="36"/>
      <c r="C115" s="37"/>
      <c r="D115" s="37"/>
      <c r="E115" s="37"/>
      <c r="F115" s="37"/>
      <c r="G115" s="37"/>
      <c r="H115" s="37"/>
      <c r="I115" s="37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11" customFormat="1" ht="29.28" customHeight="1">
      <c r="A116" s="188"/>
      <c r="B116" s="189"/>
      <c r="C116" s="190" t="s">
        <v>103</v>
      </c>
      <c r="D116" s="191" t="s">
        <v>62</v>
      </c>
      <c r="E116" s="191" t="s">
        <v>58</v>
      </c>
      <c r="F116" s="191" t="s">
        <v>59</v>
      </c>
      <c r="G116" s="191" t="s">
        <v>104</v>
      </c>
      <c r="H116" s="191" t="s">
        <v>105</v>
      </c>
      <c r="I116" s="191" t="s">
        <v>106</v>
      </c>
      <c r="J116" s="191" t="s">
        <v>96</v>
      </c>
      <c r="K116" s="192" t="s">
        <v>107</v>
      </c>
      <c r="L116" s="193"/>
      <c r="M116" s="97" t="s">
        <v>1</v>
      </c>
      <c r="N116" s="98" t="s">
        <v>41</v>
      </c>
      <c r="O116" s="98" t="s">
        <v>108</v>
      </c>
      <c r="P116" s="98" t="s">
        <v>109</v>
      </c>
      <c r="Q116" s="98" t="s">
        <v>110</v>
      </c>
      <c r="R116" s="98" t="s">
        <v>111</v>
      </c>
      <c r="S116" s="98" t="s">
        <v>112</v>
      </c>
      <c r="T116" s="99" t="s">
        <v>113</v>
      </c>
      <c r="U116" s="188"/>
      <c r="V116" s="188"/>
      <c r="W116" s="188"/>
      <c r="X116" s="188"/>
      <c r="Y116" s="188"/>
      <c r="Z116" s="188"/>
      <c r="AA116" s="188"/>
      <c r="AB116" s="188"/>
      <c r="AC116" s="188"/>
      <c r="AD116" s="188"/>
      <c r="AE116" s="188"/>
    </row>
    <row r="117" s="2" customFormat="1" ht="22.8" customHeight="1">
      <c r="A117" s="35"/>
      <c r="B117" s="36"/>
      <c r="C117" s="104" t="s">
        <v>114</v>
      </c>
      <c r="D117" s="37"/>
      <c r="E117" s="37"/>
      <c r="F117" s="37"/>
      <c r="G117" s="37"/>
      <c r="H117" s="37"/>
      <c r="I117" s="37"/>
      <c r="J117" s="194">
        <f>BK117</f>
        <v>0</v>
      </c>
      <c r="K117" s="37"/>
      <c r="L117" s="41"/>
      <c r="M117" s="100"/>
      <c r="N117" s="195"/>
      <c r="O117" s="101"/>
      <c r="P117" s="196">
        <f>P118</f>
        <v>0</v>
      </c>
      <c r="Q117" s="101"/>
      <c r="R117" s="196">
        <f>R118</f>
        <v>0</v>
      </c>
      <c r="S117" s="101"/>
      <c r="T117" s="197">
        <f>T118</f>
        <v>0</v>
      </c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  <c r="AT117" s="14" t="s">
        <v>76</v>
      </c>
      <c r="AU117" s="14" t="s">
        <v>98</v>
      </c>
      <c r="BK117" s="198">
        <f>BK118</f>
        <v>0</v>
      </c>
    </row>
    <row r="118" s="12" customFormat="1" ht="25.92" customHeight="1">
      <c r="A118" s="12"/>
      <c r="B118" s="199"/>
      <c r="C118" s="200"/>
      <c r="D118" s="201" t="s">
        <v>76</v>
      </c>
      <c r="E118" s="202" t="s">
        <v>274</v>
      </c>
      <c r="F118" s="202" t="s">
        <v>275</v>
      </c>
      <c r="G118" s="200"/>
      <c r="H118" s="200"/>
      <c r="I118" s="203"/>
      <c r="J118" s="204">
        <f>BK118</f>
        <v>0</v>
      </c>
      <c r="K118" s="200"/>
      <c r="L118" s="205"/>
      <c r="M118" s="206"/>
      <c r="N118" s="207"/>
      <c r="O118" s="207"/>
      <c r="P118" s="208">
        <f>SUM(P119:P128)</f>
        <v>0</v>
      </c>
      <c r="Q118" s="207"/>
      <c r="R118" s="208">
        <f>SUM(R119:R128)</f>
        <v>0</v>
      </c>
      <c r="S118" s="207"/>
      <c r="T118" s="209">
        <f>SUM(T119:T128)</f>
        <v>0</v>
      </c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R118" s="210" t="s">
        <v>118</v>
      </c>
      <c r="AT118" s="211" t="s">
        <v>76</v>
      </c>
      <c r="AU118" s="211" t="s">
        <v>77</v>
      </c>
      <c r="AY118" s="210" t="s">
        <v>117</v>
      </c>
      <c r="BK118" s="212">
        <f>SUM(BK119:BK128)</f>
        <v>0</v>
      </c>
    </row>
    <row r="119" s="2" customFormat="1" ht="24.15" customHeight="1">
      <c r="A119" s="35"/>
      <c r="B119" s="36"/>
      <c r="C119" s="215" t="s">
        <v>85</v>
      </c>
      <c r="D119" s="215" t="s">
        <v>120</v>
      </c>
      <c r="E119" s="216" t="s">
        <v>276</v>
      </c>
      <c r="F119" s="217" t="s">
        <v>277</v>
      </c>
      <c r="G119" s="218" t="s">
        <v>278</v>
      </c>
      <c r="H119" s="219">
        <v>1</v>
      </c>
      <c r="I119" s="220"/>
      <c r="J119" s="221">
        <f>ROUND(I119*H119,2)</f>
        <v>0</v>
      </c>
      <c r="K119" s="217" t="s">
        <v>124</v>
      </c>
      <c r="L119" s="41"/>
      <c r="M119" s="222" t="s">
        <v>1</v>
      </c>
      <c r="N119" s="223" t="s">
        <v>42</v>
      </c>
      <c r="O119" s="88"/>
      <c r="P119" s="224">
        <f>O119*H119</f>
        <v>0</v>
      </c>
      <c r="Q119" s="224">
        <v>0</v>
      </c>
      <c r="R119" s="224">
        <f>Q119*H119</f>
        <v>0</v>
      </c>
      <c r="S119" s="224">
        <v>0</v>
      </c>
      <c r="T119" s="225">
        <f>S119*H119</f>
        <v>0</v>
      </c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R119" s="226" t="s">
        <v>125</v>
      </c>
      <c r="AT119" s="226" t="s">
        <v>120</v>
      </c>
      <c r="AU119" s="226" t="s">
        <v>85</v>
      </c>
      <c r="AY119" s="14" t="s">
        <v>117</v>
      </c>
      <c r="BE119" s="227">
        <f>IF(N119="základní",J119,0)</f>
        <v>0</v>
      </c>
      <c r="BF119" s="227">
        <f>IF(N119="snížená",J119,0)</f>
        <v>0</v>
      </c>
      <c r="BG119" s="227">
        <f>IF(N119="zákl. přenesená",J119,0)</f>
        <v>0</v>
      </c>
      <c r="BH119" s="227">
        <f>IF(N119="sníž. přenesená",J119,0)</f>
        <v>0</v>
      </c>
      <c r="BI119" s="227">
        <f>IF(N119="nulová",J119,0)</f>
        <v>0</v>
      </c>
      <c r="BJ119" s="14" t="s">
        <v>85</v>
      </c>
      <c r="BK119" s="227">
        <f>ROUND(I119*H119,2)</f>
        <v>0</v>
      </c>
      <c r="BL119" s="14" t="s">
        <v>125</v>
      </c>
      <c r="BM119" s="226" t="s">
        <v>279</v>
      </c>
    </row>
    <row r="120" s="2" customFormat="1" ht="24.15" customHeight="1">
      <c r="A120" s="35"/>
      <c r="B120" s="36"/>
      <c r="C120" s="215" t="s">
        <v>87</v>
      </c>
      <c r="D120" s="215" t="s">
        <v>120</v>
      </c>
      <c r="E120" s="216" t="s">
        <v>280</v>
      </c>
      <c r="F120" s="217" t="s">
        <v>281</v>
      </c>
      <c r="G120" s="218" t="s">
        <v>278</v>
      </c>
      <c r="H120" s="219">
        <v>1</v>
      </c>
      <c r="I120" s="220"/>
      <c r="J120" s="221">
        <f>ROUND(I120*H120,2)</f>
        <v>0</v>
      </c>
      <c r="K120" s="217" t="s">
        <v>124</v>
      </c>
      <c r="L120" s="41"/>
      <c r="M120" s="222" t="s">
        <v>1</v>
      </c>
      <c r="N120" s="223" t="s">
        <v>42</v>
      </c>
      <c r="O120" s="88"/>
      <c r="P120" s="224">
        <f>O120*H120</f>
        <v>0</v>
      </c>
      <c r="Q120" s="224">
        <v>0</v>
      </c>
      <c r="R120" s="224">
        <f>Q120*H120</f>
        <v>0</v>
      </c>
      <c r="S120" s="224">
        <v>0</v>
      </c>
      <c r="T120" s="225">
        <f>S120*H120</f>
        <v>0</v>
      </c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R120" s="226" t="s">
        <v>125</v>
      </c>
      <c r="AT120" s="226" t="s">
        <v>120</v>
      </c>
      <c r="AU120" s="226" t="s">
        <v>85</v>
      </c>
      <c r="AY120" s="14" t="s">
        <v>117</v>
      </c>
      <c r="BE120" s="227">
        <f>IF(N120="základní",J120,0)</f>
        <v>0</v>
      </c>
      <c r="BF120" s="227">
        <f>IF(N120="snížená",J120,0)</f>
        <v>0</v>
      </c>
      <c r="BG120" s="227">
        <f>IF(N120="zákl. přenesená",J120,0)</f>
        <v>0</v>
      </c>
      <c r="BH120" s="227">
        <f>IF(N120="sníž. přenesená",J120,0)</f>
        <v>0</v>
      </c>
      <c r="BI120" s="227">
        <f>IF(N120="nulová",J120,0)</f>
        <v>0</v>
      </c>
      <c r="BJ120" s="14" t="s">
        <v>85</v>
      </c>
      <c r="BK120" s="227">
        <f>ROUND(I120*H120,2)</f>
        <v>0</v>
      </c>
      <c r="BL120" s="14" t="s">
        <v>125</v>
      </c>
      <c r="BM120" s="226" t="s">
        <v>282</v>
      </c>
    </row>
    <row r="121" s="2" customFormat="1" ht="24.15" customHeight="1">
      <c r="A121" s="35"/>
      <c r="B121" s="36"/>
      <c r="C121" s="215" t="s">
        <v>131</v>
      </c>
      <c r="D121" s="215" t="s">
        <v>120</v>
      </c>
      <c r="E121" s="216" t="s">
        <v>283</v>
      </c>
      <c r="F121" s="217" t="s">
        <v>284</v>
      </c>
      <c r="G121" s="218" t="s">
        <v>278</v>
      </c>
      <c r="H121" s="219">
        <v>1</v>
      </c>
      <c r="I121" s="220"/>
      <c r="J121" s="221">
        <f>ROUND(I121*H121,2)</f>
        <v>0</v>
      </c>
      <c r="K121" s="217" t="s">
        <v>124</v>
      </c>
      <c r="L121" s="41"/>
      <c r="M121" s="222" t="s">
        <v>1</v>
      </c>
      <c r="N121" s="223" t="s">
        <v>42</v>
      </c>
      <c r="O121" s="88"/>
      <c r="P121" s="224">
        <f>O121*H121</f>
        <v>0</v>
      </c>
      <c r="Q121" s="224">
        <v>0</v>
      </c>
      <c r="R121" s="224">
        <f>Q121*H121</f>
        <v>0</v>
      </c>
      <c r="S121" s="224">
        <v>0</v>
      </c>
      <c r="T121" s="225">
        <f>S121*H121</f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R121" s="226" t="s">
        <v>125</v>
      </c>
      <c r="AT121" s="226" t="s">
        <v>120</v>
      </c>
      <c r="AU121" s="226" t="s">
        <v>85</v>
      </c>
      <c r="AY121" s="14" t="s">
        <v>117</v>
      </c>
      <c r="BE121" s="227">
        <f>IF(N121="základní",J121,0)</f>
        <v>0</v>
      </c>
      <c r="BF121" s="227">
        <f>IF(N121="snížená",J121,0)</f>
        <v>0</v>
      </c>
      <c r="BG121" s="227">
        <f>IF(N121="zákl. přenesená",J121,0)</f>
        <v>0</v>
      </c>
      <c r="BH121" s="227">
        <f>IF(N121="sníž. přenesená",J121,0)</f>
        <v>0</v>
      </c>
      <c r="BI121" s="227">
        <f>IF(N121="nulová",J121,0)</f>
        <v>0</v>
      </c>
      <c r="BJ121" s="14" t="s">
        <v>85</v>
      </c>
      <c r="BK121" s="227">
        <f>ROUND(I121*H121,2)</f>
        <v>0</v>
      </c>
      <c r="BL121" s="14" t="s">
        <v>125</v>
      </c>
      <c r="BM121" s="226" t="s">
        <v>285</v>
      </c>
    </row>
    <row r="122" s="2" customFormat="1" ht="62.7" customHeight="1">
      <c r="A122" s="35"/>
      <c r="B122" s="36"/>
      <c r="C122" s="215" t="s">
        <v>125</v>
      </c>
      <c r="D122" s="215" t="s">
        <v>120</v>
      </c>
      <c r="E122" s="216" t="s">
        <v>286</v>
      </c>
      <c r="F122" s="217" t="s">
        <v>287</v>
      </c>
      <c r="G122" s="218" t="s">
        <v>123</v>
      </c>
      <c r="H122" s="219">
        <v>2.7999999999999998</v>
      </c>
      <c r="I122" s="220"/>
      <c r="J122" s="221">
        <f>ROUND(I122*H122,2)</f>
        <v>0</v>
      </c>
      <c r="K122" s="217" t="s">
        <v>124</v>
      </c>
      <c r="L122" s="41"/>
      <c r="M122" s="222" t="s">
        <v>1</v>
      </c>
      <c r="N122" s="223" t="s">
        <v>42</v>
      </c>
      <c r="O122" s="88"/>
      <c r="P122" s="224">
        <f>O122*H122</f>
        <v>0</v>
      </c>
      <c r="Q122" s="224">
        <v>0</v>
      </c>
      <c r="R122" s="224">
        <f>Q122*H122</f>
        <v>0</v>
      </c>
      <c r="S122" s="224">
        <v>0</v>
      </c>
      <c r="T122" s="225">
        <f>S122*H122</f>
        <v>0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R122" s="226" t="s">
        <v>125</v>
      </c>
      <c r="AT122" s="226" t="s">
        <v>120</v>
      </c>
      <c r="AU122" s="226" t="s">
        <v>85</v>
      </c>
      <c r="AY122" s="14" t="s">
        <v>117</v>
      </c>
      <c r="BE122" s="227">
        <f>IF(N122="základní",J122,0)</f>
        <v>0</v>
      </c>
      <c r="BF122" s="227">
        <f>IF(N122="snížená",J122,0)</f>
        <v>0</v>
      </c>
      <c r="BG122" s="227">
        <f>IF(N122="zákl. přenesená",J122,0)</f>
        <v>0</v>
      </c>
      <c r="BH122" s="227">
        <f>IF(N122="sníž. přenesená",J122,0)</f>
        <v>0</v>
      </c>
      <c r="BI122" s="227">
        <f>IF(N122="nulová",J122,0)</f>
        <v>0</v>
      </c>
      <c r="BJ122" s="14" t="s">
        <v>85</v>
      </c>
      <c r="BK122" s="227">
        <f>ROUND(I122*H122,2)</f>
        <v>0</v>
      </c>
      <c r="BL122" s="14" t="s">
        <v>125</v>
      </c>
      <c r="BM122" s="226" t="s">
        <v>288</v>
      </c>
    </row>
    <row r="123" s="2" customFormat="1" ht="37.8" customHeight="1">
      <c r="A123" s="35"/>
      <c r="B123" s="36"/>
      <c r="C123" s="215" t="s">
        <v>118</v>
      </c>
      <c r="D123" s="215" t="s">
        <v>120</v>
      </c>
      <c r="E123" s="216" t="s">
        <v>289</v>
      </c>
      <c r="F123" s="217" t="s">
        <v>290</v>
      </c>
      <c r="G123" s="218" t="s">
        <v>278</v>
      </c>
      <c r="H123" s="219">
        <v>1</v>
      </c>
      <c r="I123" s="220"/>
      <c r="J123" s="221">
        <f>ROUND(I123*H123,2)</f>
        <v>0</v>
      </c>
      <c r="K123" s="217" t="s">
        <v>124</v>
      </c>
      <c r="L123" s="41"/>
      <c r="M123" s="222" t="s">
        <v>1</v>
      </c>
      <c r="N123" s="223" t="s">
        <v>42</v>
      </c>
      <c r="O123" s="88"/>
      <c r="P123" s="224">
        <f>O123*H123</f>
        <v>0</v>
      </c>
      <c r="Q123" s="224">
        <v>0</v>
      </c>
      <c r="R123" s="224">
        <f>Q123*H123</f>
        <v>0</v>
      </c>
      <c r="S123" s="224">
        <v>0</v>
      </c>
      <c r="T123" s="225">
        <f>S123*H123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226" t="s">
        <v>125</v>
      </c>
      <c r="AT123" s="226" t="s">
        <v>120</v>
      </c>
      <c r="AU123" s="226" t="s">
        <v>85</v>
      </c>
      <c r="AY123" s="14" t="s">
        <v>117</v>
      </c>
      <c r="BE123" s="227">
        <f>IF(N123="základní",J123,0)</f>
        <v>0</v>
      </c>
      <c r="BF123" s="227">
        <f>IF(N123="snížená",J123,0)</f>
        <v>0</v>
      </c>
      <c r="BG123" s="227">
        <f>IF(N123="zákl. přenesená",J123,0)</f>
        <v>0</v>
      </c>
      <c r="BH123" s="227">
        <f>IF(N123="sníž. přenesená",J123,0)</f>
        <v>0</v>
      </c>
      <c r="BI123" s="227">
        <f>IF(N123="nulová",J123,0)</f>
        <v>0</v>
      </c>
      <c r="BJ123" s="14" t="s">
        <v>85</v>
      </c>
      <c r="BK123" s="227">
        <f>ROUND(I123*H123,2)</f>
        <v>0</v>
      </c>
      <c r="BL123" s="14" t="s">
        <v>125</v>
      </c>
      <c r="BM123" s="226" t="s">
        <v>291</v>
      </c>
    </row>
    <row r="124" s="2" customFormat="1" ht="49.05" customHeight="1">
      <c r="A124" s="35"/>
      <c r="B124" s="36"/>
      <c r="C124" s="215" t="s">
        <v>144</v>
      </c>
      <c r="D124" s="215" t="s">
        <v>120</v>
      </c>
      <c r="E124" s="216" t="s">
        <v>292</v>
      </c>
      <c r="F124" s="217" t="s">
        <v>293</v>
      </c>
      <c r="G124" s="218" t="s">
        <v>123</v>
      </c>
      <c r="H124" s="219">
        <v>1.3999999999999999</v>
      </c>
      <c r="I124" s="220"/>
      <c r="J124" s="221">
        <f>ROUND(I124*H124,2)</f>
        <v>0</v>
      </c>
      <c r="K124" s="217" t="s">
        <v>124</v>
      </c>
      <c r="L124" s="41"/>
      <c r="M124" s="222" t="s">
        <v>1</v>
      </c>
      <c r="N124" s="223" t="s">
        <v>42</v>
      </c>
      <c r="O124" s="88"/>
      <c r="P124" s="224">
        <f>O124*H124</f>
        <v>0</v>
      </c>
      <c r="Q124" s="224">
        <v>0</v>
      </c>
      <c r="R124" s="224">
        <f>Q124*H124</f>
        <v>0</v>
      </c>
      <c r="S124" s="224">
        <v>0</v>
      </c>
      <c r="T124" s="225">
        <f>S124*H124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226" t="s">
        <v>125</v>
      </c>
      <c r="AT124" s="226" t="s">
        <v>120</v>
      </c>
      <c r="AU124" s="226" t="s">
        <v>85</v>
      </c>
      <c r="AY124" s="14" t="s">
        <v>117</v>
      </c>
      <c r="BE124" s="227">
        <f>IF(N124="základní",J124,0)</f>
        <v>0</v>
      </c>
      <c r="BF124" s="227">
        <f>IF(N124="snížená",J124,0)</f>
        <v>0</v>
      </c>
      <c r="BG124" s="227">
        <f>IF(N124="zákl. přenesená",J124,0)</f>
        <v>0</v>
      </c>
      <c r="BH124" s="227">
        <f>IF(N124="sníž. přenesená",J124,0)</f>
        <v>0</v>
      </c>
      <c r="BI124" s="227">
        <f>IF(N124="nulová",J124,0)</f>
        <v>0</v>
      </c>
      <c r="BJ124" s="14" t="s">
        <v>85</v>
      </c>
      <c r="BK124" s="227">
        <f>ROUND(I124*H124,2)</f>
        <v>0</v>
      </c>
      <c r="BL124" s="14" t="s">
        <v>125</v>
      </c>
      <c r="BM124" s="226" t="s">
        <v>294</v>
      </c>
    </row>
    <row r="125" s="2" customFormat="1" ht="49.05" customHeight="1">
      <c r="A125" s="35"/>
      <c r="B125" s="36"/>
      <c r="C125" s="215" t="s">
        <v>149</v>
      </c>
      <c r="D125" s="215" t="s">
        <v>120</v>
      </c>
      <c r="E125" s="216" t="s">
        <v>295</v>
      </c>
      <c r="F125" s="217" t="s">
        <v>296</v>
      </c>
      <c r="G125" s="218" t="s">
        <v>278</v>
      </c>
      <c r="H125" s="219">
        <v>1</v>
      </c>
      <c r="I125" s="220"/>
      <c r="J125" s="221">
        <f>ROUND(I125*H125,2)</f>
        <v>0</v>
      </c>
      <c r="K125" s="217" t="s">
        <v>124</v>
      </c>
      <c r="L125" s="41"/>
      <c r="M125" s="222" t="s">
        <v>1</v>
      </c>
      <c r="N125" s="223" t="s">
        <v>42</v>
      </c>
      <c r="O125" s="88"/>
      <c r="P125" s="224">
        <f>O125*H125</f>
        <v>0</v>
      </c>
      <c r="Q125" s="224">
        <v>0</v>
      </c>
      <c r="R125" s="224">
        <f>Q125*H125</f>
        <v>0</v>
      </c>
      <c r="S125" s="224">
        <v>0</v>
      </c>
      <c r="T125" s="225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226" t="s">
        <v>125</v>
      </c>
      <c r="AT125" s="226" t="s">
        <v>120</v>
      </c>
      <c r="AU125" s="226" t="s">
        <v>85</v>
      </c>
      <c r="AY125" s="14" t="s">
        <v>117</v>
      </c>
      <c r="BE125" s="227">
        <f>IF(N125="základní",J125,0)</f>
        <v>0</v>
      </c>
      <c r="BF125" s="227">
        <f>IF(N125="snížená",J125,0)</f>
        <v>0</v>
      </c>
      <c r="BG125" s="227">
        <f>IF(N125="zákl. přenesená",J125,0)</f>
        <v>0</v>
      </c>
      <c r="BH125" s="227">
        <f>IF(N125="sníž. přenesená",J125,0)</f>
        <v>0</v>
      </c>
      <c r="BI125" s="227">
        <f>IF(N125="nulová",J125,0)</f>
        <v>0</v>
      </c>
      <c r="BJ125" s="14" t="s">
        <v>85</v>
      </c>
      <c r="BK125" s="227">
        <f>ROUND(I125*H125,2)</f>
        <v>0</v>
      </c>
      <c r="BL125" s="14" t="s">
        <v>125</v>
      </c>
      <c r="BM125" s="226" t="s">
        <v>297</v>
      </c>
    </row>
    <row r="126" s="2" customFormat="1" ht="37.8" customHeight="1">
      <c r="A126" s="35"/>
      <c r="B126" s="36"/>
      <c r="C126" s="215" t="s">
        <v>139</v>
      </c>
      <c r="D126" s="215" t="s">
        <v>120</v>
      </c>
      <c r="E126" s="216" t="s">
        <v>298</v>
      </c>
      <c r="F126" s="217" t="s">
        <v>299</v>
      </c>
      <c r="G126" s="218" t="s">
        <v>278</v>
      </c>
      <c r="H126" s="219">
        <v>1</v>
      </c>
      <c r="I126" s="220"/>
      <c r="J126" s="221">
        <f>ROUND(I126*H126,2)</f>
        <v>0</v>
      </c>
      <c r="K126" s="217" t="s">
        <v>124</v>
      </c>
      <c r="L126" s="41"/>
      <c r="M126" s="222" t="s">
        <v>1</v>
      </c>
      <c r="N126" s="223" t="s">
        <v>42</v>
      </c>
      <c r="O126" s="88"/>
      <c r="P126" s="224">
        <f>O126*H126</f>
        <v>0</v>
      </c>
      <c r="Q126" s="224">
        <v>0</v>
      </c>
      <c r="R126" s="224">
        <f>Q126*H126</f>
        <v>0</v>
      </c>
      <c r="S126" s="224">
        <v>0</v>
      </c>
      <c r="T126" s="225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26" t="s">
        <v>125</v>
      </c>
      <c r="AT126" s="226" t="s">
        <v>120</v>
      </c>
      <c r="AU126" s="226" t="s">
        <v>85</v>
      </c>
      <c r="AY126" s="14" t="s">
        <v>117</v>
      </c>
      <c r="BE126" s="227">
        <f>IF(N126="základní",J126,0)</f>
        <v>0</v>
      </c>
      <c r="BF126" s="227">
        <f>IF(N126="snížená",J126,0)</f>
        <v>0</v>
      </c>
      <c r="BG126" s="227">
        <f>IF(N126="zákl. přenesená",J126,0)</f>
        <v>0</v>
      </c>
      <c r="BH126" s="227">
        <f>IF(N126="sníž. přenesená",J126,0)</f>
        <v>0</v>
      </c>
      <c r="BI126" s="227">
        <f>IF(N126="nulová",J126,0)</f>
        <v>0</v>
      </c>
      <c r="BJ126" s="14" t="s">
        <v>85</v>
      </c>
      <c r="BK126" s="227">
        <f>ROUND(I126*H126,2)</f>
        <v>0</v>
      </c>
      <c r="BL126" s="14" t="s">
        <v>125</v>
      </c>
      <c r="BM126" s="226" t="s">
        <v>300</v>
      </c>
    </row>
    <row r="127" s="2" customFormat="1" ht="24.15" customHeight="1">
      <c r="A127" s="35"/>
      <c r="B127" s="36"/>
      <c r="C127" s="215" t="s">
        <v>156</v>
      </c>
      <c r="D127" s="215" t="s">
        <v>120</v>
      </c>
      <c r="E127" s="216" t="s">
        <v>301</v>
      </c>
      <c r="F127" s="217" t="s">
        <v>302</v>
      </c>
      <c r="G127" s="218" t="s">
        <v>278</v>
      </c>
      <c r="H127" s="219">
        <v>1</v>
      </c>
      <c r="I127" s="220"/>
      <c r="J127" s="221">
        <f>ROUND(I127*H127,2)</f>
        <v>0</v>
      </c>
      <c r="K127" s="217" t="s">
        <v>124</v>
      </c>
      <c r="L127" s="41"/>
      <c r="M127" s="222" t="s">
        <v>1</v>
      </c>
      <c r="N127" s="223" t="s">
        <v>42</v>
      </c>
      <c r="O127" s="88"/>
      <c r="P127" s="224">
        <f>O127*H127</f>
        <v>0</v>
      </c>
      <c r="Q127" s="224">
        <v>0</v>
      </c>
      <c r="R127" s="224">
        <f>Q127*H127</f>
        <v>0</v>
      </c>
      <c r="S127" s="224">
        <v>0</v>
      </c>
      <c r="T127" s="225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26" t="s">
        <v>125</v>
      </c>
      <c r="AT127" s="226" t="s">
        <v>120</v>
      </c>
      <c r="AU127" s="226" t="s">
        <v>85</v>
      </c>
      <c r="AY127" s="14" t="s">
        <v>117</v>
      </c>
      <c r="BE127" s="227">
        <f>IF(N127="základní",J127,0)</f>
        <v>0</v>
      </c>
      <c r="BF127" s="227">
        <f>IF(N127="snížená",J127,0)</f>
        <v>0</v>
      </c>
      <c r="BG127" s="227">
        <f>IF(N127="zákl. přenesená",J127,0)</f>
        <v>0</v>
      </c>
      <c r="BH127" s="227">
        <f>IF(N127="sníž. přenesená",J127,0)</f>
        <v>0</v>
      </c>
      <c r="BI127" s="227">
        <f>IF(N127="nulová",J127,0)</f>
        <v>0</v>
      </c>
      <c r="BJ127" s="14" t="s">
        <v>85</v>
      </c>
      <c r="BK127" s="227">
        <f>ROUND(I127*H127,2)</f>
        <v>0</v>
      </c>
      <c r="BL127" s="14" t="s">
        <v>125</v>
      </c>
      <c r="BM127" s="226" t="s">
        <v>303</v>
      </c>
    </row>
    <row r="128" s="2" customFormat="1" ht="49.05" customHeight="1">
      <c r="A128" s="35"/>
      <c r="B128" s="36"/>
      <c r="C128" s="215" t="s">
        <v>161</v>
      </c>
      <c r="D128" s="215" t="s">
        <v>120</v>
      </c>
      <c r="E128" s="216" t="s">
        <v>304</v>
      </c>
      <c r="F128" s="217" t="s">
        <v>305</v>
      </c>
      <c r="G128" s="218" t="s">
        <v>147</v>
      </c>
      <c r="H128" s="219">
        <v>3100</v>
      </c>
      <c r="I128" s="220"/>
      <c r="J128" s="221">
        <f>ROUND(I128*H128,2)</f>
        <v>0</v>
      </c>
      <c r="K128" s="217" t="s">
        <v>124</v>
      </c>
      <c r="L128" s="41"/>
      <c r="M128" s="238" t="s">
        <v>1</v>
      </c>
      <c r="N128" s="239" t="s">
        <v>42</v>
      </c>
      <c r="O128" s="240"/>
      <c r="P128" s="241">
        <f>O128*H128</f>
        <v>0</v>
      </c>
      <c r="Q128" s="241">
        <v>0</v>
      </c>
      <c r="R128" s="241">
        <f>Q128*H128</f>
        <v>0</v>
      </c>
      <c r="S128" s="241">
        <v>0</v>
      </c>
      <c r="T128" s="242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26" t="s">
        <v>125</v>
      </c>
      <c r="AT128" s="226" t="s">
        <v>120</v>
      </c>
      <c r="AU128" s="226" t="s">
        <v>85</v>
      </c>
      <c r="AY128" s="14" t="s">
        <v>117</v>
      </c>
      <c r="BE128" s="227">
        <f>IF(N128="základní",J128,0)</f>
        <v>0</v>
      </c>
      <c r="BF128" s="227">
        <f>IF(N128="snížená",J128,0)</f>
        <v>0</v>
      </c>
      <c r="BG128" s="227">
        <f>IF(N128="zákl. přenesená",J128,0)</f>
        <v>0</v>
      </c>
      <c r="BH128" s="227">
        <f>IF(N128="sníž. přenesená",J128,0)</f>
        <v>0</v>
      </c>
      <c r="BI128" s="227">
        <f>IF(N128="nulová",J128,0)</f>
        <v>0</v>
      </c>
      <c r="BJ128" s="14" t="s">
        <v>85</v>
      </c>
      <c r="BK128" s="227">
        <f>ROUND(I128*H128,2)</f>
        <v>0</v>
      </c>
      <c r="BL128" s="14" t="s">
        <v>125</v>
      </c>
      <c r="BM128" s="226" t="s">
        <v>306</v>
      </c>
    </row>
    <row r="129" s="2" customFormat="1" ht="6.96" customHeight="1">
      <c r="A129" s="35"/>
      <c r="B129" s="63"/>
      <c r="C129" s="64"/>
      <c r="D129" s="64"/>
      <c r="E129" s="64"/>
      <c r="F129" s="64"/>
      <c r="G129" s="64"/>
      <c r="H129" s="64"/>
      <c r="I129" s="64"/>
      <c r="J129" s="64"/>
      <c r="K129" s="64"/>
      <c r="L129" s="41"/>
      <c r="M129" s="35"/>
      <c r="O129" s="35"/>
      <c r="P129" s="35"/>
      <c r="Q129" s="35"/>
      <c r="R129" s="35"/>
      <c r="S129" s="35"/>
      <c r="T129" s="35"/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</row>
  </sheetData>
  <sheetProtection sheet="1" autoFilter="0" formatColumns="0" formatRows="0" objects="1" scenarios="1" spinCount="100000" saltValue="EglbNipRNkW0U1DvTosgehczG5r5uBf5zL3T1SP+WCxPguTBNaLHjVpob7ZdNekHvNDD2kAxzlN0cyQkkZoRqg==" hashValue="Ni6UQCOel/ueZuhFl/oGBiE/wdFojpV4ckD295kZEjb8blXf3ErFifjo4glacMXzT37N6CPnEb+ED9V9/dznOQ==" algorithmName="SHA-512" password="C71F"/>
  <autoFilter ref="C116:K128"/>
  <mergeCells count="9">
    <mergeCell ref="E7:H7"/>
    <mergeCell ref="E9:H9"/>
    <mergeCell ref="E18:H18"/>
    <mergeCell ref="E27:H27"/>
    <mergeCell ref="E85:H85"/>
    <mergeCell ref="E87:H87"/>
    <mergeCell ref="E107:H107"/>
    <mergeCell ref="E109:H109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Šiške Vladimír, Ing.</dc:creator>
  <cp:lastModifiedBy>Šiške Vladimír, Ing.</cp:lastModifiedBy>
  <dcterms:created xsi:type="dcterms:W3CDTF">2020-12-31T06:48:14Z</dcterms:created>
  <dcterms:modified xsi:type="dcterms:W3CDTF">2020-12-31T06:48:17Z</dcterms:modified>
</cp:coreProperties>
</file>