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gler\Documents\Akce\AKCE 2021\Oprava mostů na trati Ždár nad Sázavou - Nové Město na Moravě - Tišnov\"/>
    </mc:Choice>
  </mc:AlternateContent>
  <bookViews>
    <workbookView xWindow="0" yWindow="0" windowWidth="23040" windowHeight="9204"/>
  </bookViews>
  <sheets>
    <sheet name="Rekapitulace stavby" sheetId="1" r:id="rId1"/>
    <sheet name="SO 101 - Železniční svrše..." sheetId="2" r:id="rId2"/>
    <sheet name="SO 102 - Oprava mostu v k..." sheetId="3" r:id="rId3"/>
    <sheet name="VRN - Vedlejší rozpočtové..." sheetId="4" r:id="rId4"/>
    <sheet name="SO 201 - Železniční svrše..." sheetId="5" r:id="rId5"/>
    <sheet name="SO 202 - Oprava mostu v k..." sheetId="6" r:id="rId6"/>
    <sheet name="VRN - Vedlejší rozpočtové..._01" sheetId="7" r:id="rId7"/>
  </sheets>
  <definedNames>
    <definedName name="_xlnm._FilterDatabase" localSheetId="1" hidden="1">'SO 101 - Železniční svrše...'!$C$122:$K$178</definedName>
    <definedName name="_xlnm._FilterDatabase" localSheetId="2" hidden="1">'SO 102 - Oprava mostu v k...'!$C$134:$K$341</definedName>
    <definedName name="_xlnm._FilterDatabase" localSheetId="4" hidden="1">'SO 201 - Železniční svrše...'!$C$122:$K$172</definedName>
    <definedName name="_xlnm._FilterDatabase" localSheetId="5" hidden="1">'SO 202 - Oprava mostu v k...'!$C$133:$K$374</definedName>
    <definedName name="_xlnm._FilterDatabase" localSheetId="3" hidden="1">'VRN - Vedlejší rozpočtové...'!$C$125:$K$147</definedName>
    <definedName name="_xlnm._FilterDatabase" localSheetId="6" hidden="1">'VRN - Vedlejší rozpočtové..._01'!$C$125:$K$147</definedName>
    <definedName name="_xlnm.Print_Titles" localSheetId="0">'Rekapitulace stavby'!$92:$92</definedName>
    <definedName name="_xlnm.Print_Titles" localSheetId="1">'SO 101 - Železniční svrše...'!$122:$122</definedName>
    <definedName name="_xlnm.Print_Titles" localSheetId="2">'SO 102 - Oprava mostu v k...'!$134:$134</definedName>
    <definedName name="_xlnm.Print_Titles" localSheetId="4">'SO 201 - Železniční svrše...'!$122:$122</definedName>
    <definedName name="_xlnm.Print_Titles" localSheetId="5">'SO 202 - Oprava mostu v k...'!$133:$133</definedName>
    <definedName name="_xlnm.Print_Titles" localSheetId="3">'VRN - Vedlejší rozpočtové...'!$125:$125</definedName>
    <definedName name="_xlnm.Print_Titles" localSheetId="6">'VRN - Vedlejší rozpočtové..._01'!$125:$125</definedName>
    <definedName name="_xlnm.Print_Area" localSheetId="0">'Rekapitulace stavby'!$D$4:$AO$76,'Rekapitulace stavby'!$C$82:$AQ$103</definedName>
    <definedName name="_xlnm.Print_Area" localSheetId="1">'SO 101 - Železniční svrše...'!$C$4:$J$76,'SO 101 - Železniční svrše...'!$C$108:$J$178</definedName>
    <definedName name="_xlnm.Print_Area" localSheetId="2">'SO 102 - Oprava mostu v k...'!$C$4:$J$76,'SO 102 - Oprava mostu v k...'!$C$120:$J$341</definedName>
    <definedName name="_xlnm.Print_Area" localSheetId="4">'SO 201 - Železniční svrše...'!$C$4:$J$76,'SO 201 - Železniční svrše...'!$C$108:$J$172</definedName>
    <definedName name="_xlnm.Print_Area" localSheetId="5">'SO 202 - Oprava mostu v k...'!$C$4:$J$76,'SO 202 - Oprava mostu v k...'!$C$119:$J$374</definedName>
    <definedName name="_xlnm.Print_Area" localSheetId="3">'VRN - Vedlejší rozpočtové...'!$C$4:$J$76,'VRN - Vedlejší rozpočtové...'!$C$111:$J$147</definedName>
    <definedName name="_xlnm.Print_Area" localSheetId="6">'VRN - Vedlejší rozpočtové..._01'!$C$4:$J$76,'VRN - Vedlejší rozpočtové..._01'!$C$111:$J$147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2" i="1" s="1"/>
  <c r="J37" i="7"/>
  <c r="AX102" i="1" s="1"/>
  <c r="BI147" i="7"/>
  <c r="BH147" i="7"/>
  <c r="BG147" i="7"/>
  <c r="BF147" i="7"/>
  <c r="T147" i="7"/>
  <c r="T146" i="7"/>
  <c r="R147" i="7"/>
  <c r="R146" i="7" s="1"/>
  <c r="P147" i="7"/>
  <c r="P146" i="7"/>
  <c r="BI145" i="7"/>
  <c r="BH145" i="7"/>
  <c r="BG145" i="7"/>
  <c r="BF145" i="7"/>
  <c r="T145" i="7"/>
  <c r="T144" i="7" s="1"/>
  <c r="R145" i="7"/>
  <c r="R144" i="7"/>
  <c r="P145" i="7"/>
  <c r="P144" i="7" s="1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F120" i="7"/>
  <c r="E118" i="7"/>
  <c r="F91" i="7"/>
  <c r="E89" i="7"/>
  <c r="J26" i="7"/>
  <c r="E26" i="7"/>
  <c r="J123" i="7" s="1"/>
  <c r="J25" i="7"/>
  <c r="J23" i="7"/>
  <c r="E23" i="7"/>
  <c r="J122" i="7" s="1"/>
  <c r="J22" i="7"/>
  <c r="J20" i="7"/>
  <c r="E20" i="7"/>
  <c r="F94" i="7" s="1"/>
  <c r="J19" i="7"/>
  <c r="J17" i="7"/>
  <c r="E17" i="7"/>
  <c r="F93" i="7" s="1"/>
  <c r="J16" i="7"/>
  <c r="J14" i="7"/>
  <c r="J120" i="7" s="1"/>
  <c r="E7" i="7"/>
  <c r="E114" i="7"/>
  <c r="J39" i="6"/>
  <c r="J38" i="6"/>
  <c r="AY101" i="1" s="1"/>
  <c r="J37" i="6"/>
  <c r="AX101" i="1" s="1"/>
  <c r="BI373" i="6"/>
  <c r="BH373" i="6"/>
  <c r="BG373" i="6"/>
  <c r="BF373" i="6"/>
  <c r="T373" i="6"/>
  <c r="T372" i="6" s="1"/>
  <c r="T371" i="6" s="1"/>
  <c r="R373" i="6"/>
  <c r="R372" i="6"/>
  <c r="R371" i="6" s="1"/>
  <c r="P373" i="6"/>
  <c r="P372" i="6" s="1"/>
  <c r="P371" i="6" s="1"/>
  <c r="BI370" i="6"/>
  <c r="BH370" i="6"/>
  <c r="BG370" i="6"/>
  <c r="BF370" i="6"/>
  <c r="T370" i="6"/>
  <c r="R370" i="6"/>
  <c r="P370" i="6"/>
  <c r="BI368" i="6"/>
  <c r="BH368" i="6"/>
  <c r="BG368" i="6"/>
  <c r="BF368" i="6"/>
  <c r="T368" i="6"/>
  <c r="R368" i="6"/>
  <c r="P368" i="6"/>
  <c r="BI363" i="6"/>
  <c r="BH363" i="6"/>
  <c r="BG363" i="6"/>
  <c r="BF363" i="6"/>
  <c r="T363" i="6"/>
  <c r="R363" i="6"/>
  <c r="P363" i="6"/>
  <c r="BI361" i="6"/>
  <c r="BH361" i="6"/>
  <c r="BG361" i="6"/>
  <c r="BF361" i="6"/>
  <c r="T361" i="6"/>
  <c r="R361" i="6"/>
  <c r="P361" i="6"/>
  <c r="BI357" i="6"/>
  <c r="BH357" i="6"/>
  <c r="BG357" i="6"/>
  <c r="BF357" i="6"/>
  <c r="T357" i="6"/>
  <c r="R357" i="6"/>
  <c r="P357" i="6"/>
  <c r="BI352" i="6"/>
  <c r="BH352" i="6"/>
  <c r="BG352" i="6"/>
  <c r="BF352" i="6"/>
  <c r="T352" i="6"/>
  <c r="R352" i="6"/>
  <c r="P352" i="6"/>
  <c r="BI349" i="6"/>
  <c r="BH349" i="6"/>
  <c r="BG349" i="6"/>
  <c r="BF349" i="6"/>
  <c r="T349" i="6"/>
  <c r="T348" i="6"/>
  <c r="R349" i="6"/>
  <c r="R348" i="6"/>
  <c r="P349" i="6"/>
  <c r="P348" i="6"/>
  <c r="BI346" i="6"/>
  <c r="BH346" i="6"/>
  <c r="BG346" i="6"/>
  <c r="BF346" i="6"/>
  <c r="T346" i="6"/>
  <c r="R346" i="6"/>
  <c r="P346" i="6"/>
  <c r="BI344" i="6"/>
  <c r="BH344" i="6"/>
  <c r="BG344" i="6"/>
  <c r="BF344" i="6"/>
  <c r="T344" i="6"/>
  <c r="R344" i="6"/>
  <c r="P344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5" i="6"/>
  <c r="BH335" i="6"/>
  <c r="BG335" i="6"/>
  <c r="BF335" i="6"/>
  <c r="T335" i="6"/>
  <c r="R335" i="6"/>
  <c r="P335" i="6"/>
  <c r="BI332" i="6"/>
  <c r="BH332" i="6"/>
  <c r="BG332" i="6"/>
  <c r="BF332" i="6"/>
  <c r="T332" i="6"/>
  <c r="R332" i="6"/>
  <c r="P332" i="6"/>
  <c r="BI326" i="6"/>
  <c r="BH326" i="6"/>
  <c r="BG326" i="6"/>
  <c r="BF326" i="6"/>
  <c r="T326" i="6"/>
  <c r="R326" i="6"/>
  <c r="P326" i="6"/>
  <c r="BI320" i="6"/>
  <c r="BH320" i="6"/>
  <c r="BG320" i="6"/>
  <c r="BF320" i="6"/>
  <c r="T320" i="6"/>
  <c r="R320" i="6"/>
  <c r="P320" i="6"/>
  <c r="BI314" i="6"/>
  <c r="BH314" i="6"/>
  <c r="BG314" i="6"/>
  <c r="BF314" i="6"/>
  <c r="T314" i="6"/>
  <c r="R314" i="6"/>
  <c r="P314" i="6"/>
  <c r="BI308" i="6"/>
  <c r="BH308" i="6"/>
  <c r="BG308" i="6"/>
  <c r="BF308" i="6"/>
  <c r="T308" i="6"/>
  <c r="R308" i="6"/>
  <c r="P308" i="6"/>
  <c r="BI301" i="6"/>
  <c r="BH301" i="6"/>
  <c r="BG301" i="6"/>
  <c r="BF301" i="6"/>
  <c r="T301" i="6"/>
  <c r="R301" i="6"/>
  <c r="P301" i="6"/>
  <c r="BI295" i="6"/>
  <c r="BH295" i="6"/>
  <c r="BG295" i="6"/>
  <c r="BF295" i="6"/>
  <c r="T295" i="6"/>
  <c r="R295" i="6"/>
  <c r="P295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68" i="6"/>
  <c r="BH268" i="6"/>
  <c r="BG268" i="6"/>
  <c r="BF268" i="6"/>
  <c r="T268" i="6"/>
  <c r="R268" i="6"/>
  <c r="P268" i="6"/>
  <c r="BI263" i="6"/>
  <c r="BH263" i="6"/>
  <c r="BG263" i="6"/>
  <c r="BF263" i="6"/>
  <c r="T263" i="6"/>
  <c r="R263" i="6"/>
  <c r="P263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18" i="6"/>
  <c r="BH218" i="6"/>
  <c r="BG218" i="6"/>
  <c r="BF218" i="6"/>
  <c r="T218" i="6"/>
  <c r="R218" i="6"/>
  <c r="P218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F128" i="6"/>
  <c r="E126" i="6"/>
  <c r="F91" i="6"/>
  <c r="E89" i="6"/>
  <c r="J26" i="6"/>
  <c r="E26" i="6"/>
  <c r="J131" i="6"/>
  <c r="J25" i="6"/>
  <c r="J23" i="6"/>
  <c r="E23" i="6"/>
  <c r="J93" i="6"/>
  <c r="J22" i="6"/>
  <c r="J20" i="6"/>
  <c r="E20" i="6"/>
  <c r="F131" i="6"/>
  <c r="J19" i="6"/>
  <c r="J17" i="6"/>
  <c r="E17" i="6"/>
  <c r="F93" i="6"/>
  <c r="J16" i="6"/>
  <c r="J14" i="6"/>
  <c r="J128" i="6" s="1"/>
  <c r="E7" i="6"/>
  <c r="E122" i="6" s="1"/>
  <c r="J39" i="5"/>
  <c r="J38" i="5"/>
  <c r="AY100" i="1"/>
  <c r="J37" i="5"/>
  <c r="AX100" i="1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7" i="5"/>
  <c r="E115" i="5"/>
  <c r="F91" i="5"/>
  <c r="E89" i="5"/>
  <c r="J26" i="5"/>
  <c r="E26" i="5"/>
  <c r="J120" i="5"/>
  <c r="J25" i="5"/>
  <c r="J23" i="5"/>
  <c r="E23" i="5"/>
  <c r="J119" i="5"/>
  <c r="J22" i="5"/>
  <c r="J20" i="5"/>
  <c r="E20" i="5"/>
  <c r="F120" i="5"/>
  <c r="J19" i="5"/>
  <c r="J17" i="5"/>
  <c r="E17" i="5"/>
  <c r="F93" i="5"/>
  <c r="J16" i="5"/>
  <c r="J14" i="5"/>
  <c r="J117" i="5" s="1"/>
  <c r="E7" i="5"/>
  <c r="E111" i="5" s="1"/>
  <c r="J39" i="4"/>
  <c r="J38" i="4"/>
  <c r="AY98" i="1"/>
  <c r="J37" i="4"/>
  <c r="AX98" i="1"/>
  <c r="BI147" i="4"/>
  <c r="BH147" i="4"/>
  <c r="BG147" i="4"/>
  <c r="BF147" i="4"/>
  <c r="T147" i="4"/>
  <c r="T146" i="4"/>
  <c r="R147" i="4"/>
  <c r="R146" i="4"/>
  <c r="P147" i="4"/>
  <c r="P146" i="4"/>
  <c r="BI145" i="4"/>
  <c r="BH145" i="4"/>
  <c r="BG145" i="4"/>
  <c r="BF145" i="4"/>
  <c r="T145" i="4"/>
  <c r="T144" i="4"/>
  <c r="R145" i="4"/>
  <c r="R144" i="4"/>
  <c r="P145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F120" i="4"/>
  <c r="E118" i="4"/>
  <c r="F91" i="4"/>
  <c r="E89" i="4"/>
  <c r="J26" i="4"/>
  <c r="E26" i="4"/>
  <c r="J123" i="4"/>
  <c r="J25" i="4"/>
  <c r="J23" i="4"/>
  <c r="E23" i="4"/>
  <c r="J93" i="4"/>
  <c r="J22" i="4"/>
  <c r="J20" i="4"/>
  <c r="E20" i="4"/>
  <c r="F123" i="4"/>
  <c r="J19" i="4"/>
  <c r="J17" i="4"/>
  <c r="E17" i="4"/>
  <c r="F93" i="4"/>
  <c r="J16" i="4"/>
  <c r="J14" i="4"/>
  <c r="J120" i="4" s="1"/>
  <c r="E7" i="4"/>
  <c r="E85" i="4" s="1"/>
  <c r="J39" i="3"/>
  <c r="J38" i="3"/>
  <c r="AY97" i="1"/>
  <c r="J37" i="3"/>
  <c r="AX97" i="1"/>
  <c r="BI340" i="3"/>
  <c r="BH340" i="3"/>
  <c r="BG340" i="3"/>
  <c r="BF340" i="3"/>
  <c r="T340" i="3"/>
  <c r="T339" i="3"/>
  <c r="T338" i="3" s="1"/>
  <c r="R340" i="3"/>
  <c r="R339" i="3" s="1"/>
  <c r="R338" i="3" s="1"/>
  <c r="P340" i="3"/>
  <c r="P339" i="3"/>
  <c r="P338" i="3" s="1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T306" i="3"/>
  <c r="R307" i="3"/>
  <c r="R306" i="3"/>
  <c r="P307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0" i="3"/>
  <c r="BH280" i="3"/>
  <c r="BG280" i="3"/>
  <c r="BF280" i="3"/>
  <c r="T280" i="3"/>
  <c r="R280" i="3"/>
  <c r="P280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T234" i="3" s="1"/>
  <c r="R235" i="3"/>
  <c r="R234" i="3" s="1"/>
  <c r="P235" i="3"/>
  <c r="P234" i="3" s="1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T174" i="3"/>
  <c r="R175" i="3"/>
  <c r="R174" i="3"/>
  <c r="P175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F129" i="3"/>
  <c r="E127" i="3"/>
  <c r="F91" i="3"/>
  <c r="E89" i="3"/>
  <c r="J26" i="3"/>
  <c r="E26" i="3"/>
  <c r="J132" i="3"/>
  <c r="J25" i="3"/>
  <c r="J23" i="3"/>
  <c r="E23" i="3"/>
  <c r="J131" i="3"/>
  <c r="J22" i="3"/>
  <c r="J20" i="3"/>
  <c r="E20" i="3"/>
  <c r="F132" i="3"/>
  <c r="J19" i="3"/>
  <c r="J17" i="3"/>
  <c r="E17" i="3"/>
  <c r="F93" i="3"/>
  <c r="J16" i="3"/>
  <c r="J14" i="3"/>
  <c r="J129" i="3" s="1"/>
  <c r="E7" i="3"/>
  <c r="E123" i="3" s="1"/>
  <c r="J39" i="2"/>
  <c r="J38" i="2"/>
  <c r="AY96" i="1"/>
  <c r="J37" i="2"/>
  <c r="AX96" i="1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91" i="2"/>
  <c r="E89" i="2"/>
  <c r="J26" i="2"/>
  <c r="E26" i="2"/>
  <c r="J120" i="2" s="1"/>
  <c r="J25" i="2"/>
  <c r="J23" i="2"/>
  <c r="E23" i="2"/>
  <c r="J119" i="2" s="1"/>
  <c r="J22" i="2"/>
  <c r="J20" i="2"/>
  <c r="E20" i="2"/>
  <c r="F94" i="2" s="1"/>
  <c r="J19" i="2"/>
  <c r="J17" i="2"/>
  <c r="E17" i="2"/>
  <c r="F119" i="2" s="1"/>
  <c r="J16" i="2"/>
  <c r="J14" i="2"/>
  <c r="J117" i="2"/>
  <c r="E7" i="2"/>
  <c r="E111" i="2"/>
  <c r="L90" i="1"/>
  <c r="AM90" i="1"/>
  <c r="AM89" i="1"/>
  <c r="L89" i="1"/>
  <c r="AM87" i="1"/>
  <c r="L87" i="1"/>
  <c r="L85" i="1"/>
  <c r="L84" i="1"/>
  <c r="BK145" i="7"/>
  <c r="J137" i="7"/>
  <c r="BK136" i="7"/>
  <c r="BK129" i="7"/>
  <c r="BK373" i="6"/>
  <c r="J368" i="6"/>
  <c r="J363" i="6"/>
  <c r="BK357" i="6"/>
  <c r="J349" i="6"/>
  <c r="BK346" i="6"/>
  <c r="J344" i="6"/>
  <c r="J341" i="6"/>
  <c r="BK335" i="6"/>
  <c r="J326" i="6"/>
  <c r="J308" i="6"/>
  <c r="J301" i="6"/>
  <c r="BK291" i="6"/>
  <c r="BK289" i="6"/>
  <c r="J287" i="6"/>
  <c r="J277" i="6"/>
  <c r="J268" i="6"/>
  <c r="J263" i="6"/>
  <c r="BK238" i="6"/>
  <c r="J227" i="6"/>
  <c r="BK212" i="6"/>
  <c r="BK208" i="6"/>
  <c r="J206" i="6"/>
  <c r="BK202" i="6"/>
  <c r="BK198" i="6"/>
  <c r="BK192" i="6"/>
  <c r="BK190" i="6"/>
  <c r="J179" i="6"/>
  <c r="BK175" i="6"/>
  <c r="BK172" i="6"/>
  <c r="BK170" i="6"/>
  <c r="J167" i="6"/>
  <c r="J155" i="6"/>
  <c r="BK153" i="6"/>
  <c r="BK145" i="6"/>
  <c r="BK143" i="6"/>
  <c r="BK139" i="6"/>
  <c r="BK137" i="6"/>
  <c r="J171" i="5"/>
  <c r="BK169" i="5"/>
  <c r="BK165" i="5"/>
  <c r="J152" i="5"/>
  <c r="BK148" i="5"/>
  <c r="J146" i="5"/>
  <c r="J140" i="5"/>
  <c r="BK136" i="5"/>
  <c r="J134" i="5"/>
  <c r="J130" i="5"/>
  <c r="BK128" i="5"/>
  <c r="BK145" i="4"/>
  <c r="BK142" i="4"/>
  <c r="BK139" i="4"/>
  <c r="BK137" i="4"/>
  <c r="BK136" i="4"/>
  <c r="BK134" i="4"/>
  <c r="J132" i="4"/>
  <c r="BK336" i="3"/>
  <c r="BK327" i="3"/>
  <c r="J322" i="3"/>
  <c r="BK316" i="3"/>
  <c r="J310" i="3"/>
  <c r="BK304" i="3"/>
  <c r="J302" i="3"/>
  <c r="J301" i="3"/>
  <c r="J300" i="3"/>
  <c r="J297" i="3"/>
  <c r="BK296" i="3"/>
  <c r="BK286" i="3"/>
  <c r="J280" i="3"/>
  <c r="J274" i="3"/>
  <c r="J260" i="3"/>
  <c r="J256" i="3"/>
  <c r="J254" i="3"/>
  <c r="J250" i="3"/>
  <c r="BK246" i="3"/>
  <c r="J238" i="3"/>
  <c r="BK232" i="3"/>
  <c r="J231" i="3"/>
  <c r="BK227" i="3"/>
  <c r="BK225" i="3"/>
  <c r="BK222" i="3"/>
  <c r="J218" i="3"/>
  <c r="J215" i="3"/>
  <c r="BK212" i="3"/>
  <c r="J210" i="3"/>
  <c r="BK206" i="3"/>
  <c r="BK202" i="3"/>
  <c r="BK198" i="3"/>
  <c r="J196" i="3"/>
  <c r="BK192" i="3"/>
  <c r="J188" i="3"/>
  <c r="BK186" i="3"/>
  <c r="BK184" i="3"/>
  <c r="BK182" i="3"/>
  <c r="BK178" i="3"/>
  <c r="BK175" i="3"/>
  <c r="BK172" i="3"/>
  <c r="J170" i="3"/>
  <c r="J165" i="3"/>
  <c r="BK163" i="3"/>
  <c r="BK158" i="3"/>
  <c r="J156" i="3"/>
  <c r="J154" i="3"/>
  <c r="BK152" i="3"/>
  <c r="BK148" i="3"/>
  <c r="BK144" i="3"/>
  <c r="J142" i="3"/>
  <c r="BK138" i="3"/>
  <c r="J175" i="2"/>
  <c r="J173" i="2"/>
  <c r="BK169" i="2"/>
  <c r="BK166" i="2"/>
  <c r="BK162" i="2"/>
  <c r="J160" i="2"/>
  <c r="BK156" i="2"/>
  <c r="J154" i="2"/>
  <c r="BK152" i="2"/>
  <c r="J146" i="2"/>
  <c r="J140" i="2"/>
  <c r="J138" i="2"/>
  <c r="BK132" i="2"/>
  <c r="BK130" i="2"/>
  <c r="J128" i="2"/>
  <c r="J126" i="2"/>
  <c r="AS99" i="1"/>
  <c r="J147" i="7"/>
  <c r="BK143" i="7"/>
  <c r="BK142" i="7"/>
  <c r="J142" i="7"/>
  <c r="J140" i="7"/>
  <c r="BK139" i="7"/>
  <c r="J136" i="7"/>
  <c r="J134" i="7"/>
  <c r="J132" i="7"/>
  <c r="J373" i="6"/>
  <c r="J370" i="6"/>
  <c r="BK368" i="6"/>
  <c r="J357" i="6"/>
  <c r="J352" i="6"/>
  <c r="BK341" i="6"/>
  <c r="J340" i="6"/>
  <c r="J337" i="6"/>
  <c r="BK332" i="6"/>
  <c r="BK326" i="6"/>
  <c r="BK320" i="6"/>
  <c r="J314" i="6"/>
  <c r="J295" i="6"/>
  <c r="J291" i="6"/>
  <c r="J289" i="6"/>
  <c r="BK287" i="6"/>
  <c r="BK285" i="6"/>
  <c r="J283" i="6"/>
  <c r="J281" i="6"/>
  <c r="BK275" i="6"/>
  <c r="BK268" i="6"/>
  <c r="J258" i="6"/>
  <c r="J252" i="6"/>
  <c r="BK245" i="6"/>
  <c r="BK240" i="6"/>
  <c r="BK239" i="6"/>
  <c r="J237" i="6"/>
  <c r="J231" i="6"/>
  <c r="BK229" i="6"/>
  <c r="BK227" i="6"/>
  <c r="BK224" i="6"/>
  <c r="BK218" i="6"/>
  <c r="J210" i="6"/>
  <c r="J204" i="6"/>
  <c r="BK200" i="6"/>
  <c r="BK196" i="6"/>
  <c r="J194" i="6"/>
  <c r="J190" i="6"/>
  <c r="BK183" i="6"/>
  <c r="J181" i="6"/>
  <c r="J175" i="6"/>
  <c r="J170" i="6"/>
  <c r="BK167" i="6"/>
  <c r="J164" i="6"/>
  <c r="J162" i="6"/>
  <c r="BK157" i="6"/>
  <c r="J151" i="6"/>
  <c r="BK141" i="6"/>
  <c r="BK171" i="5"/>
  <c r="J165" i="5"/>
  <c r="J160" i="5"/>
  <c r="J156" i="5"/>
  <c r="J151" i="5"/>
  <c r="BK150" i="5"/>
  <c r="BK146" i="5"/>
  <c r="BK140" i="5"/>
  <c r="J138" i="5"/>
  <c r="J136" i="5"/>
  <c r="J132" i="5"/>
  <c r="J126" i="5"/>
  <c r="BK147" i="4"/>
  <c r="BK143" i="4"/>
  <c r="J136" i="4"/>
  <c r="BK132" i="4"/>
  <c r="BK340" i="3"/>
  <c r="J340" i="3"/>
  <c r="J336" i="3"/>
  <c r="J332" i="3"/>
  <c r="J330" i="3"/>
  <c r="BK320" i="3"/>
  <c r="J307" i="3"/>
  <c r="BK299" i="3"/>
  <c r="BK297" i="3"/>
  <c r="J293" i="3"/>
  <c r="J290" i="3"/>
  <c r="J286" i="3"/>
  <c r="BK270" i="3"/>
  <c r="BK260" i="3"/>
  <c r="BK258" i="3"/>
  <c r="BK256" i="3"/>
  <c r="BK252" i="3"/>
  <c r="J248" i="3"/>
  <c r="J242" i="3"/>
  <c r="BK235" i="3"/>
  <c r="BK231" i="3"/>
  <c r="BK226" i="3"/>
  <c r="BK224" i="3"/>
  <c r="J222" i="3"/>
  <c r="J198" i="3"/>
  <c r="BK194" i="3"/>
  <c r="BK190" i="3"/>
  <c r="BK188" i="3"/>
  <c r="J184" i="3"/>
  <c r="J178" i="3"/>
  <c r="J175" i="3"/>
  <c r="J172" i="3"/>
  <c r="BK170" i="3"/>
  <c r="J167" i="3"/>
  <c r="J163" i="3"/>
  <c r="BK156" i="3"/>
  <c r="J152" i="3"/>
  <c r="J146" i="3"/>
  <c r="BK142" i="3"/>
  <c r="BK140" i="3"/>
  <c r="BK177" i="2"/>
  <c r="J177" i="2"/>
  <c r="BK175" i="2"/>
  <c r="BK173" i="2"/>
  <c r="J166" i="2"/>
  <c r="BK164" i="2"/>
  <c r="J162" i="2"/>
  <c r="J156" i="2"/>
  <c r="BK151" i="2"/>
  <c r="BK150" i="2"/>
  <c r="J148" i="2"/>
  <c r="BK144" i="2"/>
  <c r="BK136" i="2"/>
  <c r="BK134" i="2"/>
  <c r="J130" i="2"/>
  <c r="BK128" i="2"/>
  <c r="BK126" i="2"/>
  <c r="AS95" i="1"/>
  <c r="J145" i="7"/>
  <c r="J143" i="7"/>
  <c r="BK140" i="7"/>
  <c r="J139" i="7"/>
  <c r="BK137" i="7"/>
  <c r="BK134" i="7"/>
  <c r="BK361" i="6"/>
  <c r="BK352" i="6"/>
  <c r="BK340" i="6"/>
  <c r="J338" i="6"/>
  <c r="BK336" i="6"/>
  <c r="J335" i="6"/>
  <c r="J332" i="6"/>
  <c r="J320" i="6"/>
  <c r="BK314" i="6"/>
  <c r="BK308" i="6"/>
  <c r="BK301" i="6"/>
  <c r="BK295" i="6"/>
  <c r="BK293" i="6"/>
  <c r="J285" i="6"/>
  <c r="BK283" i="6"/>
  <c r="BK281" i="6"/>
  <c r="BK277" i="6"/>
  <c r="J275" i="6"/>
  <c r="J273" i="6"/>
  <c r="BK258" i="6"/>
  <c r="BK256" i="6"/>
  <c r="J254" i="6"/>
  <c r="BK252" i="6"/>
  <c r="BK250" i="6"/>
  <c r="BK247" i="6"/>
  <c r="J245" i="6"/>
  <c r="BK242" i="6"/>
  <c r="J238" i="6"/>
  <c r="BK237" i="6"/>
  <c r="J235" i="6"/>
  <c r="J233" i="6"/>
  <c r="J224" i="6"/>
  <c r="J218" i="6"/>
  <c r="J212" i="6"/>
  <c r="BK210" i="6"/>
  <c r="J200" i="6"/>
  <c r="J196" i="6"/>
  <c r="BK186" i="6"/>
  <c r="J183" i="6"/>
  <c r="BK179" i="6"/>
  <c r="BK177" i="6"/>
  <c r="J172" i="6"/>
  <c r="J153" i="6"/>
  <c r="BK151" i="6"/>
  <c r="BK147" i="6"/>
  <c r="J145" i="6"/>
  <c r="J143" i="6"/>
  <c r="J139" i="6"/>
  <c r="J162" i="5"/>
  <c r="BK156" i="5"/>
  <c r="J154" i="5"/>
  <c r="J150" i="5"/>
  <c r="J142" i="5"/>
  <c r="BK138" i="5"/>
  <c r="BK134" i="5"/>
  <c r="BK132" i="5"/>
  <c r="BK130" i="5"/>
  <c r="J128" i="5"/>
  <c r="BK126" i="5"/>
  <c r="J145" i="4"/>
  <c r="J143" i="4"/>
  <c r="J142" i="4"/>
  <c r="BK140" i="4"/>
  <c r="J139" i="4"/>
  <c r="J137" i="4"/>
  <c r="J134" i="4"/>
  <c r="BK334" i="3"/>
  <c r="BK332" i="3"/>
  <c r="BK322" i="3"/>
  <c r="J320" i="3"/>
  <c r="J316" i="3"/>
  <c r="BK307" i="3"/>
  <c r="BK302" i="3"/>
  <c r="BK301" i="3"/>
  <c r="J299" i="3"/>
  <c r="BK293" i="3"/>
  <c r="BK290" i="3"/>
  <c r="BK280" i="3"/>
  <c r="J270" i="3"/>
  <c r="J268" i="3"/>
  <c r="J258" i="3"/>
  <c r="BK250" i="3"/>
  <c r="BK248" i="3"/>
  <c r="J246" i="3"/>
  <c r="BK240" i="3"/>
  <c r="J232" i="3"/>
  <c r="J230" i="3"/>
  <c r="J224" i="3"/>
  <c r="BK220" i="3"/>
  <c r="BK215" i="3"/>
  <c r="BK138" i="2"/>
  <c r="BK147" i="7"/>
  <c r="BK132" i="7"/>
  <c r="J129" i="7"/>
  <c r="BK370" i="6"/>
  <c r="BK363" i="6"/>
  <c r="J361" i="6"/>
  <c r="BK349" i="6"/>
  <c r="J346" i="6"/>
  <c r="BK344" i="6"/>
  <c r="BK338" i="6"/>
  <c r="BK337" i="6"/>
  <c r="J336" i="6"/>
  <c r="J293" i="6"/>
  <c r="BK273" i="6"/>
  <c r="BK263" i="6"/>
  <c r="J256" i="6"/>
  <c r="BK254" i="6"/>
  <c r="J250" i="6"/>
  <c r="J247" i="6"/>
  <c r="J242" i="6"/>
  <c r="J240" i="6"/>
  <c r="J239" i="6"/>
  <c r="BK235" i="6"/>
  <c r="BK233" i="6"/>
  <c r="BK231" i="6"/>
  <c r="J229" i="6"/>
  <c r="J208" i="6"/>
  <c r="BK206" i="6"/>
  <c r="BK204" i="6"/>
  <c r="J202" i="6"/>
  <c r="J198" i="6"/>
  <c r="BK194" i="6"/>
  <c r="J192" i="6"/>
  <c r="J186" i="6"/>
  <c r="BK181" i="6"/>
  <c r="J177" i="6"/>
  <c r="BK164" i="6"/>
  <c r="BK162" i="6"/>
  <c r="J157" i="6"/>
  <c r="BK155" i="6"/>
  <c r="J147" i="6"/>
  <c r="J141" i="6"/>
  <c r="J137" i="6"/>
  <c r="J169" i="5"/>
  <c r="BK162" i="5"/>
  <c r="BK160" i="5"/>
  <c r="BK154" i="5"/>
  <c r="BK152" i="5"/>
  <c r="BK151" i="5"/>
  <c r="J148" i="5"/>
  <c r="BK142" i="5"/>
  <c r="J147" i="4"/>
  <c r="J140" i="4"/>
  <c r="BK129" i="4"/>
  <c r="J129" i="4"/>
  <c r="J334" i="3"/>
  <c r="BK330" i="3"/>
  <c r="J327" i="3"/>
  <c r="BK310" i="3"/>
  <c r="J304" i="3"/>
  <c r="BK300" i="3"/>
  <c r="J296" i="3"/>
  <c r="BK274" i="3"/>
  <c r="BK268" i="3"/>
  <c r="BK254" i="3"/>
  <c r="J252" i="3"/>
  <c r="BK242" i="3"/>
  <c r="J240" i="3"/>
  <c r="BK238" i="3"/>
  <c r="J235" i="3"/>
  <c r="BK230" i="3"/>
  <c r="J227" i="3"/>
  <c r="J226" i="3"/>
  <c r="J225" i="3"/>
  <c r="J220" i="3"/>
  <c r="BK218" i="3"/>
  <c r="J212" i="3"/>
  <c r="BK210" i="3"/>
  <c r="J206" i="3"/>
  <c r="J202" i="3"/>
  <c r="BK196" i="3"/>
  <c r="J194" i="3"/>
  <c r="J192" i="3"/>
  <c r="J190" i="3"/>
  <c r="J186" i="3"/>
  <c r="J182" i="3"/>
  <c r="BK167" i="3"/>
  <c r="BK165" i="3"/>
  <c r="J158" i="3"/>
  <c r="BK154" i="3"/>
  <c r="J148" i="3"/>
  <c r="BK146" i="3"/>
  <c r="J144" i="3"/>
  <c r="J140" i="3"/>
  <c r="J138" i="3"/>
  <c r="J169" i="2"/>
  <c r="J164" i="2"/>
  <c r="BK160" i="2"/>
  <c r="BK154" i="2"/>
  <c r="J152" i="2"/>
  <c r="J151" i="2"/>
  <c r="J150" i="2"/>
  <c r="BK148" i="2"/>
  <c r="BK146" i="2"/>
  <c r="J144" i="2"/>
  <c r="BK140" i="2"/>
  <c r="J136" i="2"/>
  <c r="J134" i="2"/>
  <c r="J132" i="2"/>
  <c r="R125" i="2" l="1"/>
  <c r="R124" i="2"/>
  <c r="P168" i="2"/>
  <c r="T137" i="3"/>
  <c r="T162" i="3"/>
  <c r="P177" i="3"/>
  <c r="BK214" i="3"/>
  <c r="J214" i="3"/>
  <c r="J104" i="3" s="1"/>
  <c r="T237" i="3"/>
  <c r="P292" i="3"/>
  <c r="BK309" i="3"/>
  <c r="BK308" i="3" s="1"/>
  <c r="J308" i="3" s="1"/>
  <c r="J109" i="3" s="1"/>
  <c r="BK333" i="3"/>
  <c r="J333" i="3" s="1"/>
  <c r="J111" i="3" s="1"/>
  <c r="T128" i="4"/>
  <c r="P135" i="4"/>
  <c r="P141" i="4"/>
  <c r="T125" i="5"/>
  <c r="T124" i="5"/>
  <c r="T164" i="5"/>
  <c r="BK136" i="6"/>
  <c r="BK161" i="6"/>
  <c r="J161" i="6"/>
  <c r="J101" i="6"/>
  <c r="BK174" i="6"/>
  <c r="J174" i="6"/>
  <c r="J102" i="6"/>
  <c r="BK185" i="6"/>
  <c r="J185" i="6" s="1"/>
  <c r="J103" i="6" s="1"/>
  <c r="BK226" i="6"/>
  <c r="J226" i="6"/>
  <c r="J104" i="6" s="1"/>
  <c r="T226" i="6"/>
  <c r="P244" i="6"/>
  <c r="R244" i="6"/>
  <c r="R249" i="6"/>
  <c r="BK334" i="6"/>
  <c r="J334" i="6"/>
  <c r="J107" i="6"/>
  <c r="T334" i="6"/>
  <c r="P351" i="6"/>
  <c r="P350" i="6"/>
  <c r="T351" i="6"/>
  <c r="T350" i="6" s="1"/>
  <c r="BK135" i="7"/>
  <c r="J135" i="7"/>
  <c r="J101" i="7"/>
  <c r="P135" i="7"/>
  <c r="T141" i="7"/>
  <c r="R137" i="3"/>
  <c r="R162" i="3"/>
  <c r="T177" i="3"/>
  <c r="R214" i="3"/>
  <c r="R237" i="3"/>
  <c r="R292" i="3"/>
  <c r="R309" i="3"/>
  <c r="T333" i="3"/>
  <c r="P128" i="4"/>
  <c r="P127" i="4"/>
  <c r="P126" i="4" s="1"/>
  <c r="AU98" i="1" s="1"/>
  <c r="T135" i="4"/>
  <c r="T141" i="4"/>
  <c r="R125" i="5"/>
  <c r="R124" i="5"/>
  <c r="P164" i="5"/>
  <c r="R136" i="6"/>
  <c r="T161" i="6"/>
  <c r="T174" i="6"/>
  <c r="P185" i="6"/>
  <c r="R226" i="6"/>
  <c r="BK244" i="6"/>
  <c r="J244" i="6"/>
  <c r="J105" i="6"/>
  <c r="T244" i="6"/>
  <c r="T249" i="6"/>
  <c r="P334" i="6"/>
  <c r="R334" i="6"/>
  <c r="BK351" i="6"/>
  <c r="J351" i="6" s="1"/>
  <c r="J110" i="6" s="1"/>
  <c r="R351" i="6"/>
  <c r="R350" i="6"/>
  <c r="R128" i="7"/>
  <c r="T135" i="7"/>
  <c r="R141" i="7"/>
  <c r="BK125" i="2"/>
  <c r="J125" i="2" s="1"/>
  <c r="J100" i="2" s="1"/>
  <c r="P125" i="2"/>
  <c r="P124" i="2"/>
  <c r="P123" i="2" s="1"/>
  <c r="AU96" i="1" s="1"/>
  <c r="BK168" i="2"/>
  <c r="J168" i="2"/>
  <c r="J101" i="2" s="1"/>
  <c r="R168" i="2"/>
  <c r="BK137" i="3"/>
  <c r="J137" i="3"/>
  <c r="J100" i="3" s="1"/>
  <c r="BK162" i="3"/>
  <c r="J162" i="3"/>
  <c r="J101" i="3"/>
  <c r="R177" i="3"/>
  <c r="T214" i="3"/>
  <c r="P237" i="3"/>
  <c r="T292" i="3"/>
  <c r="P309" i="3"/>
  <c r="P333" i="3"/>
  <c r="P308" i="3" s="1"/>
  <c r="BK128" i="4"/>
  <c r="J128" i="4" s="1"/>
  <c r="J100" i="4" s="1"/>
  <c r="R128" i="4"/>
  <c r="R135" i="4"/>
  <c r="R141" i="4"/>
  <c r="BK125" i="5"/>
  <c r="BK124" i="5"/>
  <c r="BK123" i="5"/>
  <c r="J123" i="5" s="1"/>
  <c r="J98" i="5" s="1"/>
  <c r="BK164" i="5"/>
  <c r="J164" i="5"/>
  <c r="J101" i="5" s="1"/>
  <c r="T136" i="6"/>
  <c r="R161" i="6"/>
  <c r="R174" i="6"/>
  <c r="T185" i="6"/>
  <c r="P226" i="6"/>
  <c r="P249" i="6"/>
  <c r="P128" i="7"/>
  <c r="BK141" i="7"/>
  <c r="J141" i="7"/>
  <c r="J102" i="7"/>
  <c r="T125" i="2"/>
  <c r="T124" i="2" s="1"/>
  <c r="T123" i="2" s="1"/>
  <c r="T168" i="2"/>
  <c r="P137" i="3"/>
  <c r="P162" i="3"/>
  <c r="BK177" i="3"/>
  <c r="J177" i="3"/>
  <c r="J103" i="3"/>
  <c r="P214" i="3"/>
  <c r="BK237" i="3"/>
  <c r="J237" i="3"/>
  <c r="J106" i="3"/>
  <c r="BK292" i="3"/>
  <c r="J292" i="3"/>
  <c r="J107" i="3"/>
  <c r="T309" i="3"/>
  <c r="T308" i="3" s="1"/>
  <c r="R333" i="3"/>
  <c r="BK135" i="4"/>
  <c r="J135" i="4"/>
  <c r="J101" i="4" s="1"/>
  <c r="BK141" i="4"/>
  <c r="J141" i="4"/>
  <c r="J102" i="4"/>
  <c r="P125" i="5"/>
  <c r="P124" i="5"/>
  <c r="P123" i="5"/>
  <c r="AU100" i="1"/>
  <c r="R164" i="5"/>
  <c r="P136" i="6"/>
  <c r="P161" i="6"/>
  <c r="P174" i="6"/>
  <c r="R185" i="6"/>
  <c r="BK249" i="6"/>
  <c r="J249" i="6"/>
  <c r="J106" i="6"/>
  <c r="BK128" i="7"/>
  <c r="T128" i="7"/>
  <c r="T127" i="7"/>
  <c r="T126" i="7"/>
  <c r="R135" i="7"/>
  <c r="P141" i="7"/>
  <c r="J91" i="2"/>
  <c r="J94" i="2"/>
  <c r="F120" i="2"/>
  <c r="BE126" i="2"/>
  <c r="BE128" i="2"/>
  <c r="BE140" i="2"/>
  <c r="BE151" i="2"/>
  <c r="BE164" i="2"/>
  <c r="BE169" i="2"/>
  <c r="BE175" i="2"/>
  <c r="BE177" i="2"/>
  <c r="J91" i="3"/>
  <c r="F94" i="3"/>
  <c r="F131" i="3"/>
  <c r="BE138" i="3"/>
  <c r="BE142" i="3"/>
  <c r="BE158" i="3"/>
  <c r="BE163" i="3"/>
  <c r="BE182" i="3"/>
  <c r="BE190" i="3"/>
  <c r="BE198" i="3"/>
  <c r="BE206" i="3"/>
  <c r="BE212" i="3"/>
  <c r="BE215" i="3"/>
  <c r="BE218" i="3"/>
  <c r="BE222" i="3"/>
  <c r="BE248" i="3"/>
  <c r="BE254" i="3"/>
  <c r="BE258" i="3"/>
  <c r="BE270" i="3"/>
  <c r="BE296" i="3"/>
  <c r="BE297" i="3"/>
  <c r="BE300" i="3"/>
  <c r="BE301" i="3"/>
  <c r="BE304" i="3"/>
  <c r="BE332" i="3"/>
  <c r="BE336" i="3"/>
  <c r="BK234" i="3"/>
  <c r="J234" i="3" s="1"/>
  <c r="J105" i="3" s="1"/>
  <c r="J91" i="4"/>
  <c r="F94" i="4"/>
  <c r="J94" i="4"/>
  <c r="E114" i="4"/>
  <c r="F122" i="4"/>
  <c r="J122" i="4"/>
  <c r="BE129" i="4"/>
  <c r="BE132" i="4"/>
  <c r="BE136" i="4"/>
  <c r="BE142" i="4"/>
  <c r="BE143" i="4"/>
  <c r="BK144" i="4"/>
  <c r="J144" i="4"/>
  <c r="J103" i="4"/>
  <c r="E85" i="5"/>
  <c r="J91" i="5"/>
  <c r="F94" i="5"/>
  <c r="F119" i="5"/>
  <c r="BE126" i="5"/>
  <c r="BE128" i="5"/>
  <c r="BE130" i="5"/>
  <c r="BE132" i="5"/>
  <c r="BE136" i="5"/>
  <c r="BE156" i="5"/>
  <c r="BE165" i="5"/>
  <c r="F94" i="6"/>
  <c r="J130" i="6"/>
  <c r="BE141" i="6"/>
  <c r="BE143" i="6"/>
  <c r="BE151" i="6"/>
  <c r="BE167" i="6"/>
  <c r="BE172" i="6"/>
  <c r="BE177" i="6"/>
  <c r="BE198" i="6"/>
  <c r="BE208" i="6"/>
  <c r="BE210" i="6"/>
  <c r="BE237" i="6"/>
  <c r="BE238" i="6"/>
  <c r="BE239" i="6"/>
  <c r="BE250" i="6"/>
  <c r="BE256" i="6"/>
  <c r="BE268" i="6"/>
  <c r="BE273" i="6"/>
  <c r="BE275" i="6"/>
  <c r="BE281" i="6"/>
  <c r="BE285" i="6"/>
  <c r="BE289" i="6"/>
  <c r="BE293" i="6"/>
  <c r="BE308" i="6"/>
  <c r="BE314" i="6"/>
  <c r="BE320" i="6"/>
  <c r="BE326" i="6"/>
  <c r="BE340" i="6"/>
  <c r="BE352" i="6"/>
  <c r="BE368" i="6"/>
  <c r="BK372" i="6"/>
  <c r="J372" i="6"/>
  <c r="J112" i="6"/>
  <c r="E85" i="7"/>
  <c r="J91" i="7"/>
  <c r="F122" i="7"/>
  <c r="F123" i="7"/>
  <c r="BE134" i="7"/>
  <c r="BE147" i="7"/>
  <c r="BK144" i="7"/>
  <c r="J144" i="7"/>
  <c r="J103" i="7" s="1"/>
  <c r="BK146" i="7"/>
  <c r="J146" i="7"/>
  <c r="J104" i="7"/>
  <c r="BE210" i="3"/>
  <c r="BE220" i="3"/>
  <c r="BE224" i="3"/>
  <c r="BE225" i="3"/>
  <c r="BE235" i="3"/>
  <c r="BE268" i="3"/>
  <c r="BE293" i="3"/>
  <c r="BE334" i="3"/>
  <c r="BE140" i="5"/>
  <c r="BE142" i="5"/>
  <c r="BE146" i="5"/>
  <c r="BE148" i="5"/>
  <c r="BE150" i="5"/>
  <c r="BE151" i="5"/>
  <c r="BE152" i="5"/>
  <c r="BE169" i="5"/>
  <c r="BE171" i="5"/>
  <c r="BE139" i="6"/>
  <c r="BE153" i="6"/>
  <c r="BE157" i="6"/>
  <c r="BE164" i="6"/>
  <c r="BE179" i="6"/>
  <c r="BE192" i="6"/>
  <c r="BE196" i="6"/>
  <c r="BE202" i="6"/>
  <c r="BE224" i="6"/>
  <c r="BE229" i="6"/>
  <c r="BE263" i="6"/>
  <c r="BE287" i="6"/>
  <c r="BE295" i="6"/>
  <c r="BE341" i="6"/>
  <c r="BE344" i="6"/>
  <c r="BE357" i="6"/>
  <c r="BK348" i="6"/>
  <c r="J348" i="6"/>
  <c r="J108" i="6"/>
  <c r="J93" i="7"/>
  <c r="J94" i="7"/>
  <c r="BE129" i="7"/>
  <c r="BE136" i="7"/>
  <c r="BE140" i="7"/>
  <c r="BE142" i="7"/>
  <c r="BE143" i="7"/>
  <c r="BE145" i="7"/>
  <c r="F93" i="2"/>
  <c r="BE130" i="2"/>
  <c r="BE132" i="2"/>
  <c r="BE144" i="2"/>
  <c r="BE152" i="2"/>
  <c r="BE154" i="2"/>
  <c r="BE160" i="2"/>
  <c r="BE162" i="2"/>
  <c r="BE173" i="2"/>
  <c r="J94" i="3"/>
  <c r="BE144" i="3"/>
  <c r="BE146" i="3"/>
  <c r="BE167" i="3"/>
  <c r="BE172" i="3"/>
  <c r="BE178" i="3"/>
  <c r="BE184" i="3"/>
  <c r="BE186" i="3"/>
  <c r="BE227" i="3"/>
  <c r="BE230" i="3"/>
  <c r="BE231" i="3"/>
  <c r="BE232" i="3"/>
  <c r="BE238" i="3"/>
  <c r="BE240" i="3"/>
  <c r="BE242" i="3"/>
  <c r="BE252" i="3"/>
  <c r="BE274" i="3"/>
  <c r="BE280" i="3"/>
  <c r="BE299" i="3"/>
  <c r="BE302" i="3"/>
  <c r="BE307" i="3"/>
  <c r="BE316" i="3"/>
  <c r="BE320" i="3"/>
  <c r="BE327" i="3"/>
  <c r="BE330" i="3"/>
  <c r="BE340" i="3"/>
  <c r="BK174" i="3"/>
  <c r="J174" i="3" s="1"/>
  <c r="J102" i="3" s="1"/>
  <c r="BE134" i="4"/>
  <c r="BE137" i="4"/>
  <c r="BE139" i="4"/>
  <c r="BE140" i="4"/>
  <c r="BK146" i="4"/>
  <c r="J146" i="4"/>
  <c r="J104" i="4" s="1"/>
  <c r="J93" i="5"/>
  <c r="BE134" i="5"/>
  <c r="BE160" i="5"/>
  <c r="E85" i="6"/>
  <c r="J91" i="6"/>
  <c r="J94" i="6"/>
  <c r="F130" i="6"/>
  <c r="BE137" i="6"/>
  <c r="BE145" i="6"/>
  <c r="BE147" i="6"/>
  <c r="BE170" i="6"/>
  <c r="BE175" i="6"/>
  <c r="BE181" i="6"/>
  <c r="BE183" i="6"/>
  <c r="BE186" i="6"/>
  <c r="BE190" i="6"/>
  <c r="BE204" i="6"/>
  <c r="BE206" i="6"/>
  <c r="BE242" i="6"/>
  <c r="BE247" i="6"/>
  <c r="BE254" i="6"/>
  <c r="BE277" i="6"/>
  <c r="BE291" i="6"/>
  <c r="BE301" i="6"/>
  <c r="BE335" i="6"/>
  <c r="BE337" i="6"/>
  <c r="BE346" i="6"/>
  <c r="BE349" i="6"/>
  <c r="BE361" i="6"/>
  <c r="BE363" i="6"/>
  <c r="BE370" i="6"/>
  <c r="BE373" i="6"/>
  <c r="BE137" i="7"/>
  <c r="E85" i="2"/>
  <c r="J93" i="2"/>
  <c r="BE134" i="2"/>
  <c r="BE136" i="2"/>
  <c r="BE138" i="2"/>
  <c r="BE146" i="2"/>
  <c r="BE148" i="2"/>
  <c r="BE150" i="2"/>
  <c r="BE156" i="2"/>
  <c r="BE166" i="2"/>
  <c r="E85" i="3"/>
  <c r="J93" i="3"/>
  <c r="BE140" i="3"/>
  <c r="BE148" i="3"/>
  <c r="BE152" i="3"/>
  <c r="BE154" i="3"/>
  <c r="BE156" i="3"/>
  <c r="BE165" i="3"/>
  <c r="BE170" i="3"/>
  <c r="BE175" i="3"/>
  <c r="BE188" i="3"/>
  <c r="BE192" i="3"/>
  <c r="BE194" i="3"/>
  <c r="BE196" i="3"/>
  <c r="BE202" i="3"/>
  <c r="BE226" i="3"/>
  <c r="BE246" i="3"/>
  <c r="BE250" i="3"/>
  <c r="BE256" i="3"/>
  <c r="BE260" i="3"/>
  <c r="BE286" i="3"/>
  <c r="BE290" i="3"/>
  <c r="BE310" i="3"/>
  <c r="BE322" i="3"/>
  <c r="BK306" i="3"/>
  <c r="J306" i="3"/>
  <c r="J108" i="3"/>
  <c r="BK339" i="3"/>
  <c r="J339" i="3" s="1"/>
  <c r="J113" i="3" s="1"/>
  <c r="BE145" i="4"/>
  <c r="BE147" i="4"/>
  <c r="J94" i="5"/>
  <c r="BE138" i="5"/>
  <c r="BE154" i="5"/>
  <c r="BE162" i="5"/>
  <c r="BE155" i="6"/>
  <c r="BE162" i="6"/>
  <c r="BE194" i="6"/>
  <c r="BE200" i="6"/>
  <c r="BE212" i="6"/>
  <c r="BE218" i="6"/>
  <c r="BE227" i="6"/>
  <c r="BE231" i="6"/>
  <c r="BE233" i="6"/>
  <c r="BE235" i="6"/>
  <c r="BE240" i="6"/>
  <c r="BE245" i="6"/>
  <c r="BE252" i="6"/>
  <c r="BE258" i="6"/>
  <c r="BE283" i="6"/>
  <c r="BE332" i="6"/>
  <c r="BE336" i="6"/>
  <c r="BE338" i="6"/>
  <c r="BE132" i="7"/>
  <c r="BE139" i="7"/>
  <c r="F38" i="2"/>
  <c r="BC96" i="1"/>
  <c r="F36" i="4"/>
  <c r="BA98" i="1"/>
  <c r="F39" i="4"/>
  <c r="BD98" i="1" s="1"/>
  <c r="F37" i="5"/>
  <c r="BB100" i="1"/>
  <c r="F38" i="6"/>
  <c r="BC101" i="1" s="1"/>
  <c r="F36" i="3"/>
  <c r="BA97" i="1"/>
  <c r="F38" i="4"/>
  <c r="BC98" i="1" s="1"/>
  <c r="F39" i="7"/>
  <c r="BD102" i="1"/>
  <c r="F37" i="2"/>
  <c r="BB96" i="1" s="1"/>
  <c r="F38" i="3"/>
  <c r="BC97" i="1"/>
  <c r="F39" i="5"/>
  <c r="BD100" i="1" s="1"/>
  <c r="J36" i="6"/>
  <c r="AW101" i="1"/>
  <c r="F37" i="7"/>
  <c r="BB102" i="1" s="1"/>
  <c r="J36" i="7"/>
  <c r="AW102" i="1"/>
  <c r="F37" i="6"/>
  <c r="BB101" i="1" s="1"/>
  <c r="J36" i="2"/>
  <c r="AW96" i="1"/>
  <c r="J36" i="3"/>
  <c r="AW97" i="1" s="1"/>
  <c r="F38" i="5"/>
  <c r="BC100" i="1"/>
  <c r="F38" i="7"/>
  <c r="BC102" i="1" s="1"/>
  <c r="F36" i="2"/>
  <c r="BA96" i="1"/>
  <c r="F39" i="2"/>
  <c r="BD96" i="1" s="1"/>
  <c r="F36" i="6"/>
  <c r="BA101" i="1"/>
  <c r="F36" i="7"/>
  <c r="BA102" i="1" s="1"/>
  <c r="F37" i="3"/>
  <c r="BB97" i="1"/>
  <c r="F39" i="3"/>
  <c r="BD97" i="1" s="1"/>
  <c r="J36" i="5"/>
  <c r="AW100" i="1"/>
  <c r="J36" i="4"/>
  <c r="AW98" i="1" s="1"/>
  <c r="F36" i="5"/>
  <c r="BA100" i="1"/>
  <c r="F39" i="6"/>
  <c r="BD101" i="1" s="1"/>
  <c r="F37" i="4"/>
  <c r="BB98" i="1"/>
  <c r="AS94" i="1"/>
  <c r="P135" i="6" l="1"/>
  <c r="P134" i="6"/>
  <c r="AU101" i="1"/>
  <c r="R135" i="6"/>
  <c r="R134" i="6" s="1"/>
  <c r="R308" i="3"/>
  <c r="BK135" i="6"/>
  <c r="J135" i="6"/>
  <c r="J99" i="6" s="1"/>
  <c r="T136" i="3"/>
  <c r="T135" i="3"/>
  <c r="BK127" i="7"/>
  <c r="BK126" i="7" s="1"/>
  <c r="J126" i="7" s="1"/>
  <c r="J98" i="7" s="1"/>
  <c r="P136" i="3"/>
  <c r="P135" i="3" s="1"/>
  <c r="AU97" i="1" s="1"/>
  <c r="AU95" i="1" s="1"/>
  <c r="P127" i="7"/>
  <c r="P126" i="7"/>
  <c r="AU102" i="1" s="1"/>
  <c r="T135" i="6"/>
  <c r="T134" i="6"/>
  <c r="R127" i="4"/>
  <c r="R126" i="4" s="1"/>
  <c r="R127" i="7"/>
  <c r="R126" i="7"/>
  <c r="R136" i="3"/>
  <c r="R135" i="3" s="1"/>
  <c r="R123" i="2"/>
  <c r="R123" i="5"/>
  <c r="T123" i="5"/>
  <c r="T127" i="4"/>
  <c r="T126" i="4"/>
  <c r="BK124" i="2"/>
  <c r="J124" i="2"/>
  <c r="J99" i="2" s="1"/>
  <c r="J309" i="3"/>
  <c r="J110" i="3"/>
  <c r="BK338" i="3"/>
  <c r="J338" i="3" s="1"/>
  <c r="J112" i="3" s="1"/>
  <c r="J136" i="6"/>
  <c r="J100" i="6"/>
  <c r="BK350" i="6"/>
  <c r="J350" i="6"/>
  <c r="J109" i="6"/>
  <c r="J128" i="7"/>
  <c r="J100" i="7" s="1"/>
  <c r="BK136" i="3"/>
  <c r="J136" i="3"/>
  <c r="J99" i="3"/>
  <c r="J124" i="5"/>
  <c r="J99" i="5"/>
  <c r="BK371" i="6"/>
  <c r="J371" i="6"/>
  <c r="J111" i="6" s="1"/>
  <c r="J125" i="5"/>
  <c r="J100" i="5"/>
  <c r="BK127" i="4"/>
  <c r="J127" i="4" s="1"/>
  <c r="J99" i="4" s="1"/>
  <c r="J35" i="2"/>
  <c r="AV96" i="1"/>
  <c r="AT96" i="1" s="1"/>
  <c r="J35" i="4"/>
  <c r="AV98" i="1"/>
  <c r="AT98" i="1"/>
  <c r="BA95" i="1"/>
  <c r="BB95" i="1"/>
  <c r="BC95" i="1"/>
  <c r="BB99" i="1"/>
  <c r="AX99" i="1" s="1"/>
  <c r="BD99" i="1"/>
  <c r="F35" i="7"/>
  <c r="AZ102" i="1"/>
  <c r="BC99" i="1"/>
  <c r="AY99" i="1"/>
  <c r="J35" i="5"/>
  <c r="AV100" i="1"/>
  <c r="AT100" i="1" s="1"/>
  <c r="J35" i="3"/>
  <c r="AV97" i="1"/>
  <c r="AT97" i="1" s="1"/>
  <c r="BD95" i="1"/>
  <c r="BD94" i="1"/>
  <c r="W33" i="1"/>
  <c r="F35" i="4"/>
  <c r="AZ98" i="1"/>
  <c r="BA99" i="1"/>
  <c r="AW99" i="1"/>
  <c r="F35" i="3"/>
  <c r="AZ97" i="1"/>
  <c r="F35" i="5"/>
  <c r="AZ100" i="1"/>
  <c r="J35" i="7"/>
  <c r="AV102" i="1"/>
  <c r="AT102" i="1"/>
  <c r="F35" i="6"/>
  <c r="AZ101" i="1" s="1"/>
  <c r="F35" i="2"/>
  <c r="AZ96" i="1"/>
  <c r="J32" i="5"/>
  <c r="AG100" i="1" s="1"/>
  <c r="AN100" i="1" s="1"/>
  <c r="J35" i="6"/>
  <c r="AV101" i="1"/>
  <c r="AT101" i="1" s="1"/>
  <c r="J41" i="5" l="1"/>
  <c r="BK123" i="2"/>
  <c r="J123" i="2"/>
  <c r="J98" i="2"/>
  <c r="BK135" i="3"/>
  <c r="J135" i="3"/>
  <c r="BK134" i="6"/>
  <c r="J134" i="6"/>
  <c r="J98" i="6" s="1"/>
  <c r="J127" i="7"/>
  <c r="J99" i="7"/>
  <c r="BK126" i="4"/>
  <c r="J126" i="4" s="1"/>
  <c r="J32" i="4" s="1"/>
  <c r="AG98" i="1" s="1"/>
  <c r="AN98" i="1" s="1"/>
  <c r="BA94" i="1"/>
  <c r="W30" i="1"/>
  <c r="BB94" i="1"/>
  <c r="W31" i="1" s="1"/>
  <c r="BC94" i="1"/>
  <c r="AY94" i="1"/>
  <c r="AZ95" i="1"/>
  <c r="J32" i="7"/>
  <c r="AG102" i="1"/>
  <c r="AN102" i="1"/>
  <c r="AY95" i="1"/>
  <c r="AZ99" i="1"/>
  <c r="AV99" i="1"/>
  <c r="AT99" i="1"/>
  <c r="J32" i="3"/>
  <c r="AG97" i="1" s="1"/>
  <c r="AN97" i="1" s="1"/>
  <c r="AW95" i="1"/>
  <c r="AU99" i="1"/>
  <c r="AX95" i="1"/>
  <c r="J41" i="3" l="1"/>
  <c r="J98" i="4"/>
  <c r="J41" i="7"/>
  <c r="J98" i="3"/>
  <c r="J41" i="4"/>
  <c r="AU94" i="1"/>
  <c r="AZ94" i="1"/>
  <c r="AV94" i="1"/>
  <c r="AK29" i="1" s="1"/>
  <c r="J32" i="2"/>
  <c r="AG96" i="1"/>
  <c r="AN96" i="1"/>
  <c r="J32" i="6"/>
  <c r="AG101" i="1"/>
  <c r="AN101" i="1"/>
  <c r="AW94" i="1"/>
  <c r="AK30" i="1" s="1"/>
  <c r="W32" i="1"/>
  <c r="AX94" i="1"/>
  <c r="AV95" i="1"/>
  <c r="AT95" i="1" s="1"/>
  <c r="J41" i="6" l="1"/>
  <c r="J41" i="2"/>
  <c r="AT94" i="1"/>
  <c r="W29" i="1"/>
  <c r="AG95" i="1"/>
  <c r="AG99" i="1"/>
  <c r="AN99" i="1"/>
  <c r="AN95" i="1" l="1"/>
  <c r="AG94" i="1"/>
  <c r="AK26" i="1"/>
  <c r="AK35" i="1"/>
  <c r="AN94" i="1" l="1"/>
</calcChain>
</file>

<file path=xl/sharedStrings.xml><?xml version="1.0" encoding="utf-8"?>
<sst xmlns="http://schemas.openxmlformats.org/spreadsheetml/2006/main" count="7273" uniqueCount="957">
  <si>
    <t>Export Komplet</t>
  </si>
  <si>
    <t/>
  </si>
  <si>
    <t>2.0</t>
  </si>
  <si>
    <t>ZAMOK</t>
  </si>
  <si>
    <t>False</t>
  </si>
  <si>
    <t>{d9ed9cbd-080c-45f1-8749-dd9ac8eab320}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</si>
  <si>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</si>
  <si>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</si>
  <si>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</si>
  <si>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</si>
  <si>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</si>
  <si>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</si>
  <si>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</si>
  <si>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</si>
  <si>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</si>
  <si>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</si>
  <si>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</si>
  <si>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na trati Ždár nad Sázavou - Nové Město na Moravě - Tišnov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</si>
  <si>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</si>
  <si>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</si>
  <si>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</si>
  <si>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</si>
  <si>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</si>
  <si>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</si>
  <si>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</si>
  <si>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</si>
  <si>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</si>
  <si>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</si>
  <si>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</si>
  <si>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</si>
  <si>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</si>
  <si>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</si>
  <si>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</si>
  <si>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</si>
  <si>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</si>
  <si>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</si>
  <si>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</si>
  <si>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</si>
  <si>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</si>
  <si>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</si>
  <si>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</si>
  <si>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</si>
  <si>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</si>
  <si>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</si>
  <si>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</si>
  <si>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</si>
  <si>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</si>
  <si>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</si>
  <si>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</si>
  <si>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</si>
  <si>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</si>
  <si>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</si>
  <si>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</si>
  <si>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</si>
  <si>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</si>
  <si>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</si>
  <si>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</si>
  <si>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</si>
  <si>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</si>
  <si>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</si>
  <si>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</si>
  <si>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</si>
  <si>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</si>
  <si>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</si>
  <si>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</si>
  <si>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</si>
  <si>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</si>
  <si>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</si>
  <si>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</si>
  <si>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</si>
  <si>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</si>
  <si>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</si>
  <si>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</si>
  <si>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</si>
  <si>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</si>
  <si>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</si>
  <si>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</si>
  <si>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mostu v km 72,628</t>
  </si>
  <si>
    <t>STA</t>
  </si>
  <si>
    <t>1</t>
  </si>
  <si>
    <t>{a6ad2f7d-901a-4b26-b3af-2e2af9b21787}</t>
  </si>
  <si>
    <t>2</t>
  </si>
  <si>
    <t>/</t>
  </si>
  <si>
    <t>SO 101</t>
  </si>
  <si>
    <t>Železniční svršek na mostě v km 72,628</t>
  </si>
  <si>
    <t>Soupis</t>
  </si>
  <si>
    <t>{6bdb64fd-388f-4e3e-881b-ef4cf3a2b5b3}</t>
  </si>
  <si>
    <t>SO 102</t>
  </si>
  <si>
    <t>{5fcf2069-77bd-4be4-b58c-cdf3067d3236}</t>
  </si>
  <si>
    <t>VRN</t>
  </si>
  <si>
    <t>Vedlejší rozpočtové náklady - most 72,628</t>
  </si>
  <si>
    <t>{c0aa700c-1d7c-40f7-ab80-a407800b83b4}</t>
  </si>
  <si>
    <t>SO 02</t>
  </si>
  <si>
    <t>Oprava mostu v km 72,868</t>
  </si>
  <si>
    <t>{5b9c33f0-ac52-4bcf-9c77-f0b96e27b126}</t>
  </si>
  <si>
    <t>SO 201</t>
  </si>
  <si>
    <t>Železniční svršek na mostě v km 72,868</t>
  </si>
  <si>
    <t>{64376724-e23d-45be-ac16-09a2c6596af8}</t>
  </si>
  <si>
    <t>SO 202</t>
  </si>
  <si>
    <t>{d0b8549b-2674-43f1-90ae-a7f976353995}</t>
  </si>
  <si>
    <t>Vedlejší rozpočtové náklady - most 72,868</t>
  </si>
  <si>
    <t>{ce9fb3ca-a903-4da4-a2f9-64293646e674}</t>
  </si>
  <si>
    <t>KRYCÍ LIST SOUPISU PRACÍ</t>
  </si>
  <si>
    <t>Objekt:</t>
  </si>
  <si>
    <t>SO 01 - Oprava mostu v km 72,628</t>
  </si>
  <si>
    <t>Soupis:</t>
  </si>
  <si>
    <t>SO 101 - Železniční svršek na mostě v km 72,628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</si>
  <si>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</si>
  <si>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</si>
  <si>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</si>
  <si>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</si>
  <si>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</si>
  <si>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</si>
  <si>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</si>
  <si>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</si>
  <si>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</si>
  <si>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</si>
  <si>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</si>
  <si>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</si>
  <si>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</si>
  <si>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</si>
  <si>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</si>
  <si>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</si>
  <si>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</si>
  <si>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</si>
  <si>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</si>
  <si>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</si>
  <si>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</si>
  <si>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</si>
  <si>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</si>
  <si>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</si>
  <si>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</si>
  <si>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</si>
  <si>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</si>
  <si>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</si>
  <si>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</si>
  <si>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</si>
  <si>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4</t>
  </si>
  <si>
    <t>-1363688721</t>
  </si>
  <si>
    <t>VV</t>
  </si>
  <si>
    <t>300/1000</t>
  </si>
  <si>
    <t>5905055010</t>
  </si>
  <si>
    <t>Odstranění kolejového lože odtěžením kolej</t>
  </si>
  <si>
    <t>m3</t>
  </si>
  <si>
    <t>-719970964</t>
  </si>
  <si>
    <t>1,9*(10+10)</t>
  </si>
  <si>
    <t>3</t>
  </si>
  <si>
    <t>5905060010</t>
  </si>
  <si>
    <t>Zřízení kolejového lože z kameniva kolej</t>
  </si>
  <si>
    <t>1388740873</t>
  </si>
  <si>
    <t>5905100010</t>
  </si>
  <si>
    <t>Souvislá úprava profilu KL strojně v koleji otevřeného</t>
  </si>
  <si>
    <t>767105235</t>
  </si>
  <si>
    <t>0,300</t>
  </si>
  <si>
    <t>5905105030</t>
  </si>
  <si>
    <t>Doplnění KL kamenivem souvisle v koleji</t>
  </si>
  <si>
    <t>-2000665521</t>
  </si>
  <si>
    <t>360*3,4*0,06"doplnění KL pro GPK koleje"</t>
  </si>
  <si>
    <t>6</t>
  </si>
  <si>
    <t>5906130380</t>
  </si>
  <si>
    <t>Montáž kolejového roštu v ose koleje pražce betonové vystrojené tv. S49 rozdělení "c"</t>
  </si>
  <si>
    <t>-1635537549</t>
  </si>
  <si>
    <t>20/1000</t>
  </si>
  <si>
    <t>7</t>
  </si>
  <si>
    <t>5906140190</t>
  </si>
  <si>
    <t>Demontáž kolejového roštu (KR) koleje v ose koleje pražce betonové tv. S49 rozdělení "c"</t>
  </si>
  <si>
    <t>-2085401120</t>
  </si>
  <si>
    <t>8</t>
  </si>
  <si>
    <t>M</t>
  </si>
  <si>
    <t>5958128010</t>
  </si>
  <si>
    <t>Komplety ŽS 4 (šroub RS 1, matice M 24, podložka Fe6, svěrka ŽS4)</t>
  </si>
  <si>
    <t>kus</t>
  </si>
  <si>
    <t>-1151550704</t>
  </si>
  <si>
    <t>"Mostnice a pozednice" (25+2)*4</t>
  </si>
  <si>
    <t>"Na pražcích ve výbězích" 36*4</t>
  </si>
  <si>
    <t>Součet</t>
  </si>
  <si>
    <t>9</t>
  </si>
  <si>
    <t>5907050020.2</t>
  </si>
  <si>
    <t>Dělení kolejnic řezáním nebo rozbroušením tv. S49</t>
  </si>
  <si>
    <t>1594924367</t>
  </si>
  <si>
    <t>4 "řezy kolejnic</t>
  </si>
  <si>
    <t>10</t>
  </si>
  <si>
    <t>5909010030</t>
  </si>
  <si>
    <t>Ojedinělé ruční podbití pražců nebo podpor příčných betonových</t>
  </si>
  <si>
    <t>1693580720</t>
  </si>
  <si>
    <t>36"druhé podbití-ručně, pouze na délku výkopu</t>
  </si>
  <si>
    <t>11</t>
  </si>
  <si>
    <t>5909030020</t>
  </si>
  <si>
    <t>Úprava směrového a výškového uspořádání koleje následná pražce betonové</t>
  </si>
  <si>
    <t>-598429365</t>
  </si>
  <si>
    <t>"1. podbití 30 m" 0,360</t>
  </si>
  <si>
    <t>12</t>
  </si>
  <si>
    <t>5910020030</t>
  </si>
  <si>
    <t>Svařování kolejnic termitem standardní spára, plný předehřev svar sériový tv. S49</t>
  </si>
  <si>
    <t>svar</t>
  </si>
  <si>
    <t>-684739326</t>
  </si>
  <si>
    <t>13</t>
  </si>
  <si>
    <t>5910035030</t>
  </si>
  <si>
    <t>Dosažení dovolené upínací teploty v BK prodloužením kolejnicového pásu v koleji tv. S49</t>
  </si>
  <si>
    <t>1593133675</t>
  </si>
  <si>
    <t>14</t>
  </si>
  <si>
    <t>5910040010</t>
  </si>
  <si>
    <t>Umožnění volné dilatace kolejnic demontáž upevňovadel bez osazení kluzných podložek rozdělení pražců "c"</t>
  </si>
  <si>
    <t>m</t>
  </si>
  <si>
    <t>759054013</t>
  </si>
  <si>
    <t>150</t>
  </si>
  <si>
    <t>5910040110</t>
  </si>
  <si>
    <t>Umožnění volné dilatace kolejnic montáž upevňovadel bez odstranění kluzných podložek rozdělení pražců "c"</t>
  </si>
  <si>
    <t>87692710</t>
  </si>
  <si>
    <t>16</t>
  </si>
  <si>
    <t>5955101000.1</t>
  </si>
  <si>
    <t>Kamenivo drcené štěrk frakce 31,5/63 třídy BI</t>
  </si>
  <si>
    <t>t</t>
  </si>
  <si>
    <t>-748298673</t>
  </si>
  <si>
    <t>73,44*1,8 "doplnění KL pro změnu GPK koleje"</t>
  </si>
  <si>
    <t>38*1,8"nové lože před a mostem</t>
  </si>
  <si>
    <t>17</t>
  </si>
  <si>
    <t>5958158005</t>
  </si>
  <si>
    <t>Podložka pryžová pod patu kolejnice S49  183/126/6</t>
  </si>
  <si>
    <t>-2042916992</t>
  </si>
  <si>
    <t>"na mostnicích a pozednicích a ve výbězích"25*2+36*2</t>
  </si>
  <si>
    <t>18</t>
  </si>
  <si>
    <t>5910135010</t>
  </si>
  <si>
    <t>Demontáž pražcové kotvy v koleji</t>
  </si>
  <si>
    <t>853918002</t>
  </si>
  <si>
    <t>"na pražcích ve výbězích z mostu"2*18</t>
  </si>
  <si>
    <t>19</t>
  </si>
  <si>
    <t>5910136010</t>
  </si>
  <si>
    <t>Montáž pražcové kotvy v koleji</t>
  </si>
  <si>
    <t>1222813032</t>
  </si>
  <si>
    <t>20</t>
  </si>
  <si>
    <t>5958158080</t>
  </si>
  <si>
    <t>Podložka z penefolu pod podkladnici 390/210/5</t>
  </si>
  <si>
    <t>-2101219000</t>
  </si>
  <si>
    <t>"na mostnicích a pozednicích"(25+2)*2*2</t>
  </si>
  <si>
    <t>OST</t>
  </si>
  <si>
    <t>Ostatní</t>
  </si>
  <si>
    <t>9902100300</t>
  </si>
  <si>
    <t>Doprava mechanizací přes 3,5 t Měrnou jednotkou je t přepravovaného materiálu. sypanin kameniva, písku, suti, dlažebních kostek, atd. do 30 km</t>
  </si>
  <si>
    <t>439119940</t>
  </si>
  <si>
    <t>"Odvoz kameniva"38*1,8</t>
  </si>
  <si>
    <t xml:space="preserve">200,592"Dovoz kameniva" </t>
  </si>
  <si>
    <t>22</t>
  </si>
  <si>
    <t>9903200100</t>
  </si>
  <si>
    <t>Přeprava mechanizace na místo prováděných prací o hmotnosti přes 12 t přes 50 do 100 km</t>
  </si>
  <si>
    <t>512</t>
  </si>
  <si>
    <t>-597138548</t>
  </si>
  <si>
    <t>"Dvoucestný bagr"1</t>
  </si>
  <si>
    <t>23</t>
  </si>
  <si>
    <t>9903200300</t>
  </si>
  <si>
    <t>Přeprava mechanizace na místo prováděných prací o hmotnosti přes 12 t do 300 km</t>
  </si>
  <si>
    <t>2071691761</t>
  </si>
  <si>
    <t>"najetí podbíječky, včetně pro most v km 72,928"1</t>
  </si>
  <si>
    <t>24</t>
  </si>
  <si>
    <t>9909000100</t>
  </si>
  <si>
    <t>Poplatek za uložení suti nebo hmot na oficiální skládku</t>
  </si>
  <si>
    <t>-1809123547</t>
  </si>
  <si>
    <t>38*1,8"odstraněné KL"</t>
  </si>
  <si>
    <t>SO 102 - Oprava mostu v km 72,628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</si>
  <si>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</si>
  <si>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</si>
  <si>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</si>
  <si>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</si>
  <si>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</si>
  <si>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</si>
  <si>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</si>
  <si>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</si>
  <si>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</si>
  <si>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</si>
  <si>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</si>
  <si>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</si>
  <si>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N00 - Úprava kabelů SŽDC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</si>
  <si>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</si>
  <si>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</si>
  <si>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</si>
  <si>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</si>
  <si>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-1643380463</t>
  </si>
  <si>
    <t>200</t>
  </si>
  <si>
    <t>131251104</t>
  </si>
  <si>
    <t>Hloubení jam nezapažených v hornině třídy těžitelnosti I, skupiny 3 objem do 500 m3 strojně</t>
  </si>
  <si>
    <t>-1481693066</t>
  </si>
  <si>
    <t>9,3*0,6*0,5*6+(0,4+1,2)*0,5*7+8,6*0,6*0,5*6+(1,2+0,4)*0,5*7</t>
  </si>
  <si>
    <t>162751117</t>
  </si>
  <si>
    <t>Vodorovné přemístění do 10000 m výkopku/sypaniny z horniny třídy těžitelnosti I, skupiny 1 až 3</t>
  </si>
  <si>
    <t>-1344315718</t>
  </si>
  <si>
    <t>43,42</t>
  </si>
  <si>
    <t>162751119</t>
  </si>
  <si>
    <t>Příplatek k vodorovnému přemístění výkopku/sypaniny z horniny třídy těžitelnosti I, skupiny 1 až 3 ZKD 1000 m přes 10000 m</t>
  </si>
  <si>
    <t>-1326692878</t>
  </si>
  <si>
    <t>"odvoz zeminy na skládku 30km"20*43,42</t>
  </si>
  <si>
    <t>167151101</t>
  </si>
  <si>
    <t>Nakládání výkopku z hornin třídy těžitelnosti I, skupiny 1 až 3 do 100 m3</t>
  </si>
  <si>
    <t>-691578983</t>
  </si>
  <si>
    <t>171112221</t>
  </si>
  <si>
    <t>Uložení sypaniny z hornin nesoudržných sypkých do násypů přes 3 m3 pro spodní stavbu železnic</t>
  </si>
  <si>
    <t>1179817310</t>
  </si>
  <si>
    <t>43,42"zásyp plovoucí desky"</t>
  </si>
  <si>
    <t>"odečet plov.desky"-9,5</t>
  </si>
  <si>
    <t>171201231</t>
  </si>
  <si>
    <t>Poplatek za uložení zeminy a kamení na recyklační skládce (skládkovné) kód odpadu 17 05 04</t>
  </si>
  <si>
    <t>-600006916</t>
  </si>
  <si>
    <t>43,42*1,8</t>
  </si>
  <si>
    <t>181202305</t>
  </si>
  <si>
    <t>Úprava pláně na násypech se zhutněním</t>
  </si>
  <si>
    <t>1682174379</t>
  </si>
  <si>
    <t>"úprava pláně pod kol.lože"3,5*22</t>
  </si>
  <si>
    <t>58344005</t>
  </si>
  <si>
    <t>kamenivo drcené hrubé frakce 32/63 třída BI OTP ČD</t>
  </si>
  <si>
    <t>-981062985</t>
  </si>
  <si>
    <t>33,92*1,8</t>
  </si>
  <si>
    <t>181912112</t>
  </si>
  <si>
    <t>Úprava pláně v hornině třídy těžitelnosti I, skupiny 3 se zhutněním ručně</t>
  </si>
  <si>
    <t>-2064162882</t>
  </si>
  <si>
    <t>"úprava pláně pod přechodovou desku"2*36</t>
  </si>
  <si>
    <t>"úprava pláně pod základy gabionú"1,2*2,2*4</t>
  </si>
  <si>
    <t>Zakládání</t>
  </si>
  <si>
    <t>212795111</t>
  </si>
  <si>
    <t>Příčné odvodnění mostní opěry z plastových trub DN 160 včetně podkladního betonu, štěrkového obsypu</t>
  </si>
  <si>
    <t>-1263685337</t>
  </si>
  <si>
    <t>"odvodnění za opěrou včetně obsypu" 2*8,5</t>
  </si>
  <si>
    <t>213141112</t>
  </si>
  <si>
    <t>Zřízení vrstvy z geotextilie v rovině nebo ve sklonu do 1:5 š do 6 m</t>
  </si>
  <si>
    <t>346000286</t>
  </si>
  <si>
    <t>"ochrana izolace přechodových desek" (30+35)*2</t>
  </si>
  <si>
    <t>69311163</t>
  </si>
  <si>
    <t>geotextilie tkaná PES 1000/100kN/m</t>
  </si>
  <si>
    <t>1140938637</t>
  </si>
  <si>
    <t>včetně přesahů a prostřihu 15%</t>
  </si>
  <si>
    <t>"ochrana izolace na přechodových deskách" 65*2*1,15</t>
  </si>
  <si>
    <t>31316008</t>
  </si>
  <si>
    <t>síť výztužná svařovaná 100x100mm drát D 8mm</t>
  </si>
  <si>
    <t>188338491</t>
  </si>
  <si>
    <t>"výztuž plovoucích desek včetně přesahů 10%" 2*28*1,1+2*32*1,1</t>
  </si>
  <si>
    <t>31316006</t>
  </si>
  <si>
    <t>síť výztužná svařovaná 100x100mm drát D 6mm</t>
  </si>
  <si>
    <t>961889152</t>
  </si>
  <si>
    <t>"vyztužení dlažby kolem vyústění drenáže včetně přesahů 10%" 4*1*1*1,1</t>
  </si>
  <si>
    <t>Svislé a kompletní konstrukce</t>
  </si>
  <si>
    <t>348215121</t>
  </si>
  <si>
    <t>Plot z gabionů šířky přes 0,5 m výšky do 1,5 m</t>
  </si>
  <si>
    <t>-352449895</t>
  </si>
  <si>
    <t>"gabionové zídky"2*1*1*4</t>
  </si>
  <si>
    <t>Vodorovné konstrukce</t>
  </si>
  <si>
    <t>421321108</t>
  </si>
  <si>
    <t>Mostní nosné konstrukce deskové přechodové ze ŽB C 30/37</t>
  </si>
  <si>
    <t>-1019810590</t>
  </si>
  <si>
    <t>"plov.deska Tišnov"4,5</t>
  </si>
  <si>
    <t>"plov.deska Žďár"5</t>
  </si>
  <si>
    <t>421941512</t>
  </si>
  <si>
    <t>Demontáž podlahových plechů s výztuhami na mostech</t>
  </si>
  <si>
    <t>-58707426</t>
  </si>
  <si>
    <t>60,5</t>
  </si>
  <si>
    <t>428941123</t>
  </si>
  <si>
    <t>Osazení mostního ložiska ocelového pevného zatížení do 2500 kN</t>
  </si>
  <si>
    <t>1959015795</t>
  </si>
  <si>
    <t>"osazení ložisek - 2ks repasované + 4ks nových"2+4</t>
  </si>
  <si>
    <t>429172111</t>
  </si>
  <si>
    <t>Výroba ocelových prvků pro opravu mostů šroubovaných nebo svařovaných do 100 kg</t>
  </si>
  <si>
    <t>kg</t>
  </si>
  <si>
    <t>1615215181</t>
  </si>
  <si>
    <t>"výroba ložisek 4ks"417</t>
  </si>
  <si>
    <t>13010816</t>
  </si>
  <si>
    <t>ocel profilová UPN 100 jakost 11 375</t>
  </si>
  <si>
    <t>326115995</t>
  </si>
  <si>
    <t>"materiál ložisek"417/1000</t>
  </si>
  <si>
    <t>429173112</t>
  </si>
  <si>
    <t>Přizvednutí a spuštění kcí hmotnosti přes 10 do 50 t</t>
  </si>
  <si>
    <t>1298118676</t>
  </si>
  <si>
    <t>451315111</t>
  </si>
  <si>
    <t>Podkladní nebo vyrovnávací vrstva z betonu C25/30 tl 100 mm</t>
  </si>
  <si>
    <t>-1543985668</t>
  </si>
  <si>
    <t>"Podkladní beton pod gabiony"2,2*1,2*4</t>
  </si>
  <si>
    <t>451317112</t>
  </si>
  <si>
    <t>Podklad pod dlažbu z betonu prostého pro prostředí s mrazovými cykly C 25/30 tl přes 100 do 150 mm</t>
  </si>
  <si>
    <t>1890025655</t>
  </si>
  <si>
    <t>"dlažba kolem vyústění drenáže" 4*1*1</t>
  </si>
  <si>
    <t>25</t>
  </si>
  <si>
    <t>465513157</t>
  </si>
  <si>
    <t>Dlažba svahu u opěr z upraveného lomového žulového kamene LK 20 do lože C 25/30 plochy přes 10 m2</t>
  </si>
  <si>
    <t>-288851909</t>
  </si>
  <si>
    <t>26</t>
  </si>
  <si>
    <t>985142211</t>
  </si>
  <si>
    <t>Vysekání spojovací hmoty ze spár zdiva hl přes 40 mm dl do 6 m/m2</t>
  </si>
  <si>
    <t>1381508439</t>
  </si>
  <si>
    <t>"opěra Tišnov"(0,9+1,5+4+0,6)*0,65+2,6*2,8*0,5+1,2*0,6</t>
  </si>
  <si>
    <t>"opěra Žďár"(0,9+1,315+5)*0,65+2,8*2,6*0,5+1,2*0,6</t>
  </si>
  <si>
    <t>27</t>
  </si>
  <si>
    <t>985232111</t>
  </si>
  <si>
    <t>Hloubkové spárování zdiva aktivovanou maltou spára hl do 80 mm dl do 6 m/m2</t>
  </si>
  <si>
    <t>668036509</t>
  </si>
  <si>
    <t>28</t>
  </si>
  <si>
    <t>985233111</t>
  </si>
  <si>
    <t>Úprava spár po spárování zdiva uhlazením spára dl do 6 m/m2</t>
  </si>
  <si>
    <t>-1917511140</t>
  </si>
  <si>
    <t>29</t>
  </si>
  <si>
    <t>451476111</t>
  </si>
  <si>
    <t>Podkladní vrstva pod ložiska z plastbetonu první vrstva tl 10 mm</t>
  </si>
  <si>
    <t>496210136</t>
  </si>
  <si>
    <t>6*0,5*0,5</t>
  </si>
  <si>
    <t>30</t>
  </si>
  <si>
    <t>451476112</t>
  </si>
  <si>
    <t>Podkladní vrstva pod ložiska z plastbetonu další vrstvy tl 10 mm</t>
  </si>
  <si>
    <t>750928649</t>
  </si>
  <si>
    <t>2*(6*0,5*0,5)</t>
  </si>
  <si>
    <t>Komunikace pozemní</t>
  </si>
  <si>
    <t>31</t>
  </si>
  <si>
    <t>521271921</t>
  </si>
  <si>
    <t>Dotažení mostnicového šroubu po dosednutí vlivem provozu</t>
  </si>
  <si>
    <t>-354717334</t>
  </si>
  <si>
    <t>25*2</t>
  </si>
  <si>
    <t>32</t>
  </si>
  <si>
    <t>521272215</t>
  </si>
  <si>
    <t>Demontáž mostnic s odsunem hmot mimo objekt mostu</t>
  </si>
  <si>
    <t>1399920893</t>
  </si>
  <si>
    <t>33</t>
  </si>
  <si>
    <t>521273122</t>
  </si>
  <si>
    <t>Výroba dřevěných mostnic železničního mostu s převýšení do 75 mm s 1 klínem</t>
  </si>
  <si>
    <t>497437955</t>
  </si>
  <si>
    <t>34</t>
  </si>
  <si>
    <t>60815365</t>
  </si>
  <si>
    <t>mostnice dřevěná impregnovaná olejem DB 24x26cm dl 2,4m</t>
  </si>
  <si>
    <t>-269610888</t>
  </si>
  <si>
    <t>3,9</t>
  </si>
  <si>
    <t>35</t>
  </si>
  <si>
    <t>521273222</t>
  </si>
  <si>
    <t>Montáž dřevěných mostnic železničního mostu s převýšení do 75 mm s 1 klínem</t>
  </si>
  <si>
    <t>1705214072</t>
  </si>
  <si>
    <t>36</t>
  </si>
  <si>
    <t>521281111</t>
  </si>
  <si>
    <t>Výroba pozednic železničního mostu z tvrdého dřeva</t>
  </si>
  <si>
    <t>-176515523</t>
  </si>
  <si>
    <t>37</t>
  </si>
  <si>
    <t>521281211</t>
  </si>
  <si>
    <t>Montáž pozednic železničního mostu z tvrdého dřeva</t>
  </si>
  <si>
    <t>-1091494001</t>
  </si>
  <si>
    <t>38</t>
  </si>
  <si>
    <t>-224529498</t>
  </si>
  <si>
    <t>"pozednice VxŠxD" (0,24*0,26*2,5)+(0,24*0,26*2,6)</t>
  </si>
  <si>
    <t>39</t>
  </si>
  <si>
    <t>521283221</t>
  </si>
  <si>
    <t>Demontáž pozednic včetně odstranění štěrkového podsypu</t>
  </si>
  <si>
    <t>719645413</t>
  </si>
  <si>
    <t>40</t>
  </si>
  <si>
    <t>521371511</t>
  </si>
  <si>
    <t>Montáž kolejnic na mostech s mostnicemi soustavy S49</t>
  </si>
  <si>
    <t>631490188</t>
  </si>
  <si>
    <t>41</t>
  </si>
  <si>
    <t>525971111</t>
  </si>
  <si>
    <t>Demontáž kolejnic na mostech s mostnicemi hmotnosti do 50 kg/m</t>
  </si>
  <si>
    <t>224379342</t>
  </si>
  <si>
    <t>15,5</t>
  </si>
  <si>
    <t>Úpravy povrchů, podlahy a osazování výplní</t>
  </si>
  <si>
    <t>42</t>
  </si>
  <si>
    <t>628613221</t>
  </si>
  <si>
    <t>Protikorozní ochrana OK mostu I. tř.- základní a podkladní epoxidový, vrchní PU nátěr bez metalizace</t>
  </si>
  <si>
    <t>-1242532249</t>
  </si>
  <si>
    <t>"včetně otryskání - z projektu PKO (včetně zábradlí)" 192,4</t>
  </si>
  <si>
    <t>Ostatní konstrukce a práce, bourání</t>
  </si>
  <si>
    <t>43</t>
  </si>
  <si>
    <t>938905311</t>
  </si>
  <si>
    <t>Údržba OK mostů - očistění, nátěr, namazání ložisek</t>
  </si>
  <si>
    <t>1960647359</t>
  </si>
  <si>
    <t>"Nátěr a namazání  ložisek"6</t>
  </si>
  <si>
    <t>44</t>
  </si>
  <si>
    <t>938905312</t>
  </si>
  <si>
    <t>Údržba OK mostů - vysekání obetonávky ložisek a zalití ložiskových desek</t>
  </si>
  <si>
    <t>516149459</t>
  </si>
  <si>
    <t>45</t>
  </si>
  <si>
    <t>941221111</t>
  </si>
  <si>
    <t>Montáž lešení řadového rámového těžkého zatížení do 300 kg/m2 š do 1,2 m v do 10 m</t>
  </si>
  <si>
    <t>-831473364</t>
  </si>
  <si>
    <t>"most vlevo a vpravo"4,5*12*2</t>
  </si>
  <si>
    <t>"křídla"5,2*5,2*0,5+5*4,5*0,5</t>
  </si>
  <si>
    <t>46</t>
  </si>
  <si>
    <t>941221211</t>
  </si>
  <si>
    <t>Příplatek k lešení řadovému rámovému těžkému š 1,2 m v do 25 m za první a ZKD den použití</t>
  </si>
  <si>
    <t>-722593646</t>
  </si>
  <si>
    <t>132,7*30</t>
  </si>
  <si>
    <t>47</t>
  </si>
  <si>
    <t>941221811</t>
  </si>
  <si>
    <t>Demontáž lešení řadového rámového těžkého zatížení do 300 kg/m2 š do 1,2 m v do 10 m</t>
  </si>
  <si>
    <t>382629093</t>
  </si>
  <si>
    <t>132,77</t>
  </si>
  <si>
    <t>48</t>
  </si>
  <si>
    <t>943221111</t>
  </si>
  <si>
    <t>Montáž lešení prostorového rámového těžkého s podlahami zatížení tř. 4 do 300 kg/m2 v do 10 m</t>
  </si>
  <si>
    <t>1525597099</t>
  </si>
  <si>
    <t>11*2*5,2</t>
  </si>
  <si>
    <t>49</t>
  </si>
  <si>
    <t>943221211</t>
  </si>
  <si>
    <t>Příplatek k lešení prostorovému rámovému těžkému s podlahami tř.4 v 10 m za první a ZKD den použití</t>
  </si>
  <si>
    <t>788473484</t>
  </si>
  <si>
    <t>114,4*30</t>
  </si>
  <si>
    <t>50</t>
  </si>
  <si>
    <t>943221811</t>
  </si>
  <si>
    <t>Demontáž lešení prostorového rámového těžkého s podlahami zatížení tř. 4 do 300 kg/m2 v do 10 m</t>
  </si>
  <si>
    <t>-13231041</t>
  </si>
  <si>
    <t>51</t>
  </si>
  <si>
    <t>944611111</t>
  </si>
  <si>
    <t>Montáž ochranné plachty z textilie z umělých vláken</t>
  </si>
  <si>
    <t>1377943343</t>
  </si>
  <si>
    <t>(9+10)*12</t>
  </si>
  <si>
    <t>52</t>
  </si>
  <si>
    <t>944611811</t>
  </si>
  <si>
    <t>Demontáž ochranné plachty z textilie z umělých vláken</t>
  </si>
  <si>
    <t>-383230641</t>
  </si>
  <si>
    <t>228</t>
  </si>
  <si>
    <t>53</t>
  </si>
  <si>
    <t>985121122</t>
  </si>
  <si>
    <t>Tryskání degradovaného betonu stěn a rubu kleneb vodou pod tlakem do 1250 barů</t>
  </si>
  <si>
    <t>-1239607693</t>
  </si>
  <si>
    <t>"horní plocha křídel"4,5*0,9+2,9*1,245+4,9*0,8+2,9*1,1</t>
  </si>
  <si>
    <t>"horní plocha uložných prahů"(4,5+1,52)*0,5*3,3+(4,5+1,315)*0,5*3,3</t>
  </si>
  <si>
    <t>"závěrné zídky" 2,8*0,5+1,3*3,3+3,25*0,5+1,47*3,3+1,63*2,3+1,47*2,4</t>
  </si>
  <si>
    <t>"římsy" 4,5*0,67+2,9*0,6++4,9*0,64+2,9*0,64</t>
  </si>
  <si>
    <t>"opěra Tišnov"(0,9+1,5+4+0,6)*0,95+2,1*2,3*0,5+2,2*0,5</t>
  </si>
  <si>
    <t>"opěra Žďár"(0,9+1,315+5)*0,95+2,1*2,3*0,5+2,2*0,5</t>
  </si>
  <si>
    <t>54</t>
  </si>
  <si>
    <t>985323111</t>
  </si>
  <si>
    <t>Spojovací můstek reprofilovaného betonu na cementové bázi tl 1 mm</t>
  </si>
  <si>
    <t>-1182719558</t>
  </si>
  <si>
    <t>84,023</t>
  </si>
  <si>
    <t>55</t>
  </si>
  <si>
    <t>985311312</t>
  </si>
  <si>
    <t>Reprofilace rubu kleneb a podlah cementovými sanačními maltami tl 20 mm</t>
  </si>
  <si>
    <t>744761192</t>
  </si>
  <si>
    <t>56</t>
  </si>
  <si>
    <t>985311112</t>
  </si>
  <si>
    <t>Reprofilace stěn cementovými sanačními maltami tl 20 mm</t>
  </si>
  <si>
    <t>-1579553872</t>
  </si>
  <si>
    <t>57</t>
  </si>
  <si>
    <t>985312111</t>
  </si>
  <si>
    <t>Stěrka k vyrovnání betonových ploch stěn tl 2 mm</t>
  </si>
  <si>
    <t>-1362678113</t>
  </si>
  <si>
    <t>58</t>
  </si>
  <si>
    <t>985312131</t>
  </si>
  <si>
    <t>Stěrka k vyrovnání betonových ploch rubu kleneb a podlah tl 2 mm</t>
  </si>
  <si>
    <t>-1336775667</t>
  </si>
  <si>
    <t>59</t>
  </si>
  <si>
    <t>985324211</t>
  </si>
  <si>
    <t>Ochranný akrylátový nátěr betonu dvojnásobný s impregnací (OS-B)</t>
  </si>
  <si>
    <t>-325688439</t>
  </si>
  <si>
    <t>997</t>
  </si>
  <si>
    <t>Přesun sutě</t>
  </si>
  <si>
    <t>60</t>
  </si>
  <si>
    <t>997211621</t>
  </si>
  <si>
    <t>Ekologická likvidace mostnic - drcení a odvoz do 20 km</t>
  </si>
  <si>
    <t>1921628099</t>
  </si>
  <si>
    <t>25+2</t>
  </si>
  <si>
    <t>61</t>
  </si>
  <si>
    <t>997211511</t>
  </si>
  <si>
    <t>Vodorovná doprava suti po suchu na vzdálenost do 1 km</t>
  </si>
  <si>
    <t>-917668806</t>
  </si>
  <si>
    <t>62</t>
  </si>
  <si>
    <t>997211519</t>
  </si>
  <si>
    <t>Příplatek ZKD 1 km u vodorovné dopravy suti</t>
  </si>
  <si>
    <t>1378823530</t>
  </si>
  <si>
    <t>43,508*30"Odvoz 30km na skládku"</t>
  </si>
  <si>
    <t>63</t>
  </si>
  <si>
    <t>997211611</t>
  </si>
  <si>
    <t>Nakládání suti na dopravní prostředky pro vodorovnou dopravu</t>
  </si>
  <si>
    <t>-524007791</t>
  </si>
  <si>
    <t>64</t>
  </si>
  <si>
    <t>997211119</t>
  </si>
  <si>
    <t>Příplatek ZKD 3,5 m výšky u svislé dopravy suti</t>
  </si>
  <si>
    <t>-519482122</t>
  </si>
  <si>
    <t>65</t>
  </si>
  <si>
    <t>997211111</t>
  </si>
  <si>
    <t>Svislá doprava suti na v 3,5 m</t>
  </si>
  <si>
    <t>1303057741</t>
  </si>
  <si>
    <t>66</t>
  </si>
  <si>
    <t>997221655</t>
  </si>
  <si>
    <t>Poplatek za uložení na skládce (skládkovné) zeminy a kamení kód odpadu 17 05 04</t>
  </si>
  <si>
    <t>1216702714</t>
  </si>
  <si>
    <t>43,508-26,551</t>
  </si>
  <si>
    <t>67</t>
  </si>
  <si>
    <t>997013843</t>
  </si>
  <si>
    <t>Poplatek za uložení na skládce (skládkovné) odpadu po otryskávání s obsahem nebezpečných látek kód odpadu 12 01 16</t>
  </si>
  <si>
    <t>-707724094</t>
  </si>
  <si>
    <t>26,551</t>
  </si>
  <si>
    <t>998</t>
  </si>
  <si>
    <t>Přesun hmot</t>
  </si>
  <si>
    <t>68</t>
  </si>
  <si>
    <t>998212111</t>
  </si>
  <si>
    <t>Přesun hmot pro mosty zděné, monolitické betonové nebo ocelové v do 20 m</t>
  </si>
  <si>
    <t>622115690</t>
  </si>
  <si>
    <t>PSV</t>
  </si>
  <si>
    <t>Práce a dodávky PSV</t>
  </si>
  <si>
    <t>711</t>
  </si>
  <si>
    <t>Izolace proti vodě, vlhkosti a plynům</t>
  </si>
  <si>
    <t>69</t>
  </si>
  <si>
    <t>6283315901R</t>
  </si>
  <si>
    <t>pás těžký asfaltovaný modifikovaný s integrovanou ochranou schválený pro použití na mostech SŽDC</t>
  </si>
  <si>
    <t>163883653</t>
  </si>
  <si>
    <t>"uvažovány dvě vrstvy + přesahy a prořez 15%</t>
  </si>
  <si>
    <t>"izolace svislá "(3,5+7+7+3+6,5+6,5)*0,15*2*1,15</t>
  </si>
  <si>
    <t>"plov.deska Tišnov" (3+3,5)*0,5*(6,5+0,4+1,5+1,2)*2*1,15</t>
  </si>
  <si>
    <t>"plov.deska Žďár" (3,5+3,7)*0,5*(7,2+0,4+1,5+1,2)*2*1,15</t>
  </si>
  <si>
    <t>70</t>
  </si>
  <si>
    <t>711311001</t>
  </si>
  <si>
    <t>Provedení hydroizolace mostovek za studena lakem asfaltovým penetračním</t>
  </si>
  <si>
    <t>-760878529</t>
  </si>
  <si>
    <t>"plov.deska Tišnov" (3+3,5)*0,5*(6,5+0,4+1,5+0,3)</t>
  </si>
  <si>
    <t>"plov.deska Žďár" (3,5+3,7)*0,5*(7,2+0,4+1,5+0,3)</t>
  </si>
  <si>
    <t>71</t>
  </si>
  <si>
    <t>11163150</t>
  </si>
  <si>
    <t>lak penetrační asfaltový</t>
  </si>
  <si>
    <t>-2136075939</t>
  </si>
  <si>
    <t>62,115*0,0003 'Přepočtené koeficientem množství</t>
  </si>
  <si>
    <t>72</t>
  </si>
  <si>
    <t>711441559</t>
  </si>
  <si>
    <t>Provedení izolace proti tlakové vodě vodorovné přitavením pásu NAIP</t>
  </si>
  <si>
    <t>-2064948233</t>
  </si>
  <si>
    <t>"dvě vrstvy mod.asf.pásů"</t>
  </si>
  <si>
    <t>"plov.deska Tišnov" (3+3,5)*0,5*(6,5+0,4+1,5+1,2)*2</t>
  </si>
  <si>
    <t>"plov.deska Žďár" (3,5+3,7)*0,5*(7,2+0,4+1,5+1,2)*2</t>
  </si>
  <si>
    <t>73</t>
  </si>
  <si>
    <t>711442559</t>
  </si>
  <si>
    <t>Provedení izolace proti tlakové vodě svislé přitavením pásu NAIP</t>
  </si>
  <si>
    <t>-115591040</t>
  </si>
  <si>
    <t>Dvě vrstvy mod.asf. pásů</t>
  </si>
  <si>
    <t>"izolace svislá "(3,5+7+7+3+6,5+6,5)*0,15*2</t>
  </si>
  <si>
    <t>74</t>
  </si>
  <si>
    <t>711491177</t>
  </si>
  <si>
    <t>Připevnění vodorovné izolace proti tlakové vodě nerezovou lištou</t>
  </si>
  <si>
    <t>27545300</t>
  </si>
  <si>
    <t>"včetně materiálu"3,6+3,2</t>
  </si>
  <si>
    <t>75</t>
  </si>
  <si>
    <t>998711101</t>
  </si>
  <si>
    <t>Přesun hmot tonážní pro izolace proti vodě, vlhkosti a plynům v objektech výšky do 6 m</t>
  </si>
  <si>
    <t>-680037995</t>
  </si>
  <si>
    <t>767</t>
  </si>
  <si>
    <t>Konstrukce zámečnické</t>
  </si>
  <si>
    <t>76</t>
  </si>
  <si>
    <t>767591002</t>
  </si>
  <si>
    <t>Montáž podlah nebo podest z kompozitních pochůzných litých roštů o hmotnosti do 30 kg/m2</t>
  </si>
  <si>
    <t>-55885124</t>
  </si>
  <si>
    <t>"montáž včetně upevňovacích a distančních prvků z nerezu" 60,5</t>
  </si>
  <si>
    <t>77</t>
  </si>
  <si>
    <t>63126012</t>
  </si>
  <si>
    <t>rošt kompozitní pochůzný skládaný 15x23/38mm A15</t>
  </si>
  <si>
    <t>798677465</t>
  </si>
  <si>
    <t>"rošt kompozitní v.38mm o rozměrech oka 30x30mm"60,5</t>
  </si>
  <si>
    <t>N00</t>
  </si>
  <si>
    <t>Úprava kabelů SŽDC</t>
  </si>
  <si>
    <t>78</t>
  </si>
  <si>
    <t>OST3</t>
  </si>
  <si>
    <t>Úprava kabelů SSZT včetně vytyčení</t>
  </si>
  <si>
    <t>kpl</t>
  </si>
  <si>
    <t>-146603412</t>
  </si>
  <si>
    <t>"Úprava a manipulace s kabely včetně vytyčení"1</t>
  </si>
  <si>
    <t>VRN - Vedlejší rozpočtové náklady - most 72,628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</si>
  <si>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</si>
  <si>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</si>
  <si>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</si>
  <si>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</si>
  <si>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</si>
  <si>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</si>
  <si>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</si>
  <si>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</si>
  <si>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</si>
  <si>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</si>
  <si>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</si>
  <si>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</si>
  <si>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-1993309091</t>
  </si>
  <si>
    <t>"Geodetické práce při výstavbě"1</t>
  </si>
  <si>
    <t>012303000</t>
  </si>
  <si>
    <t>Geodetické práce po výstavbě</t>
  </si>
  <si>
    <t>-1219106886</t>
  </si>
  <si>
    <t>"Geom. zaměření skutečného stavu"1</t>
  </si>
  <si>
    <t>013254000</t>
  </si>
  <si>
    <t>Dokumentace skutečného provedení stavby</t>
  </si>
  <si>
    <t>-1771703801</t>
  </si>
  <si>
    <t>VRN3</t>
  </si>
  <si>
    <t>Zařízení staveniště</t>
  </si>
  <si>
    <t>030001000</t>
  </si>
  <si>
    <t>787936880</t>
  </si>
  <si>
    <t>032403000</t>
  </si>
  <si>
    <t>Provizorní komunikace</t>
  </si>
  <si>
    <t>-580035150</t>
  </si>
  <si>
    <t>"Úprava příjezdové komunikace"1</t>
  </si>
  <si>
    <t>032503000</t>
  </si>
  <si>
    <t>Skládky na staveništi</t>
  </si>
  <si>
    <t>-847465026</t>
  </si>
  <si>
    <t>035002000</t>
  </si>
  <si>
    <t>Pronájmy ploch, objektů</t>
  </si>
  <si>
    <t>833056479</t>
  </si>
  <si>
    <t>VRN4</t>
  </si>
  <si>
    <t>Inženýrská činnost</t>
  </si>
  <si>
    <t>041103000</t>
  </si>
  <si>
    <t>Autorský dozor projektanta</t>
  </si>
  <si>
    <t>hod</t>
  </si>
  <si>
    <t>2123332561</t>
  </si>
  <si>
    <t>043194000</t>
  </si>
  <si>
    <t>Ostatní zkoušky</t>
  </si>
  <si>
    <t>-1640817551</t>
  </si>
  <si>
    <t>VRN6</t>
  </si>
  <si>
    <t>Územní vlivy</t>
  </si>
  <si>
    <t>065002000</t>
  </si>
  <si>
    <t>Mimostaveništní doprava materiálů</t>
  </si>
  <si>
    <t>-538874220</t>
  </si>
  <si>
    <t>VRN7</t>
  </si>
  <si>
    <t>Provozní vlivy</t>
  </si>
  <si>
    <t>074002000</t>
  </si>
  <si>
    <t>Železniční a městský kolejový provoz</t>
  </si>
  <si>
    <t>-667902515</t>
  </si>
  <si>
    <t>SO 02 - Oprava mostu v km 72,868</t>
  </si>
  <si>
    <t>SO 201 - Železniční svršek na mostě v km 72,868</t>
  </si>
  <si>
    <t>-1906947302</t>
  </si>
  <si>
    <t>-652605908</t>
  </si>
  <si>
    <t>728474157</t>
  </si>
  <si>
    <t>-1754807839</t>
  </si>
  <si>
    <t>0,100</t>
  </si>
  <si>
    <t>460267932</t>
  </si>
  <si>
    <t>100*3,4*0,05"doplnění KL pro GPK koleje"</t>
  </si>
  <si>
    <t>730903126</t>
  </si>
  <si>
    <t>-104581148</t>
  </si>
  <si>
    <t>5907050020</t>
  </si>
  <si>
    <t>-1958440796</t>
  </si>
  <si>
    <t>-1614942416</t>
  </si>
  <si>
    <t>"Mostnice a pozednice" (23+2)*4</t>
  </si>
  <si>
    <t>"Na pražcích ve výbězích" 34*4</t>
  </si>
  <si>
    <t>927757871</t>
  </si>
  <si>
    <t>20/0,6"druhé podbití-ručně, pouze na délku výkopu</t>
  </si>
  <si>
    <t>68864644</t>
  </si>
  <si>
    <t>"1. podbití 360 m" 0,360</t>
  </si>
  <si>
    <t>-615368272</t>
  </si>
  <si>
    <t>1503749994</t>
  </si>
  <si>
    <t>-610519946</t>
  </si>
  <si>
    <t>657881670</t>
  </si>
  <si>
    <t>-845575933</t>
  </si>
  <si>
    <t>17*1,8 "doplnění KL pro GPK koleje"</t>
  </si>
  <si>
    <t>38*1,8"nové lože</t>
  </si>
  <si>
    <t>-2048852227</t>
  </si>
  <si>
    <t>"na mostnicích a pozednicích a ve výbězích"27*2+34*2</t>
  </si>
  <si>
    <t>-1260988895</t>
  </si>
  <si>
    <t>"na mostnicích a pozednicích"(23+2)*2*2</t>
  </si>
  <si>
    <t>-925802142</t>
  </si>
  <si>
    <t xml:space="preserve">99"Dovoz kameniva" </t>
  </si>
  <si>
    <t>-366317438</t>
  </si>
  <si>
    <t>"dvoucestný bagr"1</t>
  </si>
  <si>
    <t>1535580802</t>
  </si>
  <si>
    <t>SO 202 - Oprava mostu v km 72,868</t>
  </si>
  <si>
    <t>1959533658</t>
  </si>
  <si>
    <t>300</t>
  </si>
  <si>
    <t>-895410578</t>
  </si>
  <si>
    <t>4,9*5,8*0,4+4,9*5,65*0,4</t>
  </si>
  <si>
    <t>-819537045</t>
  </si>
  <si>
    <t>22,442</t>
  </si>
  <si>
    <t>1840843867</t>
  </si>
  <si>
    <t>"odvoz zeminy na skládku 30km"20*22,442</t>
  </si>
  <si>
    <t>1111447669</t>
  </si>
  <si>
    <t>421930886</t>
  </si>
  <si>
    <t>22,442"zásyp plovoucí desky"</t>
  </si>
  <si>
    <t>"odečet plov.desky"-8</t>
  </si>
  <si>
    <t>-1439823265</t>
  </si>
  <si>
    <t>22,442*1,8</t>
  </si>
  <si>
    <t>-212219088</t>
  </si>
  <si>
    <t>"úprava pláně pod kol.lože"3,5*20</t>
  </si>
  <si>
    <t>-1854086304</t>
  </si>
  <si>
    <t>14,442*1,8</t>
  </si>
  <si>
    <t>-2010419307</t>
  </si>
  <si>
    <t>"úprava pláně pod přechodovou desku"2*30</t>
  </si>
  <si>
    <t>"úprava pláně pod základy přech. zídek"1,6*3,2*4</t>
  </si>
  <si>
    <t>-475938217</t>
  </si>
  <si>
    <t>"odvodnění za opěrou včetně obsypu" 2*10,5</t>
  </si>
  <si>
    <t>-1085200332</t>
  </si>
  <si>
    <t>"podklad pod izolaci a ochrana izolace přechodových desek" (29+28)*2</t>
  </si>
  <si>
    <t>-2147183713</t>
  </si>
  <si>
    <t>včetně přesahů 10%</t>
  </si>
  <si>
    <t>"ochrana izolace na přechodových deskách" 57*2*1,1</t>
  </si>
  <si>
    <t>-1394617402</t>
  </si>
  <si>
    <t>"výztuž plovoucích desek včetně přesahů 10%" 2*(23+22)*1,1</t>
  </si>
  <si>
    <t>1598456839</t>
  </si>
  <si>
    <t>317321118</t>
  </si>
  <si>
    <t>Mostní římsy ze ŽB C 30/37</t>
  </si>
  <si>
    <t>-380668479</t>
  </si>
  <si>
    <t>"římsy na přechodových zídkách"1,2</t>
  </si>
  <si>
    <t>317353121</t>
  </si>
  <si>
    <t>Bednění mostních říms všech tvarů - zřízení</t>
  </si>
  <si>
    <t>865153270</t>
  </si>
  <si>
    <t>(0,3+0,08+0,28+0,17)*3*4</t>
  </si>
  <si>
    <t>317353221</t>
  </si>
  <si>
    <t>Bednění mostních říms všech tvarů - odstranění</t>
  </si>
  <si>
    <t>436817654</t>
  </si>
  <si>
    <t>317361116</t>
  </si>
  <si>
    <t>Výztuž mostních říms z betonářské oceli 10 505</t>
  </si>
  <si>
    <t>-1111757571</t>
  </si>
  <si>
    <t>136/1000</t>
  </si>
  <si>
    <t>389121112</t>
  </si>
  <si>
    <t>Osazení dílců rámové konstrukce propustků a podchodů hmotnosti do 10 t</t>
  </si>
  <si>
    <t>300170885</t>
  </si>
  <si>
    <t>"osazení přechodových zídek"4</t>
  </si>
  <si>
    <t>1940057257</t>
  </si>
  <si>
    <t>"plov.deska Tišnov"4</t>
  </si>
  <si>
    <t>"plov.deska Žďár"4</t>
  </si>
  <si>
    <t>1112389719</t>
  </si>
  <si>
    <t>421941311</t>
  </si>
  <si>
    <t>Montáž podlahy z plechů s výztuhami při opravě mostu</t>
  </si>
  <si>
    <t>-2075291915</t>
  </si>
  <si>
    <t>-1402272808</t>
  </si>
  <si>
    <t>"osazení ložisek - 4ks nových"4</t>
  </si>
  <si>
    <t>-1195203387</t>
  </si>
  <si>
    <t>-1660381847</t>
  </si>
  <si>
    <t>1904108108</t>
  </si>
  <si>
    <t>1874552361</t>
  </si>
  <si>
    <t>"Podkladní beton pod přechodové zídky"3,2*1,7*4</t>
  </si>
  <si>
    <t>207307539</t>
  </si>
  <si>
    <t>-1491874015</t>
  </si>
  <si>
    <t>4*0,5*0,6</t>
  </si>
  <si>
    <t>-1049210322</t>
  </si>
  <si>
    <t>2*(4*0,5*0,6)</t>
  </si>
  <si>
    <t>-1691888844</t>
  </si>
  <si>
    <t>1363098496</t>
  </si>
  <si>
    <t>"opěra Tišnov + závěrná zídka "(4,7+0,6+0,6)*4,4+5,8*1,4</t>
  </si>
  <si>
    <t>"křídla Tišnov"(6,7+7,3)*6,4*0,5</t>
  </si>
  <si>
    <t>"opěra Žďár + závěrná zídka"(4,7+0,6+0,6)*3,6+5,8*1,4</t>
  </si>
  <si>
    <t>"křídla Žďár"(6,3+6,2)*5,2*0,5</t>
  </si>
  <si>
    <t>557383400</t>
  </si>
  <si>
    <t>466669101</t>
  </si>
  <si>
    <t>140,74</t>
  </si>
  <si>
    <t>-1505691651</t>
  </si>
  <si>
    <t>23*2</t>
  </si>
  <si>
    <t>-747930448</t>
  </si>
  <si>
    <t>-1427795547</t>
  </si>
  <si>
    <t>1062866529</t>
  </si>
  <si>
    <t>521273211</t>
  </si>
  <si>
    <t>Montáž dřevěných mostnic železničního mostu v přímé, v oblouku nebo přechodnici bez převýšení</t>
  </si>
  <si>
    <t>-1248530563</t>
  </si>
  <si>
    <t>-689977933</t>
  </si>
  <si>
    <t>644459855</t>
  </si>
  <si>
    <t>-1592340008</t>
  </si>
  <si>
    <t>2110033151</t>
  </si>
  <si>
    <t>1901649121</t>
  </si>
  <si>
    <t>-1265824584</t>
  </si>
  <si>
    <t>"včetně otryskání - z projektu PKO (včetně zábradlí)" 319,2</t>
  </si>
  <si>
    <t>628613611</t>
  </si>
  <si>
    <t>Žárové zinkování ponorem dílů ocelových konstrukcí mostů hmotnosti do 100 kg</t>
  </si>
  <si>
    <t>-466632183</t>
  </si>
  <si>
    <t>"Zábradlí"423</t>
  </si>
  <si>
    <t>59383531R</t>
  </si>
  <si>
    <t>Prefabrikát přechodové zídky</t>
  </si>
  <si>
    <t>ks</t>
  </si>
  <si>
    <t>538468233</t>
  </si>
  <si>
    <t>"prvek římsové zídky 1 prefabrikát " 4</t>
  </si>
  <si>
    <t>911121211</t>
  </si>
  <si>
    <t>Výroba ocelového zábradli při opravách mostů</t>
  </si>
  <si>
    <t>1155928519</t>
  </si>
  <si>
    <t>3+3+3+3</t>
  </si>
  <si>
    <t>911121311</t>
  </si>
  <si>
    <t>Montáž ocelového zábradli při opravách mostů</t>
  </si>
  <si>
    <t>1925665021</t>
  </si>
  <si>
    <t>13010428</t>
  </si>
  <si>
    <t>úhelník ocelový rovnostranný jakost 11 375 70x70x6mm</t>
  </si>
  <si>
    <t>703792125</t>
  </si>
  <si>
    <t>0,423</t>
  </si>
  <si>
    <t>911122111</t>
  </si>
  <si>
    <t>Výroba dílů ocelového zábradlí do 50 kg při opravách mostů</t>
  </si>
  <si>
    <t>-31179575</t>
  </si>
  <si>
    <t>"oprava stávajícího zábradlí"</t>
  </si>
  <si>
    <t>"vlevo"(1,5+1,5)*6</t>
  </si>
  <si>
    <t>"vpravo"(12+1,5+1,5)*6</t>
  </si>
  <si>
    <t>911122211</t>
  </si>
  <si>
    <t>Montáž dílů ocelového zábradlí do 50 kg při opravách mostů</t>
  </si>
  <si>
    <t>1562325483</t>
  </si>
  <si>
    <t>13011053</t>
  </si>
  <si>
    <t>úhelník ocelový nerovnostranný jakost 11 375 60x40x6mm</t>
  </si>
  <si>
    <t>610324155</t>
  </si>
  <si>
    <t>"vlevo"(1,5+1,5)*6/1000</t>
  </si>
  <si>
    <t>"vpravo"(12+1,5+1,5)*6/1000</t>
  </si>
  <si>
    <t>-1369793332</t>
  </si>
  <si>
    <t>"Nátěr a namazání  ložisek"4</t>
  </si>
  <si>
    <t>-2000006364</t>
  </si>
  <si>
    <t>191905919</t>
  </si>
  <si>
    <t>"most vlevo a vpravo"6*12*2</t>
  </si>
  <si>
    <t>"křídla"(6,2+6,1)*5,2*0,5+(6,6+7,2)*6,4*0,5</t>
  </si>
  <si>
    <t>-917221107</t>
  </si>
  <si>
    <t>220,14*25</t>
  </si>
  <si>
    <t>-2119615969</t>
  </si>
  <si>
    <t>220,14</t>
  </si>
  <si>
    <t>898774448</t>
  </si>
  <si>
    <t>"pod mostem"12*5,3*4</t>
  </si>
  <si>
    <t>-402848939</t>
  </si>
  <si>
    <t>254,4*25</t>
  </si>
  <si>
    <t>1548367670</t>
  </si>
  <si>
    <t>254,4</t>
  </si>
  <si>
    <t>209412296</t>
  </si>
  <si>
    <t>(9+5+5)*15</t>
  </si>
  <si>
    <t>1529439479</t>
  </si>
  <si>
    <t>285</t>
  </si>
  <si>
    <t>1702168857</t>
  </si>
  <si>
    <t>"ŽB římsy na křídlech"</t>
  </si>
  <si>
    <t>"křídla Tišnov"(8,8+9,3)*(0,8+1)</t>
  </si>
  <si>
    <t>"křídla Žďár"7,9*(0,8+1)</t>
  </si>
  <si>
    <t>"část závěrných zídek"(4,5+0,8+0,8)*1+4*1*1,5</t>
  </si>
  <si>
    <t>985131111</t>
  </si>
  <si>
    <t>Očištění ploch stěn, rubu kleneb a podlah tlakovou vodou</t>
  </si>
  <si>
    <t>575681615</t>
  </si>
  <si>
    <t>"očištění kamenného zdiva"</t>
  </si>
  <si>
    <t>-496665767</t>
  </si>
  <si>
    <t>1450543675</t>
  </si>
  <si>
    <t>1734574397</t>
  </si>
  <si>
    <t>1235476320</t>
  </si>
  <si>
    <t>985441113.HLX</t>
  </si>
  <si>
    <t>Přídavná šroubovitá nerezová výztuž HeliBar 1 táhlo D 8 mm v drážce v cihelném zdivu hl do 70 mm</t>
  </si>
  <si>
    <t>-166475173</t>
  </si>
  <si>
    <t>"stažení opěr"7*(4,7+0,6+0,6)*2</t>
  </si>
  <si>
    <t>1120333901</t>
  </si>
  <si>
    <t>227385405</t>
  </si>
  <si>
    <t>553838984</t>
  </si>
  <si>
    <t>1843221800</t>
  </si>
  <si>
    <t>63,217*30"Odvoz 30km na skládku"</t>
  </si>
  <si>
    <t>-1670169678</t>
  </si>
  <si>
    <t>-533740466</t>
  </si>
  <si>
    <t>23+2</t>
  </si>
  <si>
    <t>-874055382</t>
  </si>
  <si>
    <t>63,217-44,050</t>
  </si>
  <si>
    <t>79</t>
  </si>
  <si>
    <t>1469911349</t>
  </si>
  <si>
    <t>44,050</t>
  </si>
  <si>
    <t>80</t>
  </si>
  <si>
    <t>1185212845</t>
  </si>
  <si>
    <t>81</t>
  </si>
  <si>
    <t>-2045257494</t>
  </si>
  <si>
    <t>"plov.deska Tišnov" 29*2*1,15</t>
  </si>
  <si>
    <t>"plov.deska Žďár" 28*2*1,15</t>
  </si>
  <si>
    <t>82</t>
  </si>
  <si>
    <t>-1700627206</t>
  </si>
  <si>
    <t>"plov.deska Tišnov"29</t>
  </si>
  <si>
    <t>"plov.deska Žďár"28</t>
  </si>
  <si>
    <t>83</t>
  </si>
  <si>
    <t>-72322845</t>
  </si>
  <si>
    <t>57*0,0003 'Přepočtené koeficientem množství</t>
  </si>
  <si>
    <t>84</t>
  </si>
  <si>
    <t>1664436104</t>
  </si>
  <si>
    <t>"plov.deska Tišnov" 29*2</t>
  </si>
  <si>
    <t>"plov.deska Žďár" 28*2</t>
  </si>
  <si>
    <t>85</t>
  </si>
  <si>
    <t>1379512619</t>
  </si>
  <si>
    <t>"včetně materiálu"5*2</t>
  </si>
  <si>
    <t>86</t>
  </si>
  <si>
    <t>1713040867</t>
  </si>
  <si>
    <t>87</t>
  </si>
  <si>
    <t xml:space="preserve">Úprava kabelů SSZT a Telematika včetně vytyčení </t>
  </si>
  <si>
    <t>-1373103452</t>
  </si>
  <si>
    <t>VRN - Vedlejší rozpočtové náklady - most 72,868</t>
  </si>
  <si>
    <t>-614055427</t>
  </si>
  <si>
    <t>1627114983</t>
  </si>
  <si>
    <t>1507330938</t>
  </si>
  <si>
    <t>-1523008022</t>
  </si>
  <si>
    <t>-728642294</t>
  </si>
  <si>
    <t>2017567137</t>
  </si>
  <si>
    <t>-1601038232</t>
  </si>
  <si>
    <t>-863105460</t>
  </si>
  <si>
    <t>-376778677</t>
  </si>
  <si>
    <t>1980554064</t>
  </si>
  <si>
    <t>-1733448278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</si>
</sst>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V2" sqref="V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58"/>
      <c r="AO8" s="22"/>
      <c r="AP8" s="22"/>
      <c r="AQ8" s="22"/>
      <c r="AR8" s="20"/>
      <c r="BE8" s="268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6</v>
      </c>
    </row>
    <row r="11" spans="1:74" s="1" customFormat="1" ht="18.45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8"/>
      <c r="BS13" s="17" t="s">
        <v>6</v>
      </c>
    </row>
    <row r="14" spans="1:74" ht="13.2">
      <c r="B14" s="21"/>
      <c r="C14" s="22"/>
      <c r="D14" s="22"/>
      <c r="E14" s="273" t="s">
        <v>27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8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45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29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45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29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>
      <c r="B23" s="21"/>
      <c r="C23" s="22"/>
      <c r="D23" s="22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5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33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34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35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60">
        <v>0.21</v>
      </c>
      <c r="M29" s="261"/>
      <c r="N29" s="261"/>
      <c r="O29" s="261"/>
      <c r="P29" s="261"/>
      <c r="Q29" s="41"/>
      <c r="R29" s="41"/>
      <c r="S29" s="41"/>
      <c r="T29" s="41"/>
      <c r="U29" s="41"/>
      <c r="V29" s="41"/>
      <c r="W29" s="262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1"/>
      <c r="AG29" s="41"/>
      <c r="AH29" s="41"/>
      <c r="AI29" s="41"/>
      <c r="AJ29" s="41"/>
      <c r="AK29" s="262">
        <f>ROUND(AV94, 2)</f>
        <v>0</v>
      </c>
      <c r="AL29" s="261"/>
      <c r="AM29" s="261"/>
      <c r="AN29" s="261"/>
      <c r="AO29" s="261"/>
      <c r="AP29" s="41"/>
      <c r="AQ29" s="41"/>
      <c r="AR29" s="42"/>
      <c r="BE29" s="269"/>
    </row>
    <row r="30" spans="1:71" s="3" customFormat="1" ht="14.4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60">
        <v>0.15</v>
      </c>
      <c r="M30" s="261"/>
      <c r="N30" s="261"/>
      <c r="O30" s="261"/>
      <c r="P30" s="261"/>
      <c r="Q30" s="41"/>
      <c r="R30" s="41"/>
      <c r="S30" s="41"/>
      <c r="T30" s="41"/>
      <c r="U30" s="41"/>
      <c r="V30" s="41"/>
      <c r="W30" s="262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1"/>
      <c r="AG30" s="41"/>
      <c r="AH30" s="41"/>
      <c r="AI30" s="41"/>
      <c r="AJ30" s="41"/>
      <c r="AK30" s="262">
        <f>ROUND(AW94, 2)</f>
        <v>0</v>
      </c>
      <c r="AL30" s="261"/>
      <c r="AM30" s="261"/>
      <c r="AN30" s="261"/>
      <c r="AO30" s="261"/>
      <c r="AP30" s="41"/>
      <c r="AQ30" s="41"/>
      <c r="AR30" s="42"/>
      <c r="BE30" s="269"/>
    </row>
    <row r="31" spans="1:71" s="3" customFormat="1" ht="14.4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60">
        <v>0.21</v>
      </c>
      <c r="M31" s="261"/>
      <c r="N31" s="261"/>
      <c r="O31" s="261"/>
      <c r="P31" s="261"/>
      <c r="Q31" s="41"/>
      <c r="R31" s="41"/>
      <c r="S31" s="41"/>
      <c r="T31" s="41"/>
      <c r="U31" s="41"/>
      <c r="V31" s="41"/>
      <c r="W31" s="262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1"/>
      <c r="AG31" s="41"/>
      <c r="AH31" s="41"/>
      <c r="AI31" s="41"/>
      <c r="AJ31" s="41"/>
      <c r="AK31" s="262">
        <v>0</v>
      </c>
      <c r="AL31" s="261"/>
      <c r="AM31" s="261"/>
      <c r="AN31" s="261"/>
      <c r="AO31" s="261"/>
      <c r="AP31" s="41"/>
      <c r="AQ31" s="41"/>
      <c r="AR31" s="42"/>
      <c r="BE31" s="269"/>
    </row>
    <row r="32" spans="1:71" s="3" customFormat="1" ht="14.4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60">
        <v>0.15</v>
      </c>
      <c r="M32" s="261"/>
      <c r="N32" s="261"/>
      <c r="O32" s="261"/>
      <c r="P32" s="261"/>
      <c r="Q32" s="41"/>
      <c r="R32" s="41"/>
      <c r="S32" s="41"/>
      <c r="T32" s="41"/>
      <c r="U32" s="41"/>
      <c r="V32" s="41"/>
      <c r="W32" s="262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1"/>
      <c r="AG32" s="41"/>
      <c r="AH32" s="41"/>
      <c r="AI32" s="41"/>
      <c r="AJ32" s="41"/>
      <c r="AK32" s="262">
        <v>0</v>
      </c>
      <c r="AL32" s="261"/>
      <c r="AM32" s="261"/>
      <c r="AN32" s="261"/>
      <c r="AO32" s="261"/>
      <c r="AP32" s="41"/>
      <c r="AQ32" s="41"/>
      <c r="AR32" s="42"/>
      <c r="BE32" s="269"/>
    </row>
    <row r="33" spans="1:57" s="3" customFormat="1" ht="14.4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60">
        <v>0</v>
      </c>
      <c r="M33" s="261"/>
      <c r="N33" s="261"/>
      <c r="O33" s="261"/>
      <c r="P33" s="261"/>
      <c r="Q33" s="41"/>
      <c r="R33" s="41"/>
      <c r="S33" s="41"/>
      <c r="T33" s="41"/>
      <c r="U33" s="41"/>
      <c r="V33" s="41"/>
      <c r="W33" s="262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1"/>
      <c r="AG33" s="41"/>
      <c r="AH33" s="41"/>
      <c r="AI33" s="41"/>
      <c r="AJ33" s="41"/>
      <c r="AK33" s="262">
        <v>0</v>
      </c>
      <c r="AL33" s="261"/>
      <c r="AM33" s="261"/>
      <c r="AN33" s="261"/>
      <c r="AO33" s="261"/>
      <c r="AP33" s="41"/>
      <c r="AQ33" s="41"/>
      <c r="AR33" s="42"/>
      <c r="BE33" s="269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5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6" t="s">
        <v>44</v>
      </c>
      <c r="Y35" s="264"/>
      <c r="Z35" s="264"/>
      <c r="AA35" s="264"/>
      <c r="AB35" s="264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4"/>
      <c r="AM35" s="264"/>
      <c r="AN35" s="264"/>
      <c r="AO35" s="265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068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3" t="str">
        <f>K6</f>
        <v>Oprava mostů na trati Ždár nad Sázavou - Nové Město na Moravě - Tišnov</v>
      </c>
      <c r="M85" s="294"/>
      <c r="N85" s="294"/>
      <c r="O85" s="294"/>
      <c r="P85" s="294"/>
      <c r="Q85" s="294"/>
      <c r="R85" s="294"/>
      <c r="S85" s="294"/>
      <c r="T85" s="294"/>
      <c r="U85" s="294"/>
      <c r="V85" s="294"/>
      <c r="W85" s="294"/>
      <c r="X85" s="294"/>
      <c r="Y85" s="294"/>
      <c r="Z85" s="294"/>
      <c r="AA85" s="294"/>
      <c r="AB85" s="294"/>
      <c r="AC85" s="294"/>
      <c r="AD85" s="294"/>
      <c r="AE85" s="294"/>
      <c r="AF85" s="294"/>
      <c r="AG85" s="294"/>
      <c r="AH85" s="294"/>
      <c r="AI85" s="294"/>
      <c r="AJ85" s="294"/>
      <c r="AK85" s="294"/>
      <c r="AL85" s="294"/>
      <c r="AM85" s="294"/>
      <c r="AN85" s="294"/>
      <c r="AO85" s="294"/>
      <c r="AP85" s="63"/>
      <c r="AQ85" s="63"/>
      <c r="AR85" s="64"/>
    </row>
    <row r="86" spans="1:91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5" t="str">
        <f>IF(AN8= "","",AN8)</f>
        <v/>
      </c>
      <c r="AN87" s="295"/>
      <c r="AO87" s="36"/>
      <c r="AP87" s="36"/>
      <c r="AQ87" s="36"/>
      <c r="AR87" s="39"/>
      <c r="BE87" s="34"/>
    </row>
    <row r="88" spans="1:91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302" t="str">
        <f>IF(E17="","",E17)</f>
        <v xml:space="preserve"> </v>
      </c>
      <c r="AN89" s="303"/>
      <c r="AO89" s="303"/>
      <c r="AP89" s="303"/>
      <c r="AQ89" s="36"/>
      <c r="AR89" s="39"/>
      <c r="AS89" s="296" t="s">
        <v>52</v>
      </c>
      <c r="AT89" s="29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302" t="str">
        <f>IF(E20="","",E20)</f>
        <v xml:space="preserve"> </v>
      </c>
      <c r="AN90" s="303"/>
      <c r="AO90" s="303"/>
      <c r="AP90" s="303"/>
      <c r="AQ90" s="36"/>
      <c r="AR90" s="39"/>
      <c r="AS90" s="298"/>
      <c r="AT90" s="29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0"/>
      <c r="AT91" s="30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8" t="s">
        <v>53</v>
      </c>
      <c r="D92" s="289"/>
      <c r="E92" s="289"/>
      <c r="F92" s="289"/>
      <c r="G92" s="289"/>
      <c r="H92" s="73"/>
      <c r="I92" s="291" t="s">
        <v>54</v>
      </c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0" t="s">
        <v>55</v>
      </c>
      <c r="AH92" s="289"/>
      <c r="AI92" s="289"/>
      <c r="AJ92" s="289"/>
      <c r="AK92" s="289"/>
      <c r="AL92" s="289"/>
      <c r="AM92" s="289"/>
      <c r="AN92" s="291" t="s">
        <v>56</v>
      </c>
      <c r="AO92" s="289"/>
      <c r="AP92" s="292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2">
        <f>ROUND(AG95+AG99,2)</f>
        <v>0</v>
      </c>
      <c r="AH94" s="282"/>
      <c r="AI94" s="282"/>
      <c r="AJ94" s="282"/>
      <c r="AK94" s="282"/>
      <c r="AL94" s="282"/>
      <c r="AM94" s="282"/>
      <c r="AN94" s="283">
        <f t="shared" ref="AN94:AN102" si="0">SUM(AG94,AT94)</f>
        <v>0</v>
      </c>
      <c r="AO94" s="283"/>
      <c r="AP94" s="283"/>
      <c r="AQ94" s="85" t="s">
        <v>1</v>
      </c>
      <c r="AR94" s="86"/>
      <c r="AS94" s="87">
        <f>ROUND(AS95+AS99,2)</f>
        <v>0</v>
      </c>
      <c r="AT94" s="88">
        <f t="shared" ref="AT94:AT102" si="1">ROUND(SUM(AV94:AW94),2)</f>
        <v>0</v>
      </c>
      <c r="AU94" s="89">
        <f>ROUND(AU95+AU99,5)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ROUND(AZ95+AZ99,2)</f>
        <v>0</v>
      </c>
      <c r="BA94" s="88">
        <f>ROUND(BA95+BA99,2)</f>
        <v>0</v>
      </c>
      <c r="BB94" s="88">
        <f>ROUND(BB95+BB99,2)</f>
        <v>0</v>
      </c>
      <c r="BC94" s="88">
        <f>ROUND(BC95+BC99,2)</f>
        <v>0</v>
      </c>
      <c r="BD94" s="90">
        <f>ROUND(BD95+BD99,2)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B95" s="93"/>
      <c r="C95" s="94"/>
      <c r="D95" s="287" t="s">
        <v>76</v>
      </c>
      <c r="E95" s="287"/>
      <c r="F95" s="287"/>
      <c r="G95" s="287"/>
      <c r="H95" s="287"/>
      <c r="I95" s="95"/>
      <c r="J95" s="287" t="s">
        <v>77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6">
        <f>ROUND(SUM(AG96:AG98),2)</f>
        <v>0</v>
      </c>
      <c r="AH95" s="285"/>
      <c r="AI95" s="285"/>
      <c r="AJ95" s="285"/>
      <c r="AK95" s="285"/>
      <c r="AL95" s="285"/>
      <c r="AM95" s="285"/>
      <c r="AN95" s="284">
        <f t="shared" si="0"/>
        <v>0</v>
      </c>
      <c r="AO95" s="285"/>
      <c r="AP95" s="285"/>
      <c r="AQ95" s="96" t="s">
        <v>78</v>
      </c>
      <c r="AR95" s="97"/>
      <c r="AS95" s="98">
        <f>ROUND(SUM(AS96:AS98),2)</f>
        <v>0</v>
      </c>
      <c r="AT95" s="99">
        <f t="shared" si="1"/>
        <v>0</v>
      </c>
      <c r="AU95" s="100">
        <f>ROUND(SUM(AU96:AU98),5)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ROUND(SUM(AZ96:AZ98),2)</f>
        <v>0</v>
      </c>
      <c r="BA95" s="99">
        <f>ROUND(SUM(BA96:BA98),2)</f>
        <v>0</v>
      </c>
      <c r="BB95" s="99">
        <f>ROUND(SUM(BB96:BB98),2)</f>
        <v>0</v>
      </c>
      <c r="BC95" s="99">
        <f>ROUND(SUM(BC96:BC98),2)</f>
        <v>0</v>
      </c>
      <c r="BD95" s="101">
        <f>ROUND(SUM(BD96:BD98),2)</f>
        <v>0</v>
      </c>
      <c r="BS95" s="102" t="s">
        <v>71</v>
      </c>
      <c r="BT95" s="102" t="s">
        <v>79</v>
      </c>
      <c r="BU95" s="102" t="s">
        <v>73</v>
      </c>
      <c r="BV95" s="102" t="s">
        <v>74</v>
      </c>
      <c r="BW95" s="102" t="s">
        <v>80</v>
      </c>
      <c r="BX95" s="102" t="s">
        <v>5</v>
      </c>
      <c r="CL95" s="102" t="s">
        <v>1</v>
      </c>
      <c r="CM95" s="102" t="s">
        <v>81</v>
      </c>
    </row>
    <row r="96" spans="1:91" s="4" customFormat="1" ht="16.5" customHeight="1">
      <c r="A96" s="103" t="s">
        <v>82</v>
      </c>
      <c r="B96" s="58"/>
      <c r="C96" s="104"/>
      <c r="D96" s="104"/>
      <c r="E96" s="281" t="s">
        <v>83</v>
      </c>
      <c r="F96" s="281"/>
      <c r="G96" s="281"/>
      <c r="H96" s="281"/>
      <c r="I96" s="281"/>
      <c r="J96" s="104"/>
      <c r="K96" s="281" t="s">
        <v>84</v>
      </c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'SO 101 - Železniční svrše...'!J32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105" t="s">
        <v>85</v>
      </c>
      <c r="AR96" s="60"/>
      <c r="AS96" s="106">
        <v>0</v>
      </c>
      <c r="AT96" s="107">
        <f t="shared" si="1"/>
        <v>0</v>
      </c>
      <c r="AU96" s="108">
        <f>'SO 101 - Železniční svrše...'!P123</f>
        <v>0</v>
      </c>
      <c r="AV96" s="107">
        <f>'SO 101 - Železniční svrše...'!J35</f>
        <v>0</v>
      </c>
      <c r="AW96" s="107">
        <f>'SO 101 - Železniční svrše...'!J36</f>
        <v>0</v>
      </c>
      <c r="AX96" s="107">
        <f>'SO 101 - Železniční svrše...'!J37</f>
        <v>0</v>
      </c>
      <c r="AY96" s="107">
        <f>'SO 101 - Železniční svrše...'!J38</f>
        <v>0</v>
      </c>
      <c r="AZ96" s="107">
        <f>'SO 101 - Železniční svrše...'!F35</f>
        <v>0</v>
      </c>
      <c r="BA96" s="107">
        <f>'SO 101 - Železniční svrše...'!F36</f>
        <v>0</v>
      </c>
      <c r="BB96" s="107">
        <f>'SO 101 - Železniční svrše...'!F37</f>
        <v>0</v>
      </c>
      <c r="BC96" s="107">
        <f>'SO 101 - Železniční svrše...'!F38</f>
        <v>0</v>
      </c>
      <c r="BD96" s="109">
        <f>'SO 101 - Železniční svrše...'!F39</f>
        <v>0</v>
      </c>
      <c r="BT96" s="110" t="s">
        <v>81</v>
      </c>
      <c r="BV96" s="110" t="s">
        <v>74</v>
      </c>
      <c r="BW96" s="110" t="s">
        <v>86</v>
      </c>
      <c r="BX96" s="110" t="s">
        <v>80</v>
      </c>
      <c r="CL96" s="110" t="s">
        <v>1</v>
      </c>
    </row>
    <row r="97" spans="1:91" s="4" customFormat="1" ht="16.5" customHeight="1">
      <c r="A97" s="103" t="s">
        <v>82</v>
      </c>
      <c r="B97" s="58"/>
      <c r="C97" s="104"/>
      <c r="D97" s="104"/>
      <c r="E97" s="281" t="s">
        <v>87</v>
      </c>
      <c r="F97" s="281"/>
      <c r="G97" s="281"/>
      <c r="H97" s="281"/>
      <c r="I97" s="281"/>
      <c r="J97" s="104"/>
      <c r="K97" s="281" t="s">
        <v>77</v>
      </c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79">
        <f>'SO 102 - Oprava mostu v k...'!J32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105" t="s">
        <v>85</v>
      </c>
      <c r="AR97" s="60"/>
      <c r="AS97" s="106">
        <v>0</v>
      </c>
      <c r="AT97" s="107">
        <f t="shared" si="1"/>
        <v>0</v>
      </c>
      <c r="AU97" s="108">
        <f>'SO 102 - Oprava mostu v k...'!P135</f>
        <v>0</v>
      </c>
      <c r="AV97" s="107">
        <f>'SO 102 - Oprava mostu v k...'!J35</f>
        <v>0</v>
      </c>
      <c r="AW97" s="107">
        <f>'SO 102 - Oprava mostu v k...'!J36</f>
        <v>0</v>
      </c>
      <c r="AX97" s="107">
        <f>'SO 102 - Oprava mostu v k...'!J37</f>
        <v>0</v>
      </c>
      <c r="AY97" s="107">
        <f>'SO 102 - Oprava mostu v k...'!J38</f>
        <v>0</v>
      </c>
      <c r="AZ97" s="107">
        <f>'SO 102 - Oprava mostu v k...'!F35</f>
        <v>0</v>
      </c>
      <c r="BA97" s="107">
        <f>'SO 102 - Oprava mostu v k...'!F36</f>
        <v>0</v>
      </c>
      <c r="BB97" s="107">
        <f>'SO 102 - Oprava mostu v k...'!F37</f>
        <v>0</v>
      </c>
      <c r="BC97" s="107">
        <f>'SO 102 - Oprava mostu v k...'!F38</f>
        <v>0</v>
      </c>
      <c r="BD97" s="109">
        <f>'SO 102 - Oprava mostu v k...'!F39</f>
        <v>0</v>
      </c>
      <c r="BT97" s="110" t="s">
        <v>81</v>
      </c>
      <c r="BV97" s="110" t="s">
        <v>74</v>
      </c>
      <c r="BW97" s="110" t="s">
        <v>88</v>
      </c>
      <c r="BX97" s="110" t="s">
        <v>80</v>
      </c>
      <c r="CL97" s="110" t="s">
        <v>1</v>
      </c>
    </row>
    <row r="98" spans="1:91" s="4" customFormat="1" ht="23.25" customHeight="1">
      <c r="A98" s="103" t="s">
        <v>82</v>
      </c>
      <c r="B98" s="58"/>
      <c r="C98" s="104"/>
      <c r="D98" s="104"/>
      <c r="E98" s="281" t="s">
        <v>89</v>
      </c>
      <c r="F98" s="281"/>
      <c r="G98" s="281"/>
      <c r="H98" s="281"/>
      <c r="I98" s="281"/>
      <c r="J98" s="104"/>
      <c r="K98" s="281" t="s">
        <v>90</v>
      </c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79">
        <f>'VRN - Vedlejší rozpočtové...'!J32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105" t="s">
        <v>85</v>
      </c>
      <c r="AR98" s="60"/>
      <c r="AS98" s="106">
        <v>0</v>
      </c>
      <c r="AT98" s="107">
        <f t="shared" si="1"/>
        <v>0</v>
      </c>
      <c r="AU98" s="108">
        <f>'VRN - Vedlejší rozpočtové...'!P126</f>
        <v>0</v>
      </c>
      <c r="AV98" s="107">
        <f>'VRN - Vedlejší rozpočtové...'!J35</f>
        <v>0</v>
      </c>
      <c r="AW98" s="107">
        <f>'VRN - Vedlejší rozpočtové...'!J36</f>
        <v>0</v>
      </c>
      <c r="AX98" s="107">
        <f>'VRN - Vedlejší rozpočtové...'!J37</f>
        <v>0</v>
      </c>
      <c r="AY98" s="107">
        <f>'VRN - Vedlejší rozpočtové...'!J38</f>
        <v>0</v>
      </c>
      <c r="AZ98" s="107">
        <f>'VRN - Vedlejší rozpočtové...'!F35</f>
        <v>0</v>
      </c>
      <c r="BA98" s="107">
        <f>'VRN - Vedlejší rozpočtové...'!F36</f>
        <v>0</v>
      </c>
      <c r="BB98" s="107">
        <f>'VRN - Vedlejší rozpočtové...'!F37</f>
        <v>0</v>
      </c>
      <c r="BC98" s="107">
        <f>'VRN - Vedlejší rozpočtové...'!F38</f>
        <v>0</v>
      </c>
      <c r="BD98" s="109">
        <f>'VRN - Vedlejší rozpočtové...'!F39</f>
        <v>0</v>
      </c>
      <c r="BT98" s="110" t="s">
        <v>81</v>
      </c>
      <c r="BV98" s="110" t="s">
        <v>74</v>
      </c>
      <c r="BW98" s="110" t="s">
        <v>91</v>
      </c>
      <c r="BX98" s="110" t="s">
        <v>80</v>
      </c>
      <c r="CL98" s="110" t="s">
        <v>1</v>
      </c>
    </row>
    <row r="99" spans="1:91" s="7" customFormat="1" ht="16.5" customHeight="1">
      <c r="B99" s="93"/>
      <c r="C99" s="94"/>
      <c r="D99" s="287" t="s">
        <v>92</v>
      </c>
      <c r="E99" s="287"/>
      <c r="F99" s="287"/>
      <c r="G99" s="287"/>
      <c r="H99" s="287"/>
      <c r="I99" s="95"/>
      <c r="J99" s="287" t="s">
        <v>93</v>
      </c>
      <c r="K99" s="287"/>
      <c r="L99" s="287"/>
      <c r="M99" s="287"/>
      <c r="N99" s="287"/>
      <c r="O99" s="287"/>
      <c r="P99" s="287"/>
      <c r="Q99" s="287"/>
      <c r="R99" s="287"/>
      <c r="S99" s="287"/>
      <c r="T99" s="287"/>
      <c r="U99" s="287"/>
      <c r="V99" s="287"/>
      <c r="W99" s="287"/>
      <c r="X99" s="287"/>
      <c r="Y99" s="287"/>
      <c r="Z99" s="287"/>
      <c r="AA99" s="287"/>
      <c r="AB99" s="287"/>
      <c r="AC99" s="287"/>
      <c r="AD99" s="287"/>
      <c r="AE99" s="287"/>
      <c r="AF99" s="287"/>
      <c r="AG99" s="286">
        <f>ROUND(SUM(AG100:AG102),2)</f>
        <v>0</v>
      </c>
      <c r="AH99" s="285"/>
      <c r="AI99" s="285"/>
      <c r="AJ99" s="285"/>
      <c r="AK99" s="285"/>
      <c r="AL99" s="285"/>
      <c r="AM99" s="285"/>
      <c r="AN99" s="284">
        <f t="shared" si="0"/>
        <v>0</v>
      </c>
      <c r="AO99" s="285"/>
      <c r="AP99" s="285"/>
      <c r="AQ99" s="96" t="s">
        <v>78</v>
      </c>
      <c r="AR99" s="97"/>
      <c r="AS99" s="98">
        <f>ROUND(SUM(AS100:AS102),2)</f>
        <v>0</v>
      </c>
      <c r="AT99" s="99">
        <f t="shared" si="1"/>
        <v>0</v>
      </c>
      <c r="AU99" s="100">
        <f>ROUND(SUM(AU100:AU102),5)</f>
        <v>0</v>
      </c>
      <c r="AV99" s="99">
        <f>ROUND(AZ99*L29,2)</f>
        <v>0</v>
      </c>
      <c r="AW99" s="99">
        <f>ROUND(BA99*L30,2)</f>
        <v>0</v>
      </c>
      <c r="AX99" s="99">
        <f>ROUND(BB99*L29,2)</f>
        <v>0</v>
      </c>
      <c r="AY99" s="99">
        <f>ROUND(BC99*L30,2)</f>
        <v>0</v>
      </c>
      <c r="AZ99" s="99">
        <f>ROUND(SUM(AZ100:AZ102),2)</f>
        <v>0</v>
      </c>
      <c r="BA99" s="99">
        <f>ROUND(SUM(BA100:BA102),2)</f>
        <v>0</v>
      </c>
      <c r="BB99" s="99">
        <f>ROUND(SUM(BB100:BB102),2)</f>
        <v>0</v>
      </c>
      <c r="BC99" s="99">
        <f>ROUND(SUM(BC100:BC102),2)</f>
        <v>0</v>
      </c>
      <c r="BD99" s="101">
        <f>ROUND(SUM(BD100:BD102),2)</f>
        <v>0</v>
      </c>
      <c r="BS99" s="102" t="s">
        <v>71</v>
      </c>
      <c r="BT99" s="102" t="s">
        <v>79</v>
      </c>
      <c r="BU99" s="102" t="s">
        <v>73</v>
      </c>
      <c r="BV99" s="102" t="s">
        <v>74</v>
      </c>
      <c r="BW99" s="102" t="s">
        <v>94</v>
      </c>
      <c r="BX99" s="102" t="s">
        <v>5</v>
      </c>
      <c r="CL99" s="102" t="s">
        <v>1</v>
      </c>
      <c r="CM99" s="102" t="s">
        <v>81</v>
      </c>
    </row>
    <row r="100" spans="1:91" s="4" customFormat="1" ht="16.5" customHeight="1">
      <c r="A100" s="103" t="s">
        <v>82</v>
      </c>
      <c r="B100" s="58"/>
      <c r="C100" s="104"/>
      <c r="D100" s="104"/>
      <c r="E100" s="281" t="s">
        <v>95</v>
      </c>
      <c r="F100" s="281"/>
      <c r="G100" s="281"/>
      <c r="H100" s="281"/>
      <c r="I100" s="281"/>
      <c r="J100" s="104"/>
      <c r="K100" s="281" t="s">
        <v>96</v>
      </c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79">
        <f>'SO 201 - Železniční svrše...'!J32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105" t="s">
        <v>85</v>
      </c>
      <c r="AR100" s="60"/>
      <c r="AS100" s="106">
        <v>0</v>
      </c>
      <c r="AT100" s="107">
        <f t="shared" si="1"/>
        <v>0</v>
      </c>
      <c r="AU100" s="108">
        <f>'SO 201 - Železniční svrše...'!P123</f>
        <v>0</v>
      </c>
      <c r="AV100" s="107">
        <f>'SO 201 - Železniční svrše...'!J35</f>
        <v>0</v>
      </c>
      <c r="AW100" s="107">
        <f>'SO 201 - Železniční svrše...'!J36</f>
        <v>0</v>
      </c>
      <c r="AX100" s="107">
        <f>'SO 201 - Železniční svrše...'!J37</f>
        <v>0</v>
      </c>
      <c r="AY100" s="107">
        <f>'SO 201 - Železniční svrše...'!J38</f>
        <v>0</v>
      </c>
      <c r="AZ100" s="107">
        <f>'SO 201 - Železniční svrše...'!F35</f>
        <v>0</v>
      </c>
      <c r="BA100" s="107">
        <f>'SO 201 - Železniční svrše...'!F36</f>
        <v>0</v>
      </c>
      <c r="BB100" s="107">
        <f>'SO 201 - Železniční svrše...'!F37</f>
        <v>0</v>
      </c>
      <c r="BC100" s="107">
        <f>'SO 201 - Železniční svrše...'!F38</f>
        <v>0</v>
      </c>
      <c r="BD100" s="109">
        <f>'SO 201 - Železniční svrše...'!F39</f>
        <v>0</v>
      </c>
      <c r="BT100" s="110" t="s">
        <v>81</v>
      </c>
      <c r="BV100" s="110" t="s">
        <v>74</v>
      </c>
      <c r="BW100" s="110" t="s">
        <v>97</v>
      </c>
      <c r="BX100" s="110" t="s">
        <v>94</v>
      </c>
      <c r="CL100" s="110" t="s">
        <v>1</v>
      </c>
    </row>
    <row r="101" spans="1:91" s="4" customFormat="1" ht="16.5" customHeight="1">
      <c r="A101" s="103" t="s">
        <v>82</v>
      </c>
      <c r="B101" s="58"/>
      <c r="C101" s="104"/>
      <c r="D101" s="104"/>
      <c r="E101" s="281" t="s">
        <v>98</v>
      </c>
      <c r="F101" s="281"/>
      <c r="G101" s="281"/>
      <c r="H101" s="281"/>
      <c r="I101" s="281"/>
      <c r="J101" s="104"/>
      <c r="K101" s="281" t="s">
        <v>93</v>
      </c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79">
        <f>'SO 202 - Oprava mostu v k...'!J32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105" t="s">
        <v>85</v>
      </c>
      <c r="AR101" s="60"/>
      <c r="AS101" s="106">
        <v>0</v>
      </c>
      <c r="AT101" s="107">
        <f t="shared" si="1"/>
        <v>0</v>
      </c>
      <c r="AU101" s="108">
        <f>'SO 202 - Oprava mostu v k...'!P134</f>
        <v>0</v>
      </c>
      <c r="AV101" s="107">
        <f>'SO 202 - Oprava mostu v k...'!J35</f>
        <v>0</v>
      </c>
      <c r="AW101" s="107">
        <f>'SO 202 - Oprava mostu v k...'!J36</f>
        <v>0</v>
      </c>
      <c r="AX101" s="107">
        <f>'SO 202 - Oprava mostu v k...'!J37</f>
        <v>0</v>
      </c>
      <c r="AY101" s="107">
        <f>'SO 202 - Oprava mostu v k...'!J38</f>
        <v>0</v>
      </c>
      <c r="AZ101" s="107">
        <f>'SO 202 - Oprava mostu v k...'!F35</f>
        <v>0</v>
      </c>
      <c r="BA101" s="107">
        <f>'SO 202 - Oprava mostu v k...'!F36</f>
        <v>0</v>
      </c>
      <c r="BB101" s="107">
        <f>'SO 202 - Oprava mostu v k...'!F37</f>
        <v>0</v>
      </c>
      <c r="BC101" s="107">
        <f>'SO 202 - Oprava mostu v k...'!F38</f>
        <v>0</v>
      </c>
      <c r="BD101" s="109">
        <f>'SO 202 - Oprava mostu v k...'!F39</f>
        <v>0</v>
      </c>
      <c r="BT101" s="110" t="s">
        <v>81</v>
      </c>
      <c r="BV101" s="110" t="s">
        <v>74</v>
      </c>
      <c r="BW101" s="110" t="s">
        <v>99</v>
      </c>
      <c r="BX101" s="110" t="s">
        <v>94</v>
      </c>
      <c r="CL101" s="110" t="s">
        <v>1</v>
      </c>
    </row>
    <row r="102" spans="1:91" s="4" customFormat="1" ht="23.25" customHeight="1">
      <c r="A102" s="103" t="s">
        <v>82</v>
      </c>
      <c r="B102" s="58"/>
      <c r="C102" s="104"/>
      <c r="D102" s="104"/>
      <c r="E102" s="281" t="s">
        <v>89</v>
      </c>
      <c r="F102" s="281"/>
      <c r="G102" s="281"/>
      <c r="H102" s="281"/>
      <c r="I102" s="281"/>
      <c r="J102" s="104"/>
      <c r="K102" s="281" t="s">
        <v>100</v>
      </c>
      <c r="L102" s="281"/>
      <c r="M102" s="281"/>
      <c r="N102" s="281"/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79">
        <f>'VRN - Vedlejší rozpočtové..._01'!J32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105" t="s">
        <v>85</v>
      </c>
      <c r="AR102" s="60"/>
      <c r="AS102" s="111">
        <v>0</v>
      </c>
      <c r="AT102" s="112">
        <f t="shared" si="1"/>
        <v>0</v>
      </c>
      <c r="AU102" s="113">
        <f>'VRN - Vedlejší rozpočtové..._01'!P126</f>
        <v>0</v>
      </c>
      <c r="AV102" s="112">
        <f>'VRN - Vedlejší rozpočtové..._01'!J35</f>
        <v>0</v>
      </c>
      <c r="AW102" s="112">
        <f>'VRN - Vedlejší rozpočtové..._01'!J36</f>
        <v>0</v>
      </c>
      <c r="AX102" s="112">
        <f>'VRN - Vedlejší rozpočtové..._01'!J37</f>
        <v>0</v>
      </c>
      <c r="AY102" s="112">
        <f>'VRN - Vedlejší rozpočtové..._01'!J38</f>
        <v>0</v>
      </c>
      <c r="AZ102" s="112">
        <f>'VRN - Vedlejší rozpočtové..._01'!F35</f>
        <v>0</v>
      </c>
      <c r="BA102" s="112">
        <f>'VRN - Vedlejší rozpočtové..._01'!F36</f>
        <v>0</v>
      </c>
      <c r="BB102" s="112">
        <f>'VRN - Vedlejší rozpočtové..._01'!F37</f>
        <v>0</v>
      </c>
      <c r="BC102" s="112">
        <f>'VRN - Vedlejší rozpočtové..._01'!F38</f>
        <v>0</v>
      </c>
      <c r="BD102" s="114">
        <f>'VRN - Vedlejší rozpočtové..._01'!F39</f>
        <v>0</v>
      </c>
      <c r="BT102" s="110" t="s">
        <v>81</v>
      </c>
      <c r="BV102" s="110" t="s">
        <v>74</v>
      </c>
      <c r="BW102" s="110" t="s">
        <v>101</v>
      </c>
      <c r="BX102" s="110" t="s">
        <v>94</v>
      </c>
      <c r="CL102" s="110" t="s">
        <v>1</v>
      </c>
    </row>
    <row r="103" spans="1:91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ug2M4MhwyHNbEhhCC8ZjTypCfnrKTsbM8/BC+s3DTNwBxD7mE7HE2CsLFTeioTXZ758+Dk9yjJUfVdv3pqzsTg==" saltValue="CmaYPl+LIvFD6bi7QJ3CIZB0x5QerdMaA9Qy0Sa536LLPq5AIAKGxK+7jmRqyUtJ7bZe7vSAKroYjr/GMSbMfw==" spinCount="100000" sheet="1" objects="1" scenarios="1" formatColumns="0" formatRows="0"/>
  <mergeCells count="70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W30:AE30"/>
    <mergeCell ref="AK30:AO30"/>
    <mergeCell ref="L30:P30"/>
    <mergeCell ref="AK31:AO31"/>
    <mergeCell ref="AN102:AP102"/>
    <mergeCell ref="AG102:AM102"/>
    <mergeCell ref="AN99:AP99"/>
    <mergeCell ref="AG99:AM99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O 101 - Železniční svrše...'!C2" display="/"/>
    <hyperlink ref="A97" location="'SO 102 - Oprava mostu v k...'!C2" display="/"/>
    <hyperlink ref="A98" location="'VRN - Vedlejší rozpočtové...'!C2" display="/"/>
    <hyperlink ref="A100" location="'SO 201 - Železniční svrše...'!C2" display="/"/>
    <hyperlink ref="A101" location="'SO 202 - Oprava mostu v k...'!C2" display="/"/>
    <hyperlink ref="A102" location="'VRN - Vedlejší rozpočtové..._0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topLeftCell="A137" workbookViewId="0">
      <selection activeCell="A163" sqref="A16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86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104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106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ROUND((SUM(BE123:BE178)),  2)</f>
        <v>0</v>
      </c>
      <c r="G35" s="34"/>
      <c r="H35" s="34"/>
      <c r="I35" s="130">
        <v>0.21</v>
      </c>
      <c r="J35" s="129">
        <f>ROUND(((SUM(BE123:BE178))*I35),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ROUND((SUM(BF123:BF178)),  2)</f>
        <v>0</v>
      </c>
      <c r="G36" s="34"/>
      <c r="H36" s="34"/>
      <c r="I36" s="130">
        <v>0.15</v>
      </c>
      <c r="J36" s="129">
        <f>ROUND(((SUM(BF123:BF178))*I36),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ROUND((SUM(BG123:BG178)),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ROUND((SUM(BH123:BH178)),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ROUND((SUM(BI123:BI178)),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104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SO 101 - Železniční svršek na mostě v km 72,628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112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113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" hidden="1" customHeight="1">
      <c r="B101" s="153"/>
      <c r="C101" s="154"/>
      <c r="D101" s="155" t="s">
        <v>114</v>
      </c>
      <c r="E101" s="156"/>
      <c r="F101" s="156"/>
      <c r="G101" s="156"/>
      <c r="H101" s="156"/>
      <c r="I101" s="156"/>
      <c r="J101" s="157">
        <f>J168</f>
        <v>0</v>
      </c>
      <c r="K101" s="154"/>
      <c r="L101" s="158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idden="1"/>
    <row r="105" spans="1:47" hidden="1"/>
    <row r="106" spans="1:47" hidden="1"/>
    <row r="107" spans="1:47" s="2" customFormat="1" ht="6.9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" customHeight="1">
      <c r="A108" s="34"/>
      <c r="B108" s="35"/>
      <c r="C108" s="23" t="s">
        <v>115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05" t="str">
        <f>E7</f>
        <v>Oprava mostů na trati Ždár nad Sázavou - Nové Město na Moravě - Tišnov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05" t="s">
        <v>104</v>
      </c>
      <c r="F113" s="304"/>
      <c r="G113" s="304"/>
      <c r="H113" s="304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105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3" t="str">
        <f>E11</f>
        <v>SO 101 - Železniční svršek na mostě v km 72,628</v>
      </c>
      <c r="F115" s="304"/>
      <c r="G115" s="304"/>
      <c r="H115" s="304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15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15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116</v>
      </c>
      <c r="D122" s="167" t="s">
        <v>57</v>
      </c>
      <c r="E122" s="167" t="s">
        <v>53</v>
      </c>
      <c r="F122" s="167" t="s">
        <v>54</v>
      </c>
      <c r="G122" s="167" t="s">
        <v>117</v>
      </c>
      <c r="H122" s="167" t="s">
        <v>118</v>
      </c>
      <c r="I122" s="167" t="s">
        <v>119</v>
      </c>
      <c r="J122" s="168" t="s">
        <v>109</v>
      </c>
      <c r="K122" s="169" t="s">
        <v>120</v>
      </c>
      <c r="L122" s="170"/>
      <c r="M122" s="75" t="s">
        <v>1</v>
      </c>
      <c r="N122" s="76" t="s">
        <v>36</v>
      </c>
      <c r="O122" s="76" t="s">
        <v>121</v>
      </c>
      <c r="P122" s="76" t="s">
        <v>122</v>
      </c>
      <c r="Q122" s="76" t="s">
        <v>123</v>
      </c>
      <c r="R122" s="76" t="s">
        <v>124</v>
      </c>
      <c r="S122" s="76" t="s">
        <v>125</v>
      </c>
      <c r="T122" s="77" t="s">
        <v>126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8" customHeight="1">
      <c r="A123" s="34"/>
      <c r="B123" s="35"/>
      <c r="C123" s="82" t="s">
        <v>127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P124+P168</f>
        <v>0</v>
      </c>
      <c r="Q123" s="79"/>
      <c r="R123" s="173">
        <f>R124+R168</f>
        <v>221.44392000000002</v>
      </c>
      <c r="S123" s="79"/>
      <c r="T123" s="174">
        <f>T124+T168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111</v>
      </c>
      <c r="BK123" s="175">
        <f>BK124+BK168</f>
        <v>0</v>
      </c>
    </row>
    <row r="124" spans="1:65" s="12" customFormat="1" ht="25.95" customHeight="1">
      <c r="B124" s="176"/>
      <c r="C124" s="177"/>
      <c r="D124" s="178" t="s">
        <v>71</v>
      </c>
      <c r="E124" s="179" t="s">
        <v>128</v>
      </c>
      <c r="F124" s="179" t="s">
        <v>129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221.44392000000002</v>
      </c>
      <c r="S124" s="184"/>
      <c r="T124" s="186">
        <f>T125</f>
        <v>0</v>
      </c>
      <c r="AR124" s="187" t="s">
        <v>79</v>
      </c>
      <c r="AT124" s="188" t="s">
        <v>71</v>
      </c>
      <c r="AU124" s="188" t="s">
        <v>72</v>
      </c>
      <c r="AY124" s="187" t="s">
        <v>130</v>
      </c>
      <c r="BK124" s="189">
        <f>BK125</f>
        <v>0</v>
      </c>
    </row>
    <row r="125" spans="1:65" s="12" customFormat="1" ht="22.8" customHeight="1">
      <c r="B125" s="176"/>
      <c r="C125" s="177"/>
      <c r="D125" s="178" t="s">
        <v>71</v>
      </c>
      <c r="E125" s="190" t="s">
        <v>131</v>
      </c>
      <c r="F125" s="190" t="s">
        <v>132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SUM(P126:P167)</f>
        <v>0</v>
      </c>
      <c r="Q125" s="184"/>
      <c r="R125" s="185">
        <f>SUM(R126:R167)</f>
        <v>221.44392000000002</v>
      </c>
      <c r="S125" s="184"/>
      <c r="T125" s="186">
        <f>SUM(T126:T167)</f>
        <v>0</v>
      </c>
      <c r="AR125" s="187" t="s">
        <v>79</v>
      </c>
      <c r="AT125" s="188" t="s">
        <v>71</v>
      </c>
      <c r="AU125" s="188" t="s">
        <v>79</v>
      </c>
      <c r="AY125" s="187" t="s">
        <v>130</v>
      </c>
      <c r="BK125" s="189">
        <f>SUM(BK126:BK167)</f>
        <v>0</v>
      </c>
    </row>
    <row r="126" spans="1:65" s="2" customFormat="1" ht="21.75" customHeight="1">
      <c r="A126" s="34"/>
      <c r="B126" s="35"/>
      <c r="C126" s="192" t="s">
        <v>79</v>
      </c>
      <c r="D126" s="192" t="s">
        <v>133</v>
      </c>
      <c r="E126" s="193" t="s">
        <v>134</v>
      </c>
      <c r="F126" s="194" t="s">
        <v>135</v>
      </c>
      <c r="G126" s="195" t="s">
        <v>136</v>
      </c>
      <c r="H126" s="196">
        <v>0.3</v>
      </c>
      <c r="I126" s="197"/>
      <c r="J126" s="198">
        <f>ROUND(I126*H126,2)</f>
        <v>0</v>
      </c>
      <c r="K126" s="199"/>
      <c r="L126" s="39"/>
      <c r="M126" s="200" t="s">
        <v>1</v>
      </c>
      <c r="N126" s="201" t="s">
        <v>37</v>
      </c>
      <c r="O126" s="7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137</v>
      </c>
      <c r="AT126" s="204" t="s">
        <v>133</v>
      </c>
      <c r="AU126" s="204" t="s">
        <v>81</v>
      </c>
      <c r="AY126" s="17" t="s">
        <v>130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79</v>
      </c>
      <c r="BK126" s="205">
        <f>ROUND(I126*H126,2)</f>
        <v>0</v>
      </c>
      <c r="BL126" s="17" t="s">
        <v>137</v>
      </c>
      <c r="BM126" s="204" t="s">
        <v>138</v>
      </c>
    </row>
    <row r="127" spans="1:65" s="13" customFormat="1">
      <c r="B127" s="206"/>
      <c r="C127" s="207"/>
      <c r="D127" s="208" t="s">
        <v>139</v>
      </c>
      <c r="E127" s="209" t="s">
        <v>1</v>
      </c>
      <c r="F127" s="210" t="s">
        <v>140</v>
      </c>
      <c r="G127" s="207"/>
      <c r="H127" s="211">
        <v>0.3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139</v>
      </c>
      <c r="AU127" s="217" t="s">
        <v>81</v>
      </c>
      <c r="AV127" s="13" t="s">
        <v>81</v>
      </c>
      <c r="AW127" s="13" t="s">
        <v>29</v>
      </c>
      <c r="AX127" s="13" t="s">
        <v>79</v>
      </c>
      <c r="AY127" s="217" t="s">
        <v>130</v>
      </c>
    </row>
    <row r="128" spans="1:65" s="2" customFormat="1" ht="16.5" customHeight="1">
      <c r="A128" s="34"/>
      <c r="B128" s="35"/>
      <c r="C128" s="192" t="s">
        <v>81</v>
      </c>
      <c r="D128" s="192" t="s">
        <v>133</v>
      </c>
      <c r="E128" s="193" t="s">
        <v>141</v>
      </c>
      <c r="F128" s="194" t="s">
        <v>142</v>
      </c>
      <c r="G128" s="195" t="s">
        <v>143</v>
      </c>
      <c r="H128" s="196">
        <v>38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37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137</v>
      </c>
      <c r="AT128" s="204" t="s">
        <v>133</v>
      </c>
      <c r="AU128" s="204" t="s">
        <v>81</v>
      </c>
      <c r="AY128" s="17" t="s">
        <v>130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79</v>
      </c>
      <c r="BK128" s="205">
        <f>ROUND(I128*H128,2)</f>
        <v>0</v>
      </c>
      <c r="BL128" s="17" t="s">
        <v>137</v>
      </c>
      <c r="BM128" s="204" t="s">
        <v>144</v>
      </c>
    </row>
    <row r="129" spans="1:65" s="13" customFormat="1">
      <c r="B129" s="206"/>
      <c r="C129" s="207"/>
      <c r="D129" s="208" t="s">
        <v>139</v>
      </c>
      <c r="E129" s="209" t="s">
        <v>1</v>
      </c>
      <c r="F129" s="210" t="s">
        <v>145</v>
      </c>
      <c r="G129" s="207"/>
      <c r="H129" s="211">
        <v>38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139</v>
      </c>
      <c r="AU129" s="217" t="s">
        <v>81</v>
      </c>
      <c r="AV129" s="13" t="s">
        <v>81</v>
      </c>
      <c r="AW129" s="13" t="s">
        <v>29</v>
      </c>
      <c r="AX129" s="13" t="s">
        <v>79</v>
      </c>
      <c r="AY129" s="217" t="s">
        <v>130</v>
      </c>
    </row>
    <row r="130" spans="1:65" s="2" customFormat="1" ht="16.5" customHeight="1">
      <c r="A130" s="34"/>
      <c r="B130" s="35"/>
      <c r="C130" s="192" t="s">
        <v>146</v>
      </c>
      <c r="D130" s="192" t="s">
        <v>133</v>
      </c>
      <c r="E130" s="193" t="s">
        <v>147</v>
      </c>
      <c r="F130" s="194" t="s">
        <v>148</v>
      </c>
      <c r="G130" s="195" t="s">
        <v>143</v>
      </c>
      <c r="H130" s="196">
        <v>38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37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137</v>
      </c>
      <c r="AT130" s="204" t="s">
        <v>133</v>
      </c>
      <c r="AU130" s="204" t="s">
        <v>81</v>
      </c>
      <c r="AY130" s="17" t="s">
        <v>130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79</v>
      </c>
      <c r="BK130" s="205">
        <f>ROUND(I130*H130,2)</f>
        <v>0</v>
      </c>
      <c r="BL130" s="17" t="s">
        <v>137</v>
      </c>
      <c r="BM130" s="204" t="s">
        <v>149</v>
      </c>
    </row>
    <row r="131" spans="1:65" s="13" customFormat="1">
      <c r="B131" s="206"/>
      <c r="C131" s="207"/>
      <c r="D131" s="208" t="s">
        <v>139</v>
      </c>
      <c r="E131" s="209" t="s">
        <v>1</v>
      </c>
      <c r="F131" s="210" t="s">
        <v>145</v>
      </c>
      <c r="G131" s="207"/>
      <c r="H131" s="211">
        <v>38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139</v>
      </c>
      <c r="AU131" s="217" t="s">
        <v>81</v>
      </c>
      <c r="AV131" s="13" t="s">
        <v>81</v>
      </c>
      <c r="AW131" s="13" t="s">
        <v>29</v>
      </c>
      <c r="AX131" s="13" t="s">
        <v>79</v>
      </c>
      <c r="AY131" s="217" t="s">
        <v>130</v>
      </c>
    </row>
    <row r="132" spans="1:65" s="2" customFormat="1" ht="21.75" customHeight="1">
      <c r="A132" s="34"/>
      <c r="B132" s="35"/>
      <c r="C132" s="192" t="s">
        <v>137</v>
      </c>
      <c r="D132" s="192" t="s">
        <v>133</v>
      </c>
      <c r="E132" s="193" t="s">
        <v>150</v>
      </c>
      <c r="F132" s="194" t="s">
        <v>151</v>
      </c>
      <c r="G132" s="195" t="s">
        <v>136</v>
      </c>
      <c r="H132" s="196">
        <v>0.3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37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137</v>
      </c>
      <c r="AT132" s="204" t="s">
        <v>133</v>
      </c>
      <c r="AU132" s="204" t="s">
        <v>81</v>
      </c>
      <c r="AY132" s="17" t="s">
        <v>130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79</v>
      </c>
      <c r="BK132" s="205">
        <f>ROUND(I132*H132,2)</f>
        <v>0</v>
      </c>
      <c r="BL132" s="17" t="s">
        <v>137</v>
      </c>
      <c r="BM132" s="204" t="s">
        <v>152</v>
      </c>
    </row>
    <row r="133" spans="1:65" s="13" customFormat="1">
      <c r="B133" s="206"/>
      <c r="C133" s="207"/>
      <c r="D133" s="208" t="s">
        <v>139</v>
      </c>
      <c r="E133" s="209" t="s">
        <v>1</v>
      </c>
      <c r="F133" s="210" t="s">
        <v>153</v>
      </c>
      <c r="G133" s="207"/>
      <c r="H133" s="211">
        <v>0.3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139</v>
      </c>
      <c r="AU133" s="217" t="s">
        <v>81</v>
      </c>
      <c r="AV133" s="13" t="s">
        <v>81</v>
      </c>
      <c r="AW133" s="13" t="s">
        <v>29</v>
      </c>
      <c r="AX133" s="13" t="s">
        <v>79</v>
      </c>
      <c r="AY133" s="217" t="s">
        <v>130</v>
      </c>
    </row>
    <row r="134" spans="1:65" s="2" customFormat="1" ht="16.5" customHeight="1">
      <c r="A134" s="34"/>
      <c r="B134" s="35"/>
      <c r="C134" s="192" t="s">
        <v>131</v>
      </c>
      <c r="D134" s="192" t="s">
        <v>133</v>
      </c>
      <c r="E134" s="193" t="s">
        <v>154</v>
      </c>
      <c r="F134" s="194" t="s">
        <v>155</v>
      </c>
      <c r="G134" s="195" t="s">
        <v>143</v>
      </c>
      <c r="H134" s="196">
        <v>73.44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37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137</v>
      </c>
      <c r="AT134" s="204" t="s">
        <v>133</v>
      </c>
      <c r="AU134" s="204" t="s">
        <v>81</v>
      </c>
      <c r="AY134" s="17" t="s">
        <v>130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79</v>
      </c>
      <c r="BK134" s="205">
        <f>ROUND(I134*H134,2)</f>
        <v>0</v>
      </c>
      <c r="BL134" s="17" t="s">
        <v>137</v>
      </c>
      <c r="BM134" s="204" t="s">
        <v>156</v>
      </c>
    </row>
    <row r="135" spans="1:65" s="13" customFormat="1">
      <c r="B135" s="206"/>
      <c r="C135" s="207"/>
      <c r="D135" s="208" t="s">
        <v>139</v>
      </c>
      <c r="E135" s="209" t="s">
        <v>1</v>
      </c>
      <c r="F135" s="210" t="s">
        <v>157</v>
      </c>
      <c r="G135" s="207"/>
      <c r="H135" s="211">
        <v>73.44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139</v>
      </c>
      <c r="AU135" s="217" t="s">
        <v>81</v>
      </c>
      <c r="AV135" s="13" t="s">
        <v>81</v>
      </c>
      <c r="AW135" s="13" t="s">
        <v>29</v>
      </c>
      <c r="AX135" s="13" t="s">
        <v>79</v>
      </c>
      <c r="AY135" s="217" t="s">
        <v>130</v>
      </c>
    </row>
    <row r="136" spans="1:65" s="2" customFormat="1" ht="21.75" customHeight="1">
      <c r="A136" s="34"/>
      <c r="B136" s="35"/>
      <c r="C136" s="192" t="s">
        <v>158</v>
      </c>
      <c r="D136" s="192" t="s">
        <v>133</v>
      </c>
      <c r="E136" s="193" t="s">
        <v>159</v>
      </c>
      <c r="F136" s="194" t="s">
        <v>160</v>
      </c>
      <c r="G136" s="195" t="s">
        <v>136</v>
      </c>
      <c r="H136" s="196">
        <v>0.02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37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137</v>
      </c>
      <c r="AT136" s="204" t="s">
        <v>133</v>
      </c>
      <c r="AU136" s="204" t="s">
        <v>81</v>
      </c>
      <c r="AY136" s="17" t="s">
        <v>130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79</v>
      </c>
      <c r="BK136" s="205">
        <f>ROUND(I136*H136,2)</f>
        <v>0</v>
      </c>
      <c r="BL136" s="17" t="s">
        <v>137</v>
      </c>
      <c r="BM136" s="204" t="s">
        <v>161</v>
      </c>
    </row>
    <row r="137" spans="1:65" s="13" customFormat="1">
      <c r="B137" s="206"/>
      <c r="C137" s="207"/>
      <c r="D137" s="208" t="s">
        <v>139</v>
      </c>
      <c r="E137" s="209" t="s">
        <v>1</v>
      </c>
      <c r="F137" s="210" t="s">
        <v>162</v>
      </c>
      <c r="G137" s="207"/>
      <c r="H137" s="211">
        <v>0.02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139</v>
      </c>
      <c r="AU137" s="217" t="s">
        <v>81</v>
      </c>
      <c r="AV137" s="13" t="s">
        <v>81</v>
      </c>
      <c r="AW137" s="13" t="s">
        <v>29</v>
      </c>
      <c r="AX137" s="13" t="s">
        <v>79</v>
      </c>
      <c r="AY137" s="217" t="s">
        <v>130</v>
      </c>
    </row>
    <row r="138" spans="1:65" s="2" customFormat="1" ht="21.75" customHeight="1">
      <c r="A138" s="34"/>
      <c r="B138" s="35"/>
      <c r="C138" s="192" t="s">
        <v>163</v>
      </c>
      <c r="D138" s="192" t="s">
        <v>133</v>
      </c>
      <c r="E138" s="193" t="s">
        <v>164</v>
      </c>
      <c r="F138" s="194" t="s">
        <v>165</v>
      </c>
      <c r="G138" s="195" t="s">
        <v>136</v>
      </c>
      <c r="H138" s="196">
        <v>0.02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37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137</v>
      </c>
      <c r="AT138" s="204" t="s">
        <v>133</v>
      </c>
      <c r="AU138" s="204" t="s">
        <v>81</v>
      </c>
      <c r="AY138" s="17" t="s">
        <v>130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79</v>
      </c>
      <c r="BK138" s="205">
        <f>ROUND(I138*H138,2)</f>
        <v>0</v>
      </c>
      <c r="BL138" s="17" t="s">
        <v>137</v>
      </c>
      <c r="BM138" s="204" t="s">
        <v>166</v>
      </c>
    </row>
    <row r="139" spans="1:65" s="13" customFormat="1">
      <c r="B139" s="206"/>
      <c r="C139" s="207"/>
      <c r="D139" s="208" t="s">
        <v>139</v>
      </c>
      <c r="E139" s="209" t="s">
        <v>1</v>
      </c>
      <c r="F139" s="210" t="s">
        <v>162</v>
      </c>
      <c r="G139" s="207"/>
      <c r="H139" s="211">
        <v>0.02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139</v>
      </c>
      <c r="AU139" s="217" t="s">
        <v>81</v>
      </c>
      <c r="AV139" s="13" t="s">
        <v>81</v>
      </c>
      <c r="AW139" s="13" t="s">
        <v>29</v>
      </c>
      <c r="AX139" s="13" t="s">
        <v>79</v>
      </c>
      <c r="AY139" s="217" t="s">
        <v>130</v>
      </c>
    </row>
    <row r="140" spans="1:65" s="2" customFormat="1" ht="21.75" customHeight="1">
      <c r="A140" s="34"/>
      <c r="B140" s="35"/>
      <c r="C140" s="218" t="s">
        <v>167</v>
      </c>
      <c r="D140" s="218" t="s">
        <v>168</v>
      </c>
      <c r="E140" s="219" t="s">
        <v>169</v>
      </c>
      <c r="F140" s="220" t="s">
        <v>170</v>
      </c>
      <c r="G140" s="221" t="s">
        <v>171</v>
      </c>
      <c r="H140" s="222">
        <v>252</v>
      </c>
      <c r="I140" s="223"/>
      <c r="J140" s="224">
        <f>ROUND(I140*H140,2)</f>
        <v>0</v>
      </c>
      <c r="K140" s="225"/>
      <c r="L140" s="226"/>
      <c r="M140" s="227" t="s">
        <v>1</v>
      </c>
      <c r="N140" s="228" t="s">
        <v>37</v>
      </c>
      <c r="O140" s="71"/>
      <c r="P140" s="202">
        <f>O140*H140</f>
        <v>0</v>
      </c>
      <c r="Q140" s="202">
        <v>1.23E-3</v>
      </c>
      <c r="R140" s="202">
        <f>Q140*H140</f>
        <v>0.30996000000000001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167</v>
      </c>
      <c r="AT140" s="204" t="s">
        <v>168</v>
      </c>
      <c r="AU140" s="204" t="s">
        <v>81</v>
      </c>
      <c r="AY140" s="17" t="s">
        <v>130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79</v>
      </c>
      <c r="BK140" s="205">
        <f>ROUND(I140*H140,2)</f>
        <v>0</v>
      </c>
      <c r="BL140" s="17" t="s">
        <v>137</v>
      </c>
      <c r="BM140" s="204" t="s">
        <v>172</v>
      </c>
    </row>
    <row r="141" spans="1:65" s="13" customFormat="1">
      <c r="B141" s="206"/>
      <c r="C141" s="207"/>
      <c r="D141" s="208" t="s">
        <v>139</v>
      </c>
      <c r="E141" s="209" t="s">
        <v>1</v>
      </c>
      <c r="F141" s="210" t="s">
        <v>173</v>
      </c>
      <c r="G141" s="207"/>
      <c r="H141" s="211">
        <v>108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139</v>
      </c>
      <c r="AU141" s="217" t="s">
        <v>81</v>
      </c>
      <c r="AV141" s="13" t="s">
        <v>81</v>
      </c>
      <c r="AW141" s="13" t="s">
        <v>29</v>
      </c>
      <c r="AX141" s="13" t="s">
        <v>72</v>
      </c>
      <c r="AY141" s="217" t="s">
        <v>130</v>
      </c>
    </row>
    <row r="142" spans="1:65" s="13" customFormat="1">
      <c r="B142" s="206"/>
      <c r="C142" s="207"/>
      <c r="D142" s="208" t="s">
        <v>139</v>
      </c>
      <c r="E142" s="209" t="s">
        <v>1</v>
      </c>
      <c r="F142" s="210" t="s">
        <v>174</v>
      </c>
      <c r="G142" s="207"/>
      <c r="H142" s="211">
        <v>144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139</v>
      </c>
      <c r="AU142" s="217" t="s">
        <v>81</v>
      </c>
      <c r="AV142" s="13" t="s">
        <v>81</v>
      </c>
      <c r="AW142" s="13" t="s">
        <v>29</v>
      </c>
      <c r="AX142" s="13" t="s">
        <v>72</v>
      </c>
      <c r="AY142" s="217" t="s">
        <v>130</v>
      </c>
    </row>
    <row r="143" spans="1:65" s="14" customFormat="1">
      <c r="B143" s="229"/>
      <c r="C143" s="230"/>
      <c r="D143" s="208" t="s">
        <v>139</v>
      </c>
      <c r="E143" s="231" t="s">
        <v>1</v>
      </c>
      <c r="F143" s="232" t="s">
        <v>175</v>
      </c>
      <c r="G143" s="230"/>
      <c r="H143" s="233">
        <v>252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139</v>
      </c>
      <c r="AU143" s="239" t="s">
        <v>81</v>
      </c>
      <c r="AV143" s="14" t="s">
        <v>137</v>
      </c>
      <c r="AW143" s="14" t="s">
        <v>29</v>
      </c>
      <c r="AX143" s="14" t="s">
        <v>79</v>
      </c>
      <c r="AY143" s="239" t="s">
        <v>130</v>
      </c>
    </row>
    <row r="144" spans="1:65" s="2" customFormat="1" ht="21.75" customHeight="1">
      <c r="A144" s="34"/>
      <c r="B144" s="35"/>
      <c r="C144" s="192" t="s">
        <v>176</v>
      </c>
      <c r="D144" s="192" t="s">
        <v>133</v>
      </c>
      <c r="E144" s="193" t="s">
        <v>177</v>
      </c>
      <c r="F144" s="194" t="s">
        <v>178</v>
      </c>
      <c r="G144" s="195" t="s">
        <v>171</v>
      </c>
      <c r="H144" s="196">
        <v>4</v>
      </c>
      <c r="I144" s="197"/>
      <c r="J144" s="198">
        <f>ROUND(I144*H144,2)</f>
        <v>0</v>
      </c>
      <c r="K144" s="199"/>
      <c r="L144" s="39"/>
      <c r="M144" s="200" t="s">
        <v>1</v>
      </c>
      <c r="N144" s="201" t="s">
        <v>37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137</v>
      </c>
      <c r="AT144" s="204" t="s">
        <v>133</v>
      </c>
      <c r="AU144" s="204" t="s">
        <v>81</v>
      </c>
      <c r="AY144" s="17" t="s">
        <v>130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79</v>
      </c>
      <c r="BK144" s="205">
        <f>ROUND(I144*H144,2)</f>
        <v>0</v>
      </c>
      <c r="BL144" s="17" t="s">
        <v>137</v>
      </c>
      <c r="BM144" s="204" t="s">
        <v>179</v>
      </c>
    </row>
    <row r="145" spans="1:65" s="13" customFormat="1">
      <c r="B145" s="206"/>
      <c r="C145" s="207"/>
      <c r="D145" s="208" t="s">
        <v>139</v>
      </c>
      <c r="E145" s="209" t="s">
        <v>1</v>
      </c>
      <c r="F145" s="210" t="s">
        <v>180</v>
      </c>
      <c r="G145" s="207"/>
      <c r="H145" s="211">
        <v>4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139</v>
      </c>
      <c r="AU145" s="217" t="s">
        <v>81</v>
      </c>
      <c r="AV145" s="13" t="s">
        <v>81</v>
      </c>
      <c r="AW145" s="13" t="s">
        <v>29</v>
      </c>
      <c r="AX145" s="13" t="s">
        <v>79</v>
      </c>
      <c r="AY145" s="217" t="s">
        <v>130</v>
      </c>
    </row>
    <row r="146" spans="1:65" s="2" customFormat="1" ht="21.75" customHeight="1">
      <c r="A146" s="34"/>
      <c r="B146" s="35"/>
      <c r="C146" s="192" t="s">
        <v>181</v>
      </c>
      <c r="D146" s="192" t="s">
        <v>133</v>
      </c>
      <c r="E146" s="193" t="s">
        <v>182</v>
      </c>
      <c r="F146" s="194" t="s">
        <v>183</v>
      </c>
      <c r="G146" s="195" t="s">
        <v>171</v>
      </c>
      <c r="H146" s="196">
        <v>36</v>
      </c>
      <c r="I146" s="197"/>
      <c r="J146" s="198">
        <f>ROUND(I146*H146,2)</f>
        <v>0</v>
      </c>
      <c r="K146" s="199"/>
      <c r="L146" s="39"/>
      <c r="M146" s="200" t="s">
        <v>1</v>
      </c>
      <c r="N146" s="201" t="s">
        <v>37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137</v>
      </c>
      <c r="AT146" s="204" t="s">
        <v>133</v>
      </c>
      <c r="AU146" s="204" t="s">
        <v>81</v>
      </c>
      <c r="AY146" s="17" t="s">
        <v>130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79</v>
      </c>
      <c r="BK146" s="205">
        <f>ROUND(I146*H146,2)</f>
        <v>0</v>
      </c>
      <c r="BL146" s="17" t="s">
        <v>137</v>
      </c>
      <c r="BM146" s="204" t="s">
        <v>184</v>
      </c>
    </row>
    <row r="147" spans="1:65" s="13" customFormat="1">
      <c r="B147" s="206"/>
      <c r="C147" s="207"/>
      <c r="D147" s="208" t="s">
        <v>139</v>
      </c>
      <c r="E147" s="209" t="s">
        <v>1</v>
      </c>
      <c r="F147" s="210" t="s">
        <v>185</v>
      </c>
      <c r="G147" s="207"/>
      <c r="H147" s="211">
        <v>36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139</v>
      </c>
      <c r="AU147" s="217" t="s">
        <v>81</v>
      </c>
      <c r="AV147" s="13" t="s">
        <v>81</v>
      </c>
      <c r="AW147" s="13" t="s">
        <v>29</v>
      </c>
      <c r="AX147" s="13" t="s">
        <v>79</v>
      </c>
      <c r="AY147" s="217" t="s">
        <v>130</v>
      </c>
    </row>
    <row r="148" spans="1:65" s="2" customFormat="1" ht="21.75" customHeight="1">
      <c r="A148" s="34"/>
      <c r="B148" s="35"/>
      <c r="C148" s="192" t="s">
        <v>186</v>
      </c>
      <c r="D148" s="192" t="s">
        <v>133</v>
      </c>
      <c r="E148" s="193" t="s">
        <v>187</v>
      </c>
      <c r="F148" s="194" t="s">
        <v>188</v>
      </c>
      <c r="G148" s="195" t="s">
        <v>136</v>
      </c>
      <c r="H148" s="196">
        <v>0.36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37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137</v>
      </c>
      <c r="AT148" s="204" t="s">
        <v>133</v>
      </c>
      <c r="AU148" s="204" t="s">
        <v>81</v>
      </c>
      <c r="AY148" s="17" t="s">
        <v>130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79</v>
      </c>
      <c r="BK148" s="205">
        <f>ROUND(I148*H148,2)</f>
        <v>0</v>
      </c>
      <c r="BL148" s="17" t="s">
        <v>137</v>
      </c>
      <c r="BM148" s="204" t="s">
        <v>189</v>
      </c>
    </row>
    <row r="149" spans="1:65" s="13" customFormat="1">
      <c r="B149" s="206"/>
      <c r="C149" s="207"/>
      <c r="D149" s="208" t="s">
        <v>139</v>
      </c>
      <c r="E149" s="209" t="s">
        <v>1</v>
      </c>
      <c r="F149" s="210" t="s">
        <v>190</v>
      </c>
      <c r="G149" s="207"/>
      <c r="H149" s="211">
        <v>0.36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139</v>
      </c>
      <c r="AU149" s="217" t="s">
        <v>81</v>
      </c>
      <c r="AV149" s="13" t="s">
        <v>81</v>
      </c>
      <c r="AW149" s="13" t="s">
        <v>29</v>
      </c>
      <c r="AX149" s="13" t="s">
        <v>79</v>
      </c>
      <c r="AY149" s="217" t="s">
        <v>130</v>
      </c>
    </row>
    <row r="150" spans="1:65" s="2" customFormat="1" ht="21.75" customHeight="1">
      <c r="A150" s="34"/>
      <c r="B150" s="35"/>
      <c r="C150" s="192" t="s">
        <v>191</v>
      </c>
      <c r="D150" s="192" t="s">
        <v>133</v>
      </c>
      <c r="E150" s="193" t="s">
        <v>192</v>
      </c>
      <c r="F150" s="194" t="s">
        <v>193</v>
      </c>
      <c r="G150" s="195" t="s">
        <v>194</v>
      </c>
      <c r="H150" s="196">
        <v>4</v>
      </c>
      <c r="I150" s="197"/>
      <c r="J150" s="198">
        <f>ROUND(I150*H150,2)</f>
        <v>0</v>
      </c>
      <c r="K150" s="199"/>
      <c r="L150" s="39"/>
      <c r="M150" s="200" t="s">
        <v>1</v>
      </c>
      <c r="N150" s="201" t="s">
        <v>37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137</v>
      </c>
      <c r="AT150" s="204" t="s">
        <v>133</v>
      </c>
      <c r="AU150" s="204" t="s">
        <v>81</v>
      </c>
      <c r="AY150" s="17" t="s">
        <v>130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79</v>
      </c>
      <c r="BK150" s="205">
        <f>ROUND(I150*H150,2)</f>
        <v>0</v>
      </c>
      <c r="BL150" s="17" t="s">
        <v>137</v>
      </c>
      <c r="BM150" s="204" t="s">
        <v>195</v>
      </c>
    </row>
    <row r="151" spans="1:65" s="2" customFormat="1" ht="21.75" customHeight="1">
      <c r="A151" s="34"/>
      <c r="B151" s="35"/>
      <c r="C151" s="192" t="s">
        <v>196</v>
      </c>
      <c r="D151" s="192" t="s">
        <v>133</v>
      </c>
      <c r="E151" s="193" t="s">
        <v>197</v>
      </c>
      <c r="F151" s="194" t="s">
        <v>198</v>
      </c>
      <c r="G151" s="195" t="s">
        <v>194</v>
      </c>
      <c r="H151" s="196">
        <v>4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37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137</v>
      </c>
      <c r="AT151" s="204" t="s">
        <v>133</v>
      </c>
      <c r="AU151" s="204" t="s">
        <v>81</v>
      </c>
      <c r="AY151" s="17" t="s">
        <v>130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79</v>
      </c>
      <c r="BK151" s="205">
        <f>ROUND(I151*H151,2)</f>
        <v>0</v>
      </c>
      <c r="BL151" s="17" t="s">
        <v>137</v>
      </c>
      <c r="BM151" s="204" t="s">
        <v>199</v>
      </c>
    </row>
    <row r="152" spans="1:65" s="2" customFormat="1" ht="33" customHeight="1">
      <c r="A152" s="34"/>
      <c r="B152" s="35"/>
      <c r="C152" s="192" t="s">
        <v>200</v>
      </c>
      <c r="D152" s="192" t="s">
        <v>133</v>
      </c>
      <c r="E152" s="193" t="s">
        <v>201</v>
      </c>
      <c r="F152" s="194" t="s">
        <v>202</v>
      </c>
      <c r="G152" s="195" t="s">
        <v>203</v>
      </c>
      <c r="H152" s="196">
        <v>150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37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137</v>
      </c>
      <c r="AT152" s="204" t="s">
        <v>133</v>
      </c>
      <c r="AU152" s="204" t="s">
        <v>81</v>
      </c>
      <c r="AY152" s="17" t="s">
        <v>130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79</v>
      </c>
      <c r="BK152" s="205">
        <f>ROUND(I152*H152,2)</f>
        <v>0</v>
      </c>
      <c r="BL152" s="17" t="s">
        <v>137</v>
      </c>
      <c r="BM152" s="204" t="s">
        <v>204</v>
      </c>
    </row>
    <row r="153" spans="1:65" s="13" customFormat="1">
      <c r="B153" s="206"/>
      <c r="C153" s="207"/>
      <c r="D153" s="208" t="s">
        <v>139</v>
      </c>
      <c r="E153" s="209" t="s">
        <v>1</v>
      </c>
      <c r="F153" s="210" t="s">
        <v>205</v>
      </c>
      <c r="G153" s="207"/>
      <c r="H153" s="211">
        <v>150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139</v>
      </c>
      <c r="AU153" s="217" t="s">
        <v>81</v>
      </c>
      <c r="AV153" s="13" t="s">
        <v>81</v>
      </c>
      <c r="AW153" s="13" t="s">
        <v>29</v>
      </c>
      <c r="AX153" s="13" t="s">
        <v>79</v>
      </c>
      <c r="AY153" s="217" t="s">
        <v>130</v>
      </c>
    </row>
    <row r="154" spans="1:65" s="2" customFormat="1" ht="33" customHeight="1">
      <c r="A154" s="34"/>
      <c r="B154" s="35"/>
      <c r="C154" s="192" t="s">
        <v>8</v>
      </c>
      <c r="D154" s="192" t="s">
        <v>133</v>
      </c>
      <c r="E154" s="193" t="s">
        <v>206</v>
      </c>
      <c r="F154" s="194" t="s">
        <v>207</v>
      </c>
      <c r="G154" s="195" t="s">
        <v>203</v>
      </c>
      <c r="H154" s="196">
        <v>150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37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137</v>
      </c>
      <c r="AT154" s="204" t="s">
        <v>133</v>
      </c>
      <c r="AU154" s="204" t="s">
        <v>81</v>
      </c>
      <c r="AY154" s="17" t="s">
        <v>130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79</v>
      </c>
      <c r="BK154" s="205">
        <f>ROUND(I154*H154,2)</f>
        <v>0</v>
      </c>
      <c r="BL154" s="17" t="s">
        <v>137</v>
      </c>
      <c r="BM154" s="204" t="s">
        <v>208</v>
      </c>
    </row>
    <row r="155" spans="1:65" s="13" customFormat="1">
      <c r="B155" s="206"/>
      <c r="C155" s="207"/>
      <c r="D155" s="208" t="s">
        <v>139</v>
      </c>
      <c r="E155" s="209" t="s">
        <v>1</v>
      </c>
      <c r="F155" s="210" t="s">
        <v>205</v>
      </c>
      <c r="G155" s="207"/>
      <c r="H155" s="211">
        <v>150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139</v>
      </c>
      <c r="AU155" s="217" t="s">
        <v>81</v>
      </c>
      <c r="AV155" s="13" t="s">
        <v>81</v>
      </c>
      <c r="AW155" s="13" t="s">
        <v>29</v>
      </c>
      <c r="AX155" s="13" t="s">
        <v>79</v>
      </c>
      <c r="AY155" s="217" t="s">
        <v>130</v>
      </c>
    </row>
    <row r="156" spans="1:65" s="2" customFormat="1" ht="16.5" customHeight="1">
      <c r="A156" s="34"/>
      <c r="B156" s="35"/>
      <c r="C156" s="218" t="s">
        <v>209</v>
      </c>
      <c r="D156" s="218" t="s">
        <v>168</v>
      </c>
      <c r="E156" s="219" t="s">
        <v>210</v>
      </c>
      <c r="F156" s="220" t="s">
        <v>211</v>
      </c>
      <c r="G156" s="221" t="s">
        <v>212</v>
      </c>
      <c r="H156" s="222">
        <v>200.59200000000001</v>
      </c>
      <c r="I156" s="223"/>
      <c r="J156" s="224">
        <f>ROUND(I156*H156,2)</f>
        <v>0</v>
      </c>
      <c r="K156" s="225"/>
      <c r="L156" s="226"/>
      <c r="M156" s="227" t="s">
        <v>1</v>
      </c>
      <c r="N156" s="228" t="s">
        <v>37</v>
      </c>
      <c r="O156" s="71"/>
      <c r="P156" s="202">
        <f>O156*H156</f>
        <v>0</v>
      </c>
      <c r="Q156" s="202">
        <v>1</v>
      </c>
      <c r="R156" s="202">
        <f>Q156*H156</f>
        <v>200.59200000000001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167</v>
      </c>
      <c r="AT156" s="204" t="s">
        <v>168</v>
      </c>
      <c r="AU156" s="204" t="s">
        <v>81</v>
      </c>
      <c r="AY156" s="17" t="s">
        <v>130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79</v>
      </c>
      <c r="BK156" s="205">
        <f>ROUND(I156*H156,2)</f>
        <v>0</v>
      </c>
      <c r="BL156" s="17" t="s">
        <v>137</v>
      </c>
      <c r="BM156" s="204" t="s">
        <v>213</v>
      </c>
    </row>
    <row r="157" spans="1:65" s="13" customFormat="1">
      <c r="B157" s="206"/>
      <c r="C157" s="207"/>
      <c r="D157" s="208" t="s">
        <v>139</v>
      </c>
      <c r="E157" s="209" t="s">
        <v>1</v>
      </c>
      <c r="F157" s="210" t="s">
        <v>214</v>
      </c>
      <c r="G157" s="207"/>
      <c r="H157" s="211">
        <v>132.19200000000001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139</v>
      </c>
      <c r="AU157" s="217" t="s">
        <v>81</v>
      </c>
      <c r="AV157" s="13" t="s">
        <v>81</v>
      </c>
      <c r="AW157" s="13" t="s">
        <v>29</v>
      </c>
      <c r="AX157" s="13" t="s">
        <v>72</v>
      </c>
      <c r="AY157" s="217" t="s">
        <v>130</v>
      </c>
    </row>
    <row r="158" spans="1:65" s="13" customFormat="1">
      <c r="B158" s="206"/>
      <c r="C158" s="207"/>
      <c r="D158" s="208" t="s">
        <v>139</v>
      </c>
      <c r="E158" s="209" t="s">
        <v>1</v>
      </c>
      <c r="F158" s="210" t="s">
        <v>215</v>
      </c>
      <c r="G158" s="207"/>
      <c r="H158" s="211">
        <v>68.400000000000006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139</v>
      </c>
      <c r="AU158" s="217" t="s">
        <v>81</v>
      </c>
      <c r="AV158" s="13" t="s">
        <v>81</v>
      </c>
      <c r="AW158" s="13" t="s">
        <v>29</v>
      </c>
      <c r="AX158" s="13" t="s">
        <v>72</v>
      </c>
      <c r="AY158" s="217" t="s">
        <v>130</v>
      </c>
    </row>
    <row r="159" spans="1:65" s="14" customFormat="1">
      <c r="B159" s="229"/>
      <c r="C159" s="230"/>
      <c r="D159" s="208" t="s">
        <v>139</v>
      </c>
      <c r="E159" s="231" t="s">
        <v>1</v>
      </c>
      <c r="F159" s="232" t="s">
        <v>175</v>
      </c>
      <c r="G159" s="230"/>
      <c r="H159" s="233">
        <v>200.59200000000001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139</v>
      </c>
      <c r="AU159" s="239" t="s">
        <v>81</v>
      </c>
      <c r="AV159" s="14" t="s">
        <v>137</v>
      </c>
      <c r="AW159" s="14" t="s">
        <v>29</v>
      </c>
      <c r="AX159" s="14" t="s">
        <v>79</v>
      </c>
      <c r="AY159" s="239" t="s">
        <v>130</v>
      </c>
    </row>
    <row r="160" spans="1:65" s="2" customFormat="1" ht="21.75" customHeight="1">
      <c r="A160" s="34"/>
      <c r="B160" s="35"/>
      <c r="C160" s="218" t="s">
        <v>216</v>
      </c>
      <c r="D160" s="218" t="s">
        <v>168</v>
      </c>
      <c r="E160" s="219" t="s">
        <v>217</v>
      </c>
      <c r="F160" s="220" t="s">
        <v>218</v>
      </c>
      <c r="G160" s="221" t="s">
        <v>171</v>
      </c>
      <c r="H160" s="222">
        <v>122</v>
      </c>
      <c r="I160" s="223"/>
      <c r="J160" s="224">
        <f>ROUND(I160*H160,2)</f>
        <v>0</v>
      </c>
      <c r="K160" s="225"/>
      <c r="L160" s="226"/>
      <c r="M160" s="227" t="s">
        <v>1</v>
      </c>
      <c r="N160" s="228" t="s">
        <v>37</v>
      </c>
      <c r="O160" s="71"/>
      <c r="P160" s="202">
        <f>O160*H160</f>
        <v>0</v>
      </c>
      <c r="Q160" s="202">
        <v>1.8000000000000001E-4</v>
      </c>
      <c r="R160" s="202">
        <f>Q160*H160</f>
        <v>2.196E-2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167</v>
      </c>
      <c r="AT160" s="204" t="s">
        <v>168</v>
      </c>
      <c r="AU160" s="204" t="s">
        <v>81</v>
      </c>
      <c r="AY160" s="17" t="s">
        <v>130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79</v>
      </c>
      <c r="BK160" s="205">
        <f>ROUND(I160*H160,2)</f>
        <v>0</v>
      </c>
      <c r="BL160" s="17" t="s">
        <v>137</v>
      </c>
      <c r="BM160" s="204" t="s">
        <v>219</v>
      </c>
    </row>
    <row r="161" spans="1:65" s="13" customFormat="1">
      <c r="B161" s="206"/>
      <c r="C161" s="207"/>
      <c r="D161" s="208" t="s">
        <v>139</v>
      </c>
      <c r="E161" s="209" t="s">
        <v>1</v>
      </c>
      <c r="F161" s="210" t="s">
        <v>220</v>
      </c>
      <c r="G161" s="207"/>
      <c r="H161" s="211">
        <v>122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139</v>
      </c>
      <c r="AU161" s="217" t="s">
        <v>81</v>
      </c>
      <c r="AV161" s="13" t="s">
        <v>81</v>
      </c>
      <c r="AW161" s="13" t="s">
        <v>29</v>
      </c>
      <c r="AX161" s="13" t="s">
        <v>79</v>
      </c>
      <c r="AY161" s="217" t="s">
        <v>130</v>
      </c>
    </row>
    <row r="162" spans="1:65" s="2" customFormat="1" ht="16.5" customHeight="1">
      <c r="A162" s="34"/>
      <c r="B162" s="35"/>
      <c r="C162" s="192" t="s">
        <v>221</v>
      </c>
      <c r="D162" s="192" t="s">
        <v>133</v>
      </c>
      <c r="E162" s="193" t="s">
        <v>222</v>
      </c>
      <c r="F162" s="194" t="s">
        <v>223</v>
      </c>
      <c r="G162" s="195" t="s">
        <v>171</v>
      </c>
      <c r="H162" s="196">
        <v>36</v>
      </c>
      <c r="I162" s="197"/>
      <c r="J162" s="198">
        <f>ROUND(I162*H162,2)</f>
        <v>0</v>
      </c>
      <c r="K162" s="199"/>
      <c r="L162" s="39"/>
      <c r="M162" s="200" t="s">
        <v>1</v>
      </c>
      <c r="N162" s="201" t="s">
        <v>37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137</v>
      </c>
      <c r="AT162" s="204" t="s">
        <v>133</v>
      </c>
      <c r="AU162" s="204" t="s">
        <v>81</v>
      </c>
      <c r="AY162" s="17" t="s">
        <v>130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79</v>
      </c>
      <c r="BK162" s="205">
        <f>ROUND(I162*H162,2)</f>
        <v>0</v>
      </c>
      <c r="BL162" s="17" t="s">
        <v>137</v>
      </c>
      <c r="BM162" s="204" t="s">
        <v>224</v>
      </c>
    </row>
    <row r="163" spans="1:65" s="13" customFormat="1">
      <c r="B163" s="206"/>
      <c r="C163" s="207"/>
      <c r="D163" s="208" t="s">
        <v>139</v>
      </c>
      <c r="E163" s="209" t="s">
        <v>1</v>
      </c>
      <c r="F163" s="210" t="s">
        <v>225</v>
      </c>
      <c r="G163" s="207"/>
      <c r="H163" s="211">
        <v>36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139</v>
      </c>
      <c r="AU163" s="217" t="s">
        <v>81</v>
      </c>
      <c r="AV163" s="13" t="s">
        <v>81</v>
      </c>
      <c r="AW163" s="13" t="s">
        <v>29</v>
      </c>
      <c r="AX163" s="13" t="s">
        <v>79</v>
      </c>
      <c r="AY163" s="217" t="s">
        <v>130</v>
      </c>
    </row>
    <row r="164" spans="1:65" s="2" customFormat="1" ht="16.5" customHeight="1">
      <c r="A164" s="34"/>
      <c r="B164" s="35"/>
      <c r="C164" s="192" t="s">
        <v>226</v>
      </c>
      <c r="D164" s="192" t="s">
        <v>133</v>
      </c>
      <c r="E164" s="193" t="s">
        <v>227</v>
      </c>
      <c r="F164" s="194" t="s">
        <v>228</v>
      </c>
      <c r="G164" s="195" t="s">
        <v>171</v>
      </c>
      <c r="H164" s="196">
        <v>36</v>
      </c>
      <c r="I164" s="197"/>
      <c r="J164" s="198">
        <f>ROUND(I164*H164,2)</f>
        <v>0</v>
      </c>
      <c r="K164" s="199"/>
      <c r="L164" s="39"/>
      <c r="M164" s="200" t="s">
        <v>1</v>
      </c>
      <c r="N164" s="201" t="s">
        <v>37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137</v>
      </c>
      <c r="AT164" s="204" t="s">
        <v>133</v>
      </c>
      <c r="AU164" s="204" t="s">
        <v>81</v>
      </c>
      <c r="AY164" s="17" t="s">
        <v>130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7" t="s">
        <v>79</v>
      </c>
      <c r="BK164" s="205">
        <f>ROUND(I164*H164,2)</f>
        <v>0</v>
      </c>
      <c r="BL164" s="17" t="s">
        <v>137</v>
      </c>
      <c r="BM164" s="204" t="s">
        <v>229</v>
      </c>
    </row>
    <row r="165" spans="1:65" s="13" customFormat="1">
      <c r="B165" s="206"/>
      <c r="C165" s="207"/>
      <c r="D165" s="208" t="s">
        <v>139</v>
      </c>
      <c r="E165" s="209" t="s">
        <v>1</v>
      </c>
      <c r="F165" s="210" t="s">
        <v>225</v>
      </c>
      <c r="G165" s="207"/>
      <c r="H165" s="211">
        <v>36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139</v>
      </c>
      <c r="AU165" s="217" t="s">
        <v>81</v>
      </c>
      <c r="AV165" s="13" t="s">
        <v>81</v>
      </c>
      <c r="AW165" s="13" t="s">
        <v>29</v>
      </c>
      <c r="AX165" s="13" t="s">
        <v>79</v>
      </c>
      <c r="AY165" s="217" t="s">
        <v>130</v>
      </c>
    </row>
    <row r="166" spans="1:65" s="2" customFormat="1" ht="16.5" customHeight="1">
      <c r="A166" s="34"/>
      <c r="B166" s="35"/>
      <c r="C166" s="218" t="s">
        <v>230</v>
      </c>
      <c r="D166" s="218" t="s">
        <v>168</v>
      </c>
      <c r="E166" s="219" t="s">
        <v>231</v>
      </c>
      <c r="F166" s="220" t="s">
        <v>232</v>
      </c>
      <c r="G166" s="221" t="s">
        <v>171</v>
      </c>
      <c r="H166" s="222">
        <v>108</v>
      </c>
      <c r="I166" s="223"/>
      <c r="J166" s="224">
        <f>ROUND(I166*H166,2)</f>
        <v>0</v>
      </c>
      <c r="K166" s="225"/>
      <c r="L166" s="226"/>
      <c r="M166" s="227" t="s">
        <v>1</v>
      </c>
      <c r="N166" s="228" t="s">
        <v>37</v>
      </c>
      <c r="O166" s="71"/>
      <c r="P166" s="202">
        <f>O166*H166</f>
        <v>0</v>
      </c>
      <c r="Q166" s="202">
        <v>0.19</v>
      </c>
      <c r="R166" s="202">
        <f>Q166*H166</f>
        <v>20.52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167</v>
      </c>
      <c r="AT166" s="204" t="s">
        <v>168</v>
      </c>
      <c r="AU166" s="204" t="s">
        <v>81</v>
      </c>
      <c r="AY166" s="17" t="s">
        <v>130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7" t="s">
        <v>79</v>
      </c>
      <c r="BK166" s="205">
        <f>ROUND(I166*H166,2)</f>
        <v>0</v>
      </c>
      <c r="BL166" s="17" t="s">
        <v>137</v>
      </c>
      <c r="BM166" s="204" t="s">
        <v>233</v>
      </c>
    </row>
    <row r="167" spans="1:65" s="13" customFormat="1">
      <c r="B167" s="206"/>
      <c r="C167" s="207"/>
      <c r="D167" s="208" t="s">
        <v>139</v>
      </c>
      <c r="E167" s="209" t="s">
        <v>1</v>
      </c>
      <c r="F167" s="210" t="s">
        <v>234</v>
      </c>
      <c r="G167" s="207"/>
      <c r="H167" s="211">
        <v>108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139</v>
      </c>
      <c r="AU167" s="217" t="s">
        <v>81</v>
      </c>
      <c r="AV167" s="13" t="s">
        <v>81</v>
      </c>
      <c r="AW167" s="13" t="s">
        <v>29</v>
      </c>
      <c r="AX167" s="13" t="s">
        <v>79</v>
      </c>
      <c r="AY167" s="217" t="s">
        <v>130</v>
      </c>
    </row>
    <row r="168" spans="1:65" s="12" customFormat="1" ht="25.95" customHeight="1">
      <c r="B168" s="176"/>
      <c r="C168" s="177"/>
      <c r="D168" s="178" t="s">
        <v>71</v>
      </c>
      <c r="E168" s="179" t="s">
        <v>235</v>
      </c>
      <c r="F168" s="179" t="s">
        <v>236</v>
      </c>
      <c r="G168" s="177"/>
      <c r="H168" s="177"/>
      <c r="I168" s="180"/>
      <c r="J168" s="181">
        <f>BK168</f>
        <v>0</v>
      </c>
      <c r="K168" s="177"/>
      <c r="L168" s="182"/>
      <c r="M168" s="183"/>
      <c r="N168" s="184"/>
      <c r="O168" s="184"/>
      <c r="P168" s="185">
        <f>SUM(P169:P178)</f>
        <v>0</v>
      </c>
      <c r="Q168" s="184"/>
      <c r="R168" s="185">
        <f>SUM(R169:R178)</f>
        <v>0</v>
      </c>
      <c r="S168" s="184"/>
      <c r="T168" s="186">
        <f>SUM(T169:T178)</f>
        <v>0</v>
      </c>
      <c r="AR168" s="187" t="s">
        <v>137</v>
      </c>
      <c r="AT168" s="188" t="s">
        <v>71</v>
      </c>
      <c r="AU168" s="188" t="s">
        <v>72</v>
      </c>
      <c r="AY168" s="187" t="s">
        <v>130</v>
      </c>
      <c r="BK168" s="189">
        <f>SUM(BK169:BK178)</f>
        <v>0</v>
      </c>
    </row>
    <row r="169" spans="1:65" s="2" customFormat="1" ht="44.25" customHeight="1">
      <c r="A169" s="34"/>
      <c r="B169" s="35"/>
      <c r="C169" s="192" t="s">
        <v>7</v>
      </c>
      <c r="D169" s="192" t="s">
        <v>133</v>
      </c>
      <c r="E169" s="193" t="s">
        <v>237</v>
      </c>
      <c r="F169" s="194" t="s">
        <v>238</v>
      </c>
      <c r="G169" s="195" t="s">
        <v>212</v>
      </c>
      <c r="H169" s="196">
        <v>268.99200000000002</v>
      </c>
      <c r="I169" s="197"/>
      <c r="J169" s="198">
        <f>ROUND(I169*H169,2)</f>
        <v>0</v>
      </c>
      <c r="K169" s="199"/>
      <c r="L169" s="39"/>
      <c r="M169" s="200" t="s">
        <v>1</v>
      </c>
      <c r="N169" s="201" t="s">
        <v>37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137</v>
      </c>
      <c r="AT169" s="204" t="s">
        <v>133</v>
      </c>
      <c r="AU169" s="204" t="s">
        <v>79</v>
      </c>
      <c r="AY169" s="17" t="s">
        <v>130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7" t="s">
        <v>79</v>
      </c>
      <c r="BK169" s="205">
        <f>ROUND(I169*H169,2)</f>
        <v>0</v>
      </c>
      <c r="BL169" s="17" t="s">
        <v>137</v>
      </c>
      <c r="BM169" s="204" t="s">
        <v>239</v>
      </c>
    </row>
    <row r="170" spans="1:65" s="13" customFormat="1">
      <c r="B170" s="206"/>
      <c r="C170" s="207"/>
      <c r="D170" s="208" t="s">
        <v>139</v>
      </c>
      <c r="E170" s="209" t="s">
        <v>1</v>
      </c>
      <c r="F170" s="210" t="s">
        <v>240</v>
      </c>
      <c r="G170" s="207"/>
      <c r="H170" s="211">
        <v>68.400000000000006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139</v>
      </c>
      <c r="AU170" s="217" t="s">
        <v>79</v>
      </c>
      <c r="AV170" s="13" t="s">
        <v>81</v>
      </c>
      <c r="AW170" s="13" t="s">
        <v>29</v>
      </c>
      <c r="AX170" s="13" t="s">
        <v>72</v>
      </c>
      <c r="AY170" s="217" t="s">
        <v>130</v>
      </c>
    </row>
    <row r="171" spans="1:65" s="13" customFormat="1">
      <c r="B171" s="206"/>
      <c r="C171" s="207"/>
      <c r="D171" s="208" t="s">
        <v>139</v>
      </c>
      <c r="E171" s="209" t="s">
        <v>1</v>
      </c>
      <c r="F171" s="210" t="s">
        <v>241</v>
      </c>
      <c r="G171" s="207"/>
      <c r="H171" s="211">
        <v>200.59200000000001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139</v>
      </c>
      <c r="AU171" s="217" t="s">
        <v>79</v>
      </c>
      <c r="AV171" s="13" t="s">
        <v>81</v>
      </c>
      <c r="AW171" s="13" t="s">
        <v>29</v>
      </c>
      <c r="AX171" s="13" t="s">
        <v>72</v>
      </c>
      <c r="AY171" s="217" t="s">
        <v>130</v>
      </c>
    </row>
    <row r="172" spans="1:65" s="14" customFormat="1">
      <c r="B172" s="229"/>
      <c r="C172" s="230"/>
      <c r="D172" s="208" t="s">
        <v>139</v>
      </c>
      <c r="E172" s="231" t="s">
        <v>1</v>
      </c>
      <c r="F172" s="232" t="s">
        <v>175</v>
      </c>
      <c r="G172" s="230"/>
      <c r="H172" s="233">
        <v>268.99200000000002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139</v>
      </c>
      <c r="AU172" s="239" t="s">
        <v>79</v>
      </c>
      <c r="AV172" s="14" t="s">
        <v>137</v>
      </c>
      <c r="AW172" s="14" t="s">
        <v>29</v>
      </c>
      <c r="AX172" s="14" t="s">
        <v>79</v>
      </c>
      <c r="AY172" s="239" t="s">
        <v>130</v>
      </c>
    </row>
    <row r="173" spans="1:65" s="2" customFormat="1" ht="33" customHeight="1">
      <c r="A173" s="34"/>
      <c r="B173" s="35"/>
      <c r="C173" s="192" t="s">
        <v>242</v>
      </c>
      <c r="D173" s="192" t="s">
        <v>133</v>
      </c>
      <c r="E173" s="193" t="s">
        <v>243</v>
      </c>
      <c r="F173" s="194" t="s">
        <v>244</v>
      </c>
      <c r="G173" s="195" t="s">
        <v>171</v>
      </c>
      <c r="H173" s="196">
        <v>1</v>
      </c>
      <c r="I173" s="197"/>
      <c r="J173" s="198">
        <f>ROUND(I173*H173,2)</f>
        <v>0</v>
      </c>
      <c r="K173" s="199"/>
      <c r="L173" s="39"/>
      <c r="M173" s="200" t="s">
        <v>1</v>
      </c>
      <c r="N173" s="201" t="s">
        <v>37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245</v>
      </c>
      <c r="AT173" s="204" t="s">
        <v>133</v>
      </c>
      <c r="AU173" s="204" t="s">
        <v>79</v>
      </c>
      <c r="AY173" s="17" t="s">
        <v>130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7" t="s">
        <v>79</v>
      </c>
      <c r="BK173" s="205">
        <f>ROUND(I173*H173,2)</f>
        <v>0</v>
      </c>
      <c r="BL173" s="17" t="s">
        <v>245</v>
      </c>
      <c r="BM173" s="204" t="s">
        <v>246</v>
      </c>
    </row>
    <row r="174" spans="1:65" s="13" customFormat="1">
      <c r="B174" s="206"/>
      <c r="C174" s="207"/>
      <c r="D174" s="208" t="s">
        <v>139</v>
      </c>
      <c r="E174" s="209" t="s">
        <v>1</v>
      </c>
      <c r="F174" s="210" t="s">
        <v>247</v>
      </c>
      <c r="G174" s="207"/>
      <c r="H174" s="211">
        <v>1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139</v>
      </c>
      <c r="AU174" s="217" t="s">
        <v>79</v>
      </c>
      <c r="AV174" s="13" t="s">
        <v>81</v>
      </c>
      <c r="AW174" s="13" t="s">
        <v>29</v>
      </c>
      <c r="AX174" s="13" t="s">
        <v>79</v>
      </c>
      <c r="AY174" s="217" t="s">
        <v>130</v>
      </c>
    </row>
    <row r="175" spans="1:65" s="2" customFormat="1" ht="21.75" customHeight="1">
      <c r="A175" s="34"/>
      <c r="B175" s="35"/>
      <c r="C175" s="192" t="s">
        <v>248</v>
      </c>
      <c r="D175" s="192" t="s">
        <v>133</v>
      </c>
      <c r="E175" s="193" t="s">
        <v>249</v>
      </c>
      <c r="F175" s="194" t="s">
        <v>250</v>
      </c>
      <c r="G175" s="195" t="s">
        <v>171</v>
      </c>
      <c r="H175" s="196">
        <v>1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37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245</v>
      </c>
      <c r="AT175" s="204" t="s">
        <v>133</v>
      </c>
      <c r="AU175" s="204" t="s">
        <v>79</v>
      </c>
      <c r="AY175" s="17" t="s">
        <v>130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79</v>
      </c>
      <c r="BK175" s="205">
        <f>ROUND(I175*H175,2)</f>
        <v>0</v>
      </c>
      <c r="BL175" s="17" t="s">
        <v>245</v>
      </c>
      <c r="BM175" s="204" t="s">
        <v>251</v>
      </c>
    </row>
    <row r="176" spans="1:65" s="13" customFormat="1">
      <c r="B176" s="206"/>
      <c r="C176" s="207"/>
      <c r="D176" s="208" t="s">
        <v>139</v>
      </c>
      <c r="E176" s="209" t="s">
        <v>1</v>
      </c>
      <c r="F176" s="210" t="s">
        <v>252</v>
      </c>
      <c r="G176" s="207"/>
      <c r="H176" s="211">
        <v>1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139</v>
      </c>
      <c r="AU176" s="217" t="s">
        <v>79</v>
      </c>
      <c r="AV176" s="13" t="s">
        <v>81</v>
      </c>
      <c r="AW176" s="13" t="s">
        <v>29</v>
      </c>
      <c r="AX176" s="13" t="s">
        <v>79</v>
      </c>
      <c r="AY176" s="217" t="s">
        <v>130</v>
      </c>
    </row>
    <row r="177" spans="1:65" s="2" customFormat="1" ht="21.75" customHeight="1">
      <c r="A177" s="34"/>
      <c r="B177" s="35"/>
      <c r="C177" s="192" t="s">
        <v>253</v>
      </c>
      <c r="D177" s="192" t="s">
        <v>133</v>
      </c>
      <c r="E177" s="193" t="s">
        <v>254</v>
      </c>
      <c r="F177" s="194" t="s">
        <v>255</v>
      </c>
      <c r="G177" s="195" t="s">
        <v>212</v>
      </c>
      <c r="H177" s="196">
        <v>68.400000000000006</v>
      </c>
      <c r="I177" s="197"/>
      <c r="J177" s="198">
        <f>ROUND(I177*H177,2)</f>
        <v>0</v>
      </c>
      <c r="K177" s="199"/>
      <c r="L177" s="39"/>
      <c r="M177" s="200" t="s">
        <v>1</v>
      </c>
      <c r="N177" s="201" t="s">
        <v>37</v>
      </c>
      <c r="O177" s="7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245</v>
      </c>
      <c r="AT177" s="204" t="s">
        <v>133</v>
      </c>
      <c r="AU177" s="204" t="s">
        <v>79</v>
      </c>
      <c r="AY177" s="17" t="s">
        <v>130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7" t="s">
        <v>79</v>
      </c>
      <c r="BK177" s="205">
        <f>ROUND(I177*H177,2)</f>
        <v>0</v>
      </c>
      <c r="BL177" s="17" t="s">
        <v>245</v>
      </c>
      <c r="BM177" s="204" t="s">
        <v>256</v>
      </c>
    </row>
    <row r="178" spans="1:65" s="13" customFormat="1">
      <c r="B178" s="206"/>
      <c r="C178" s="207"/>
      <c r="D178" s="208" t="s">
        <v>139</v>
      </c>
      <c r="E178" s="209" t="s">
        <v>1</v>
      </c>
      <c r="F178" s="210" t="s">
        <v>257</v>
      </c>
      <c r="G178" s="207"/>
      <c r="H178" s="211">
        <v>68.400000000000006</v>
      </c>
      <c r="I178" s="212"/>
      <c r="J178" s="207"/>
      <c r="K178" s="207"/>
      <c r="L178" s="213"/>
      <c r="M178" s="240"/>
      <c r="N178" s="241"/>
      <c r="O178" s="241"/>
      <c r="P178" s="241"/>
      <c r="Q178" s="241"/>
      <c r="R178" s="241"/>
      <c r="S178" s="241"/>
      <c r="T178" s="242"/>
      <c r="AT178" s="217" t="s">
        <v>139</v>
      </c>
      <c r="AU178" s="217" t="s">
        <v>79</v>
      </c>
      <c r="AV178" s="13" t="s">
        <v>81</v>
      </c>
      <c r="AW178" s="13" t="s">
        <v>29</v>
      </c>
      <c r="AX178" s="13" t="s">
        <v>79</v>
      </c>
      <c r="AY178" s="217" t="s">
        <v>130</v>
      </c>
    </row>
    <row r="179" spans="1:65" s="2" customFormat="1" ht="6.9" customHeight="1">
      <c r="A179" s="3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PFo9xqA4ufEBp4yNRXp62/vKE2utTnDFCjHtPrLklgTD+b1IKisFZrO/2g5TbVsfAizN0Q//aduF7H9vyYa2NQ==" saltValue="pt/htjnm+d+lSBxRtuz1uArfKVgFae+5xhjxPlVVZZOiQAVljLrEAX3ExVYvswSuYvn9DhwNkeB09uDpThVABA==" spinCount="100000" sheet="1" objects="1" scenarios="1" formatColumns="0" formatRows="0" autoFilter="0"/>
  <autoFilter ref="C122:K17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2"/>
  <sheetViews>
    <sheetView showGridLines="0" topLeftCell="A323" workbookViewId="0">
      <selection activeCell="A339" sqref="A33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88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104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258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ROUND(J135,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ROUND((SUM(BE135:BE341)),  2)</f>
        <v>0</v>
      </c>
      <c r="G35" s="34"/>
      <c r="H35" s="34"/>
      <c r="I35" s="130">
        <v>0.21</v>
      </c>
      <c r="J35" s="129">
        <f>ROUND(((SUM(BE135:BE341))*I35),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ROUND((SUM(BF135:BF341)),  2)</f>
        <v>0</v>
      </c>
      <c r="G36" s="34"/>
      <c r="H36" s="34"/>
      <c r="I36" s="130">
        <v>0.15</v>
      </c>
      <c r="J36" s="129">
        <f>ROUND(((SUM(BF135:BF341))*I36),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ROUND((SUM(BG135:BG341)),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ROUND((SUM(BH135:BH341)),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ROUND((SUM(BI135:BI341)),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104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SO 102 - Oprava mostu v km 72,628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J135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112</v>
      </c>
      <c r="E99" s="156"/>
      <c r="F99" s="156"/>
      <c r="G99" s="156"/>
      <c r="H99" s="156"/>
      <c r="I99" s="156"/>
      <c r="J99" s="157">
        <f>J136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259</v>
      </c>
      <c r="E100" s="161"/>
      <c r="F100" s="161"/>
      <c r="G100" s="161"/>
      <c r="H100" s="161"/>
      <c r="I100" s="161"/>
      <c r="J100" s="162">
        <f>J137</f>
        <v>0</v>
      </c>
      <c r="K100" s="104"/>
      <c r="L100" s="163"/>
    </row>
    <row r="101" spans="1:47" s="10" customFormat="1" ht="19.95" hidden="1" customHeight="1">
      <c r="B101" s="159"/>
      <c r="C101" s="104"/>
      <c r="D101" s="160" t="s">
        <v>260</v>
      </c>
      <c r="E101" s="161"/>
      <c r="F101" s="161"/>
      <c r="G101" s="161"/>
      <c r="H101" s="161"/>
      <c r="I101" s="161"/>
      <c r="J101" s="162">
        <f>J162</f>
        <v>0</v>
      </c>
      <c r="K101" s="104"/>
      <c r="L101" s="163"/>
    </row>
    <row r="102" spans="1:47" s="10" customFormat="1" ht="19.95" hidden="1" customHeight="1">
      <c r="B102" s="159"/>
      <c r="C102" s="104"/>
      <c r="D102" s="160" t="s">
        <v>261</v>
      </c>
      <c r="E102" s="161"/>
      <c r="F102" s="161"/>
      <c r="G102" s="161"/>
      <c r="H102" s="161"/>
      <c r="I102" s="161"/>
      <c r="J102" s="162">
        <f>J174</f>
        <v>0</v>
      </c>
      <c r="K102" s="104"/>
      <c r="L102" s="163"/>
    </row>
    <row r="103" spans="1:47" s="10" customFormat="1" ht="19.95" hidden="1" customHeight="1">
      <c r="B103" s="159"/>
      <c r="C103" s="104"/>
      <c r="D103" s="160" t="s">
        <v>262</v>
      </c>
      <c r="E103" s="161"/>
      <c r="F103" s="161"/>
      <c r="G103" s="161"/>
      <c r="H103" s="161"/>
      <c r="I103" s="161"/>
      <c r="J103" s="162">
        <f>J177</f>
        <v>0</v>
      </c>
      <c r="K103" s="104"/>
      <c r="L103" s="163"/>
    </row>
    <row r="104" spans="1:47" s="10" customFormat="1" ht="19.95" hidden="1" customHeight="1">
      <c r="B104" s="159"/>
      <c r="C104" s="104"/>
      <c r="D104" s="160" t="s">
        <v>263</v>
      </c>
      <c r="E104" s="161"/>
      <c r="F104" s="161"/>
      <c r="G104" s="161"/>
      <c r="H104" s="161"/>
      <c r="I104" s="161"/>
      <c r="J104" s="162">
        <f>J214</f>
        <v>0</v>
      </c>
      <c r="K104" s="104"/>
      <c r="L104" s="163"/>
    </row>
    <row r="105" spans="1:47" s="10" customFormat="1" ht="19.95" hidden="1" customHeight="1">
      <c r="B105" s="159"/>
      <c r="C105" s="104"/>
      <c r="D105" s="160" t="s">
        <v>264</v>
      </c>
      <c r="E105" s="161"/>
      <c r="F105" s="161"/>
      <c r="G105" s="161"/>
      <c r="H105" s="161"/>
      <c r="I105" s="161"/>
      <c r="J105" s="162">
        <f>J234</f>
        <v>0</v>
      </c>
      <c r="K105" s="104"/>
      <c r="L105" s="163"/>
    </row>
    <row r="106" spans="1:47" s="10" customFormat="1" ht="19.95" hidden="1" customHeight="1">
      <c r="B106" s="159"/>
      <c r="C106" s="104"/>
      <c r="D106" s="160" t="s">
        <v>265</v>
      </c>
      <c r="E106" s="161"/>
      <c r="F106" s="161"/>
      <c r="G106" s="161"/>
      <c r="H106" s="161"/>
      <c r="I106" s="161"/>
      <c r="J106" s="162">
        <f>J237</f>
        <v>0</v>
      </c>
      <c r="K106" s="104"/>
      <c r="L106" s="163"/>
    </row>
    <row r="107" spans="1:47" s="10" customFormat="1" ht="19.95" hidden="1" customHeight="1">
      <c r="B107" s="159"/>
      <c r="C107" s="104"/>
      <c r="D107" s="160" t="s">
        <v>266</v>
      </c>
      <c r="E107" s="161"/>
      <c r="F107" s="161"/>
      <c r="G107" s="161"/>
      <c r="H107" s="161"/>
      <c r="I107" s="161"/>
      <c r="J107" s="162">
        <f>J292</f>
        <v>0</v>
      </c>
      <c r="K107" s="104"/>
      <c r="L107" s="163"/>
    </row>
    <row r="108" spans="1:47" s="10" customFormat="1" ht="19.95" hidden="1" customHeight="1">
      <c r="B108" s="159"/>
      <c r="C108" s="104"/>
      <c r="D108" s="160" t="s">
        <v>267</v>
      </c>
      <c r="E108" s="161"/>
      <c r="F108" s="161"/>
      <c r="G108" s="161"/>
      <c r="H108" s="161"/>
      <c r="I108" s="161"/>
      <c r="J108" s="162">
        <f>J306</f>
        <v>0</v>
      </c>
      <c r="K108" s="104"/>
      <c r="L108" s="163"/>
    </row>
    <row r="109" spans="1:47" s="9" customFormat="1" ht="24.9" hidden="1" customHeight="1">
      <c r="B109" s="153"/>
      <c r="C109" s="154"/>
      <c r="D109" s="155" t="s">
        <v>268</v>
      </c>
      <c r="E109" s="156"/>
      <c r="F109" s="156"/>
      <c r="G109" s="156"/>
      <c r="H109" s="156"/>
      <c r="I109" s="156"/>
      <c r="J109" s="157">
        <f>J308</f>
        <v>0</v>
      </c>
      <c r="K109" s="154"/>
      <c r="L109" s="158"/>
    </row>
    <row r="110" spans="1:47" s="10" customFormat="1" ht="19.95" hidden="1" customHeight="1">
      <c r="B110" s="159"/>
      <c r="C110" s="104"/>
      <c r="D110" s="160" t="s">
        <v>269</v>
      </c>
      <c r="E110" s="161"/>
      <c r="F110" s="161"/>
      <c r="G110" s="161"/>
      <c r="H110" s="161"/>
      <c r="I110" s="161"/>
      <c r="J110" s="162">
        <f>J309</f>
        <v>0</v>
      </c>
      <c r="K110" s="104"/>
      <c r="L110" s="163"/>
    </row>
    <row r="111" spans="1:47" s="10" customFormat="1" ht="19.95" hidden="1" customHeight="1">
      <c r="B111" s="159"/>
      <c r="C111" s="104"/>
      <c r="D111" s="160" t="s">
        <v>270</v>
      </c>
      <c r="E111" s="161"/>
      <c r="F111" s="161"/>
      <c r="G111" s="161"/>
      <c r="H111" s="161"/>
      <c r="I111" s="161"/>
      <c r="J111" s="162">
        <f>J333</f>
        <v>0</v>
      </c>
      <c r="K111" s="104"/>
      <c r="L111" s="163"/>
    </row>
    <row r="112" spans="1:47" s="9" customFormat="1" ht="24.9" hidden="1" customHeight="1">
      <c r="B112" s="153"/>
      <c r="C112" s="154"/>
      <c r="D112" s="155" t="s">
        <v>114</v>
      </c>
      <c r="E112" s="156"/>
      <c r="F112" s="156"/>
      <c r="G112" s="156"/>
      <c r="H112" s="156"/>
      <c r="I112" s="156"/>
      <c r="J112" s="157">
        <f>J338</f>
        <v>0</v>
      </c>
      <c r="K112" s="154"/>
      <c r="L112" s="158"/>
    </row>
    <row r="113" spans="1:31" s="10" customFormat="1" ht="19.95" hidden="1" customHeight="1">
      <c r="B113" s="159"/>
      <c r="C113" s="104"/>
      <c r="D113" s="160" t="s">
        <v>271</v>
      </c>
      <c r="E113" s="161"/>
      <c r="F113" s="161"/>
      <c r="G113" s="161"/>
      <c r="H113" s="161"/>
      <c r="I113" s="161"/>
      <c r="J113" s="162">
        <f>J339</f>
        <v>0</v>
      </c>
      <c r="K113" s="104"/>
      <c r="L113" s="163"/>
    </row>
    <row r="114" spans="1:31" s="2" customFormat="1" ht="21.75" hidden="1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" hidden="1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hidden="1"/>
    <row r="117" spans="1:31" hidden="1"/>
    <row r="118" spans="1:31" hidden="1"/>
    <row r="119" spans="1:31" s="2" customFormat="1" ht="6.9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" customHeight="1">
      <c r="A120" s="34"/>
      <c r="B120" s="35"/>
      <c r="C120" s="23" t="s">
        <v>115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6.25" customHeight="1">
      <c r="A123" s="34"/>
      <c r="B123" s="35"/>
      <c r="C123" s="36"/>
      <c r="D123" s="36"/>
      <c r="E123" s="305" t="str">
        <f>E7</f>
        <v>Oprava mostů na trati Ždár nad Sázavou - Nové Město na Moravě - Tišnov</v>
      </c>
      <c r="F123" s="306"/>
      <c r="G123" s="306"/>
      <c r="H123" s="30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1" customFormat="1" ht="12" customHeight="1">
      <c r="B124" s="21"/>
      <c r="C124" s="29" t="s">
        <v>103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pans="1:31" s="2" customFormat="1" ht="16.5" customHeight="1">
      <c r="A125" s="34"/>
      <c r="B125" s="35"/>
      <c r="C125" s="36"/>
      <c r="D125" s="36"/>
      <c r="E125" s="305" t="s">
        <v>104</v>
      </c>
      <c r="F125" s="304"/>
      <c r="G125" s="304"/>
      <c r="H125" s="304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105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93" t="str">
        <f>E11</f>
        <v>SO 102 - Oprava mostu v km 72,628</v>
      </c>
      <c r="F127" s="304"/>
      <c r="G127" s="304"/>
      <c r="H127" s="304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F14</f>
        <v xml:space="preserve"> </v>
      </c>
      <c r="G129" s="36"/>
      <c r="H129" s="36"/>
      <c r="I129" s="29" t="s">
        <v>22</v>
      </c>
      <c r="J129" s="66">
        <f>IF(J14="","",J14)</f>
        <v>0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15" customHeight="1">
      <c r="A131" s="34"/>
      <c r="B131" s="35"/>
      <c r="C131" s="29" t="s">
        <v>23</v>
      </c>
      <c r="D131" s="36"/>
      <c r="E131" s="36"/>
      <c r="F131" s="27" t="str">
        <f>E17</f>
        <v xml:space="preserve"> </v>
      </c>
      <c r="G131" s="36"/>
      <c r="H131" s="36"/>
      <c r="I131" s="29" t="s">
        <v>28</v>
      </c>
      <c r="J131" s="32" t="str">
        <f>E23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15" customHeight="1">
      <c r="A132" s="34"/>
      <c r="B132" s="35"/>
      <c r="C132" s="29" t="s">
        <v>26</v>
      </c>
      <c r="D132" s="36"/>
      <c r="E132" s="36"/>
      <c r="F132" s="27" t="str">
        <f>IF(E20="","",E20)</f>
        <v>Vyplň údaj</v>
      </c>
      <c r="G132" s="36"/>
      <c r="H132" s="36"/>
      <c r="I132" s="29" t="s">
        <v>30</v>
      </c>
      <c r="J132" s="32" t="str">
        <f>E26</f>
        <v xml:space="preserve"> 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64"/>
      <c r="B134" s="165"/>
      <c r="C134" s="166" t="s">
        <v>116</v>
      </c>
      <c r="D134" s="167" t="s">
        <v>57</v>
      </c>
      <c r="E134" s="167" t="s">
        <v>53</v>
      </c>
      <c r="F134" s="167" t="s">
        <v>54</v>
      </c>
      <c r="G134" s="167" t="s">
        <v>117</v>
      </c>
      <c r="H134" s="167" t="s">
        <v>118</v>
      </c>
      <c r="I134" s="167" t="s">
        <v>119</v>
      </c>
      <c r="J134" s="168" t="s">
        <v>109</v>
      </c>
      <c r="K134" s="169" t="s">
        <v>120</v>
      </c>
      <c r="L134" s="170"/>
      <c r="M134" s="75" t="s">
        <v>1</v>
      </c>
      <c r="N134" s="76" t="s">
        <v>36</v>
      </c>
      <c r="O134" s="76" t="s">
        <v>121</v>
      </c>
      <c r="P134" s="76" t="s">
        <v>122</v>
      </c>
      <c r="Q134" s="76" t="s">
        <v>123</v>
      </c>
      <c r="R134" s="76" t="s">
        <v>124</v>
      </c>
      <c r="S134" s="76" t="s">
        <v>125</v>
      </c>
      <c r="T134" s="77" t="s">
        <v>126</v>
      </c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/>
    </row>
    <row r="135" spans="1:65" s="2" customFormat="1" ht="22.8" customHeight="1">
      <c r="A135" s="34"/>
      <c r="B135" s="35"/>
      <c r="C135" s="82" t="s">
        <v>127</v>
      </c>
      <c r="D135" s="36"/>
      <c r="E135" s="36"/>
      <c r="F135" s="36"/>
      <c r="G135" s="36"/>
      <c r="H135" s="36"/>
      <c r="I135" s="36"/>
      <c r="J135" s="171">
        <f>BK135</f>
        <v>0</v>
      </c>
      <c r="K135" s="36"/>
      <c r="L135" s="39"/>
      <c r="M135" s="78"/>
      <c r="N135" s="172"/>
      <c r="O135" s="79"/>
      <c r="P135" s="173">
        <f>P136+P308+P338</f>
        <v>0</v>
      </c>
      <c r="Q135" s="79"/>
      <c r="R135" s="173">
        <f>R136+R308+R338</f>
        <v>150.75110620250001</v>
      </c>
      <c r="S135" s="79"/>
      <c r="T135" s="174">
        <f>T136+T308+T338</f>
        <v>43.507775000000002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71</v>
      </c>
      <c r="AU135" s="17" t="s">
        <v>111</v>
      </c>
      <c r="BK135" s="175">
        <f>BK136+BK308+BK338</f>
        <v>0</v>
      </c>
    </row>
    <row r="136" spans="1:65" s="12" customFormat="1" ht="25.95" customHeight="1">
      <c r="B136" s="176"/>
      <c r="C136" s="177"/>
      <c r="D136" s="178" t="s">
        <v>71</v>
      </c>
      <c r="E136" s="179" t="s">
        <v>128</v>
      </c>
      <c r="F136" s="179" t="s">
        <v>129</v>
      </c>
      <c r="G136" s="177"/>
      <c r="H136" s="177"/>
      <c r="I136" s="180"/>
      <c r="J136" s="181">
        <f>BK136</f>
        <v>0</v>
      </c>
      <c r="K136" s="177"/>
      <c r="L136" s="182"/>
      <c r="M136" s="183"/>
      <c r="N136" s="184"/>
      <c r="O136" s="184"/>
      <c r="P136" s="185">
        <f>P137+P162+P174+P177+P214+P234+P237+P292+P306</f>
        <v>0</v>
      </c>
      <c r="Q136" s="184"/>
      <c r="R136" s="185">
        <f>R137+R162+R174+R177+R214+R234+R237+R292+R306</f>
        <v>148.91056677</v>
      </c>
      <c r="S136" s="184"/>
      <c r="T136" s="186">
        <f>T137+T162+T174+T177+T214+T234+T237+T292+T306</f>
        <v>43.507775000000002</v>
      </c>
      <c r="AR136" s="187" t="s">
        <v>79</v>
      </c>
      <c r="AT136" s="188" t="s">
        <v>71</v>
      </c>
      <c r="AU136" s="188" t="s">
        <v>72</v>
      </c>
      <c r="AY136" s="187" t="s">
        <v>130</v>
      </c>
      <c r="BK136" s="189">
        <f>BK137+BK162+BK174+BK177+BK214+BK234+BK237+BK292+BK306</f>
        <v>0</v>
      </c>
    </row>
    <row r="137" spans="1:65" s="12" customFormat="1" ht="22.8" customHeight="1">
      <c r="B137" s="176"/>
      <c r="C137" s="177"/>
      <c r="D137" s="178" t="s">
        <v>71</v>
      </c>
      <c r="E137" s="190" t="s">
        <v>79</v>
      </c>
      <c r="F137" s="190" t="s">
        <v>272</v>
      </c>
      <c r="G137" s="177"/>
      <c r="H137" s="177"/>
      <c r="I137" s="180"/>
      <c r="J137" s="191">
        <f>BK137</f>
        <v>0</v>
      </c>
      <c r="K137" s="177"/>
      <c r="L137" s="182"/>
      <c r="M137" s="183"/>
      <c r="N137" s="184"/>
      <c r="O137" s="184"/>
      <c r="P137" s="185">
        <f>SUM(P138:P161)</f>
        <v>0</v>
      </c>
      <c r="Q137" s="184"/>
      <c r="R137" s="185">
        <f>SUM(R138:R161)</f>
        <v>61.055999999999997</v>
      </c>
      <c r="S137" s="184"/>
      <c r="T137" s="186">
        <f>SUM(T138:T161)</f>
        <v>0</v>
      </c>
      <c r="AR137" s="187" t="s">
        <v>79</v>
      </c>
      <c r="AT137" s="188" t="s">
        <v>71</v>
      </c>
      <c r="AU137" s="188" t="s">
        <v>79</v>
      </c>
      <c r="AY137" s="187" t="s">
        <v>130</v>
      </c>
      <c r="BK137" s="189">
        <f>SUM(BK138:BK161)</f>
        <v>0</v>
      </c>
    </row>
    <row r="138" spans="1:65" s="2" customFormat="1" ht="33" customHeight="1">
      <c r="A138" s="34"/>
      <c r="B138" s="35"/>
      <c r="C138" s="192" t="s">
        <v>79</v>
      </c>
      <c r="D138" s="192" t="s">
        <v>133</v>
      </c>
      <c r="E138" s="193" t="s">
        <v>273</v>
      </c>
      <c r="F138" s="194" t="s">
        <v>274</v>
      </c>
      <c r="G138" s="195" t="s">
        <v>275</v>
      </c>
      <c r="H138" s="196">
        <v>200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37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137</v>
      </c>
      <c r="AT138" s="204" t="s">
        <v>133</v>
      </c>
      <c r="AU138" s="204" t="s">
        <v>81</v>
      </c>
      <c r="AY138" s="17" t="s">
        <v>130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79</v>
      </c>
      <c r="BK138" s="205">
        <f>ROUND(I138*H138,2)</f>
        <v>0</v>
      </c>
      <c r="BL138" s="17" t="s">
        <v>137</v>
      </c>
      <c r="BM138" s="204" t="s">
        <v>276</v>
      </c>
    </row>
    <row r="139" spans="1:65" s="13" customFormat="1">
      <c r="B139" s="206"/>
      <c r="C139" s="207"/>
      <c r="D139" s="208" t="s">
        <v>139</v>
      </c>
      <c r="E139" s="209" t="s">
        <v>1</v>
      </c>
      <c r="F139" s="210" t="s">
        <v>277</v>
      </c>
      <c r="G139" s="207"/>
      <c r="H139" s="211">
        <v>200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139</v>
      </c>
      <c r="AU139" s="217" t="s">
        <v>81</v>
      </c>
      <c r="AV139" s="13" t="s">
        <v>81</v>
      </c>
      <c r="AW139" s="13" t="s">
        <v>29</v>
      </c>
      <c r="AX139" s="13" t="s">
        <v>79</v>
      </c>
      <c r="AY139" s="217" t="s">
        <v>130</v>
      </c>
    </row>
    <row r="140" spans="1:65" s="2" customFormat="1" ht="33" customHeight="1">
      <c r="A140" s="34"/>
      <c r="B140" s="35"/>
      <c r="C140" s="192" t="s">
        <v>81</v>
      </c>
      <c r="D140" s="192" t="s">
        <v>133</v>
      </c>
      <c r="E140" s="193" t="s">
        <v>278</v>
      </c>
      <c r="F140" s="194" t="s">
        <v>279</v>
      </c>
      <c r="G140" s="195" t="s">
        <v>143</v>
      </c>
      <c r="H140" s="196">
        <v>43.42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37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137</v>
      </c>
      <c r="AT140" s="204" t="s">
        <v>133</v>
      </c>
      <c r="AU140" s="204" t="s">
        <v>81</v>
      </c>
      <c r="AY140" s="17" t="s">
        <v>130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79</v>
      </c>
      <c r="BK140" s="205">
        <f>ROUND(I140*H140,2)</f>
        <v>0</v>
      </c>
      <c r="BL140" s="17" t="s">
        <v>137</v>
      </c>
      <c r="BM140" s="204" t="s">
        <v>280</v>
      </c>
    </row>
    <row r="141" spans="1:65" s="13" customFormat="1" ht="20.399999999999999">
      <c r="B141" s="206"/>
      <c r="C141" s="207"/>
      <c r="D141" s="208" t="s">
        <v>139</v>
      </c>
      <c r="E141" s="209" t="s">
        <v>1</v>
      </c>
      <c r="F141" s="210" t="s">
        <v>281</v>
      </c>
      <c r="G141" s="207"/>
      <c r="H141" s="211">
        <v>43.42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139</v>
      </c>
      <c r="AU141" s="217" t="s">
        <v>81</v>
      </c>
      <c r="AV141" s="13" t="s">
        <v>81</v>
      </c>
      <c r="AW141" s="13" t="s">
        <v>29</v>
      </c>
      <c r="AX141" s="13" t="s">
        <v>79</v>
      </c>
      <c r="AY141" s="217" t="s">
        <v>130</v>
      </c>
    </row>
    <row r="142" spans="1:65" s="2" customFormat="1" ht="33" customHeight="1">
      <c r="A142" s="34"/>
      <c r="B142" s="35"/>
      <c r="C142" s="192" t="s">
        <v>146</v>
      </c>
      <c r="D142" s="192" t="s">
        <v>133</v>
      </c>
      <c r="E142" s="193" t="s">
        <v>282</v>
      </c>
      <c r="F142" s="194" t="s">
        <v>283</v>
      </c>
      <c r="G142" s="195" t="s">
        <v>143</v>
      </c>
      <c r="H142" s="196">
        <v>43.42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37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137</v>
      </c>
      <c r="AT142" s="204" t="s">
        <v>133</v>
      </c>
      <c r="AU142" s="204" t="s">
        <v>81</v>
      </c>
      <c r="AY142" s="17" t="s">
        <v>130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79</v>
      </c>
      <c r="BK142" s="205">
        <f>ROUND(I142*H142,2)</f>
        <v>0</v>
      </c>
      <c r="BL142" s="17" t="s">
        <v>137</v>
      </c>
      <c r="BM142" s="204" t="s">
        <v>284</v>
      </c>
    </row>
    <row r="143" spans="1:65" s="13" customFormat="1">
      <c r="B143" s="206"/>
      <c r="C143" s="207"/>
      <c r="D143" s="208" t="s">
        <v>139</v>
      </c>
      <c r="E143" s="209" t="s">
        <v>1</v>
      </c>
      <c r="F143" s="210" t="s">
        <v>285</v>
      </c>
      <c r="G143" s="207"/>
      <c r="H143" s="211">
        <v>43.42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139</v>
      </c>
      <c r="AU143" s="217" t="s">
        <v>81</v>
      </c>
      <c r="AV143" s="13" t="s">
        <v>81</v>
      </c>
      <c r="AW143" s="13" t="s">
        <v>29</v>
      </c>
      <c r="AX143" s="13" t="s">
        <v>79</v>
      </c>
      <c r="AY143" s="217" t="s">
        <v>130</v>
      </c>
    </row>
    <row r="144" spans="1:65" s="2" customFormat="1" ht="33" customHeight="1">
      <c r="A144" s="34"/>
      <c r="B144" s="35"/>
      <c r="C144" s="192" t="s">
        <v>137</v>
      </c>
      <c r="D144" s="192" t="s">
        <v>133</v>
      </c>
      <c r="E144" s="193" t="s">
        <v>286</v>
      </c>
      <c r="F144" s="194" t="s">
        <v>287</v>
      </c>
      <c r="G144" s="195" t="s">
        <v>143</v>
      </c>
      <c r="H144" s="196">
        <v>868.4</v>
      </c>
      <c r="I144" s="197"/>
      <c r="J144" s="198">
        <f>ROUND(I144*H144,2)</f>
        <v>0</v>
      </c>
      <c r="K144" s="199"/>
      <c r="L144" s="39"/>
      <c r="M144" s="200" t="s">
        <v>1</v>
      </c>
      <c r="N144" s="201" t="s">
        <v>37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137</v>
      </c>
      <c r="AT144" s="204" t="s">
        <v>133</v>
      </c>
      <c r="AU144" s="204" t="s">
        <v>81</v>
      </c>
      <c r="AY144" s="17" t="s">
        <v>130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79</v>
      </c>
      <c r="BK144" s="205">
        <f>ROUND(I144*H144,2)</f>
        <v>0</v>
      </c>
      <c r="BL144" s="17" t="s">
        <v>137</v>
      </c>
      <c r="BM144" s="204" t="s">
        <v>288</v>
      </c>
    </row>
    <row r="145" spans="1:65" s="13" customFormat="1">
      <c r="B145" s="206"/>
      <c r="C145" s="207"/>
      <c r="D145" s="208" t="s">
        <v>139</v>
      </c>
      <c r="E145" s="209" t="s">
        <v>1</v>
      </c>
      <c r="F145" s="210" t="s">
        <v>289</v>
      </c>
      <c r="G145" s="207"/>
      <c r="H145" s="211">
        <v>868.4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139</v>
      </c>
      <c r="AU145" s="217" t="s">
        <v>81</v>
      </c>
      <c r="AV145" s="13" t="s">
        <v>81</v>
      </c>
      <c r="AW145" s="13" t="s">
        <v>29</v>
      </c>
      <c r="AX145" s="13" t="s">
        <v>79</v>
      </c>
      <c r="AY145" s="217" t="s">
        <v>130</v>
      </c>
    </row>
    <row r="146" spans="1:65" s="2" customFormat="1" ht="21.75" customHeight="1">
      <c r="A146" s="34"/>
      <c r="B146" s="35"/>
      <c r="C146" s="192" t="s">
        <v>131</v>
      </c>
      <c r="D146" s="192" t="s">
        <v>133</v>
      </c>
      <c r="E146" s="193" t="s">
        <v>290</v>
      </c>
      <c r="F146" s="194" t="s">
        <v>291</v>
      </c>
      <c r="G146" s="195" t="s">
        <v>143</v>
      </c>
      <c r="H146" s="196">
        <v>43.42</v>
      </c>
      <c r="I146" s="197"/>
      <c r="J146" s="198">
        <f>ROUND(I146*H146,2)</f>
        <v>0</v>
      </c>
      <c r="K146" s="199"/>
      <c r="L146" s="39"/>
      <c r="M146" s="200" t="s">
        <v>1</v>
      </c>
      <c r="N146" s="201" t="s">
        <v>37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137</v>
      </c>
      <c r="AT146" s="204" t="s">
        <v>133</v>
      </c>
      <c r="AU146" s="204" t="s">
        <v>81</v>
      </c>
      <c r="AY146" s="17" t="s">
        <v>130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79</v>
      </c>
      <c r="BK146" s="205">
        <f>ROUND(I146*H146,2)</f>
        <v>0</v>
      </c>
      <c r="BL146" s="17" t="s">
        <v>137</v>
      </c>
      <c r="BM146" s="204" t="s">
        <v>292</v>
      </c>
    </row>
    <row r="147" spans="1:65" s="13" customFormat="1">
      <c r="B147" s="206"/>
      <c r="C147" s="207"/>
      <c r="D147" s="208" t="s">
        <v>139</v>
      </c>
      <c r="E147" s="209" t="s">
        <v>1</v>
      </c>
      <c r="F147" s="210" t="s">
        <v>285</v>
      </c>
      <c r="G147" s="207"/>
      <c r="H147" s="211">
        <v>43.42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139</v>
      </c>
      <c r="AU147" s="217" t="s">
        <v>81</v>
      </c>
      <c r="AV147" s="13" t="s">
        <v>81</v>
      </c>
      <c r="AW147" s="13" t="s">
        <v>29</v>
      </c>
      <c r="AX147" s="13" t="s">
        <v>79</v>
      </c>
      <c r="AY147" s="217" t="s">
        <v>130</v>
      </c>
    </row>
    <row r="148" spans="1:65" s="2" customFormat="1" ht="33" customHeight="1">
      <c r="A148" s="34"/>
      <c r="B148" s="35"/>
      <c r="C148" s="192" t="s">
        <v>158</v>
      </c>
      <c r="D148" s="192" t="s">
        <v>133</v>
      </c>
      <c r="E148" s="193" t="s">
        <v>293</v>
      </c>
      <c r="F148" s="194" t="s">
        <v>294</v>
      </c>
      <c r="G148" s="195" t="s">
        <v>143</v>
      </c>
      <c r="H148" s="196">
        <v>33.92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37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137</v>
      </c>
      <c r="AT148" s="204" t="s">
        <v>133</v>
      </c>
      <c r="AU148" s="204" t="s">
        <v>81</v>
      </c>
      <c r="AY148" s="17" t="s">
        <v>130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79</v>
      </c>
      <c r="BK148" s="205">
        <f>ROUND(I148*H148,2)</f>
        <v>0</v>
      </c>
      <c r="BL148" s="17" t="s">
        <v>137</v>
      </c>
      <c r="BM148" s="204" t="s">
        <v>295</v>
      </c>
    </row>
    <row r="149" spans="1:65" s="13" customFormat="1">
      <c r="B149" s="206"/>
      <c r="C149" s="207"/>
      <c r="D149" s="208" t="s">
        <v>139</v>
      </c>
      <c r="E149" s="209" t="s">
        <v>1</v>
      </c>
      <c r="F149" s="210" t="s">
        <v>296</v>
      </c>
      <c r="G149" s="207"/>
      <c r="H149" s="211">
        <v>43.42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139</v>
      </c>
      <c r="AU149" s="217" t="s">
        <v>81</v>
      </c>
      <c r="AV149" s="13" t="s">
        <v>81</v>
      </c>
      <c r="AW149" s="13" t="s">
        <v>29</v>
      </c>
      <c r="AX149" s="13" t="s">
        <v>72</v>
      </c>
      <c r="AY149" s="217" t="s">
        <v>130</v>
      </c>
    </row>
    <row r="150" spans="1:65" s="13" customFormat="1">
      <c r="B150" s="206"/>
      <c r="C150" s="207"/>
      <c r="D150" s="208" t="s">
        <v>139</v>
      </c>
      <c r="E150" s="209" t="s">
        <v>1</v>
      </c>
      <c r="F150" s="210" t="s">
        <v>297</v>
      </c>
      <c r="G150" s="207"/>
      <c r="H150" s="211">
        <v>-9.5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139</v>
      </c>
      <c r="AU150" s="217" t="s">
        <v>81</v>
      </c>
      <c r="AV150" s="13" t="s">
        <v>81</v>
      </c>
      <c r="AW150" s="13" t="s">
        <v>29</v>
      </c>
      <c r="AX150" s="13" t="s">
        <v>72</v>
      </c>
      <c r="AY150" s="217" t="s">
        <v>130</v>
      </c>
    </row>
    <row r="151" spans="1:65" s="14" customFormat="1">
      <c r="B151" s="229"/>
      <c r="C151" s="230"/>
      <c r="D151" s="208" t="s">
        <v>139</v>
      </c>
      <c r="E151" s="231" t="s">
        <v>1</v>
      </c>
      <c r="F151" s="232" t="s">
        <v>175</v>
      </c>
      <c r="G151" s="230"/>
      <c r="H151" s="233">
        <v>33.92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139</v>
      </c>
      <c r="AU151" s="239" t="s">
        <v>81</v>
      </c>
      <c r="AV151" s="14" t="s">
        <v>137</v>
      </c>
      <c r="AW151" s="14" t="s">
        <v>29</v>
      </c>
      <c r="AX151" s="14" t="s">
        <v>79</v>
      </c>
      <c r="AY151" s="239" t="s">
        <v>130</v>
      </c>
    </row>
    <row r="152" spans="1:65" s="2" customFormat="1" ht="33" customHeight="1">
      <c r="A152" s="34"/>
      <c r="B152" s="35"/>
      <c r="C152" s="192" t="s">
        <v>163</v>
      </c>
      <c r="D152" s="192" t="s">
        <v>133</v>
      </c>
      <c r="E152" s="193" t="s">
        <v>298</v>
      </c>
      <c r="F152" s="194" t="s">
        <v>299</v>
      </c>
      <c r="G152" s="195" t="s">
        <v>212</v>
      </c>
      <c r="H152" s="196">
        <v>78.156000000000006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37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137</v>
      </c>
      <c r="AT152" s="204" t="s">
        <v>133</v>
      </c>
      <c r="AU152" s="204" t="s">
        <v>81</v>
      </c>
      <c r="AY152" s="17" t="s">
        <v>130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79</v>
      </c>
      <c r="BK152" s="205">
        <f>ROUND(I152*H152,2)</f>
        <v>0</v>
      </c>
      <c r="BL152" s="17" t="s">
        <v>137</v>
      </c>
      <c r="BM152" s="204" t="s">
        <v>300</v>
      </c>
    </row>
    <row r="153" spans="1:65" s="13" customFormat="1">
      <c r="B153" s="206"/>
      <c r="C153" s="207"/>
      <c r="D153" s="208" t="s">
        <v>139</v>
      </c>
      <c r="E153" s="209" t="s">
        <v>1</v>
      </c>
      <c r="F153" s="210" t="s">
        <v>301</v>
      </c>
      <c r="G153" s="207"/>
      <c r="H153" s="211">
        <v>78.156000000000006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139</v>
      </c>
      <c r="AU153" s="217" t="s">
        <v>81</v>
      </c>
      <c r="AV153" s="13" t="s">
        <v>81</v>
      </c>
      <c r="AW153" s="13" t="s">
        <v>29</v>
      </c>
      <c r="AX153" s="13" t="s">
        <v>79</v>
      </c>
      <c r="AY153" s="217" t="s">
        <v>130</v>
      </c>
    </row>
    <row r="154" spans="1:65" s="2" customFormat="1" ht="16.5" customHeight="1">
      <c r="A154" s="34"/>
      <c r="B154" s="35"/>
      <c r="C154" s="192" t="s">
        <v>167</v>
      </c>
      <c r="D154" s="192" t="s">
        <v>133</v>
      </c>
      <c r="E154" s="193" t="s">
        <v>302</v>
      </c>
      <c r="F154" s="194" t="s">
        <v>303</v>
      </c>
      <c r="G154" s="195" t="s">
        <v>275</v>
      </c>
      <c r="H154" s="196">
        <v>77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37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137</v>
      </c>
      <c r="AT154" s="204" t="s">
        <v>133</v>
      </c>
      <c r="AU154" s="204" t="s">
        <v>81</v>
      </c>
      <c r="AY154" s="17" t="s">
        <v>130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79</v>
      </c>
      <c r="BK154" s="205">
        <f>ROUND(I154*H154,2)</f>
        <v>0</v>
      </c>
      <c r="BL154" s="17" t="s">
        <v>137</v>
      </c>
      <c r="BM154" s="204" t="s">
        <v>304</v>
      </c>
    </row>
    <row r="155" spans="1:65" s="13" customFormat="1">
      <c r="B155" s="206"/>
      <c r="C155" s="207"/>
      <c r="D155" s="208" t="s">
        <v>139</v>
      </c>
      <c r="E155" s="209" t="s">
        <v>1</v>
      </c>
      <c r="F155" s="210" t="s">
        <v>305</v>
      </c>
      <c r="G155" s="207"/>
      <c r="H155" s="211">
        <v>77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139</v>
      </c>
      <c r="AU155" s="217" t="s">
        <v>81</v>
      </c>
      <c r="AV155" s="13" t="s">
        <v>81</v>
      </c>
      <c r="AW155" s="13" t="s">
        <v>29</v>
      </c>
      <c r="AX155" s="13" t="s">
        <v>79</v>
      </c>
      <c r="AY155" s="217" t="s">
        <v>130</v>
      </c>
    </row>
    <row r="156" spans="1:65" s="2" customFormat="1" ht="21.75" customHeight="1">
      <c r="A156" s="34"/>
      <c r="B156" s="35"/>
      <c r="C156" s="218" t="s">
        <v>176</v>
      </c>
      <c r="D156" s="218" t="s">
        <v>168</v>
      </c>
      <c r="E156" s="219" t="s">
        <v>306</v>
      </c>
      <c r="F156" s="220" t="s">
        <v>307</v>
      </c>
      <c r="G156" s="221" t="s">
        <v>212</v>
      </c>
      <c r="H156" s="222">
        <v>61.055999999999997</v>
      </c>
      <c r="I156" s="223"/>
      <c r="J156" s="224">
        <f>ROUND(I156*H156,2)</f>
        <v>0</v>
      </c>
      <c r="K156" s="225"/>
      <c r="L156" s="226"/>
      <c r="M156" s="227" t="s">
        <v>1</v>
      </c>
      <c r="N156" s="228" t="s">
        <v>37</v>
      </c>
      <c r="O156" s="71"/>
      <c r="P156" s="202">
        <f>O156*H156</f>
        <v>0</v>
      </c>
      <c r="Q156" s="202">
        <v>1</v>
      </c>
      <c r="R156" s="202">
        <f>Q156*H156</f>
        <v>61.055999999999997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167</v>
      </c>
      <c r="AT156" s="204" t="s">
        <v>168</v>
      </c>
      <c r="AU156" s="204" t="s">
        <v>81</v>
      </c>
      <c r="AY156" s="17" t="s">
        <v>130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79</v>
      </c>
      <c r="BK156" s="205">
        <f>ROUND(I156*H156,2)</f>
        <v>0</v>
      </c>
      <c r="BL156" s="17" t="s">
        <v>137</v>
      </c>
      <c r="BM156" s="204" t="s">
        <v>308</v>
      </c>
    </row>
    <row r="157" spans="1:65" s="13" customFormat="1">
      <c r="B157" s="206"/>
      <c r="C157" s="207"/>
      <c r="D157" s="208" t="s">
        <v>139</v>
      </c>
      <c r="E157" s="209" t="s">
        <v>1</v>
      </c>
      <c r="F157" s="210" t="s">
        <v>309</v>
      </c>
      <c r="G157" s="207"/>
      <c r="H157" s="211">
        <v>61.055999999999997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139</v>
      </c>
      <c r="AU157" s="217" t="s">
        <v>81</v>
      </c>
      <c r="AV157" s="13" t="s">
        <v>81</v>
      </c>
      <c r="AW157" s="13" t="s">
        <v>29</v>
      </c>
      <c r="AX157" s="13" t="s">
        <v>79</v>
      </c>
      <c r="AY157" s="217" t="s">
        <v>130</v>
      </c>
    </row>
    <row r="158" spans="1:65" s="2" customFormat="1" ht="21.75" customHeight="1">
      <c r="A158" s="34"/>
      <c r="B158" s="35"/>
      <c r="C158" s="192" t="s">
        <v>181</v>
      </c>
      <c r="D158" s="192" t="s">
        <v>133</v>
      </c>
      <c r="E158" s="193" t="s">
        <v>310</v>
      </c>
      <c r="F158" s="194" t="s">
        <v>311</v>
      </c>
      <c r="G158" s="195" t="s">
        <v>275</v>
      </c>
      <c r="H158" s="196">
        <v>82.56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37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137</v>
      </c>
      <c r="AT158" s="204" t="s">
        <v>133</v>
      </c>
      <c r="AU158" s="204" t="s">
        <v>81</v>
      </c>
      <c r="AY158" s="17" t="s">
        <v>130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79</v>
      </c>
      <c r="BK158" s="205">
        <f>ROUND(I158*H158,2)</f>
        <v>0</v>
      </c>
      <c r="BL158" s="17" t="s">
        <v>137</v>
      </c>
      <c r="BM158" s="204" t="s">
        <v>312</v>
      </c>
    </row>
    <row r="159" spans="1:65" s="13" customFormat="1">
      <c r="B159" s="206"/>
      <c r="C159" s="207"/>
      <c r="D159" s="208" t="s">
        <v>139</v>
      </c>
      <c r="E159" s="209" t="s">
        <v>1</v>
      </c>
      <c r="F159" s="210" t="s">
        <v>313</v>
      </c>
      <c r="G159" s="207"/>
      <c r="H159" s="211">
        <v>72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139</v>
      </c>
      <c r="AU159" s="217" t="s">
        <v>81</v>
      </c>
      <c r="AV159" s="13" t="s">
        <v>81</v>
      </c>
      <c r="AW159" s="13" t="s">
        <v>29</v>
      </c>
      <c r="AX159" s="13" t="s">
        <v>72</v>
      </c>
      <c r="AY159" s="217" t="s">
        <v>130</v>
      </c>
    </row>
    <row r="160" spans="1:65" s="13" customFormat="1">
      <c r="B160" s="206"/>
      <c r="C160" s="207"/>
      <c r="D160" s="208" t="s">
        <v>139</v>
      </c>
      <c r="E160" s="209" t="s">
        <v>1</v>
      </c>
      <c r="F160" s="210" t="s">
        <v>314</v>
      </c>
      <c r="G160" s="207"/>
      <c r="H160" s="211">
        <v>10.56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139</v>
      </c>
      <c r="AU160" s="217" t="s">
        <v>81</v>
      </c>
      <c r="AV160" s="13" t="s">
        <v>81</v>
      </c>
      <c r="AW160" s="13" t="s">
        <v>29</v>
      </c>
      <c r="AX160" s="13" t="s">
        <v>72</v>
      </c>
      <c r="AY160" s="217" t="s">
        <v>130</v>
      </c>
    </row>
    <row r="161" spans="1:65" s="14" customFormat="1">
      <c r="B161" s="229"/>
      <c r="C161" s="230"/>
      <c r="D161" s="208" t="s">
        <v>139</v>
      </c>
      <c r="E161" s="231" t="s">
        <v>1</v>
      </c>
      <c r="F161" s="232" t="s">
        <v>175</v>
      </c>
      <c r="G161" s="230"/>
      <c r="H161" s="233">
        <v>82.56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139</v>
      </c>
      <c r="AU161" s="239" t="s">
        <v>81</v>
      </c>
      <c r="AV161" s="14" t="s">
        <v>137</v>
      </c>
      <c r="AW161" s="14" t="s">
        <v>29</v>
      </c>
      <c r="AX161" s="14" t="s">
        <v>79</v>
      </c>
      <c r="AY161" s="239" t="s">
        <v>130</v>
      </c>
    </row>
    <row r="162" spans="1:65" s="12" customFormat="1" ht="22.8" customHeight="1">
      <c r="B162" s="176"/>
      <c r="C162" s="177"/>
      <c r="D162" s="178" t="s">
        <v>71</v>
      </c>
      <c r="E162" s="190" t="s">
        <v>81</v>
      </c>
      <c r="F162" s="190" t="s">
        <v>315</v>
      </c>
      <c r="G162" s="177"/>
      <c r="H162" s="177"/>
      <c r="I162" s="180"/>
      <c r="J162" s="191">
        <f>BK162</f>
        <v>0</v>
      </c>
      <c r="K162" s="177"/>
      <c r="L162" s="182"/>
      <c r="M162" s="183"/>
      <c r="N162" s="184"/>
      <c r="O162" s="184"/>
      <c r="P162" s="185">
        <f>SUM(P163:P173)</f>
        <v>0</v>
      </c>
      <c r="Q162" s="184"/>
      <c r="R162" s="185">
        <f>SUM(R163:R173)</f>
        <v>27.328332</v>
      </c>
      <c r="S162" s="184"/>
      <c r="T162" s="186">
        <f>SUM(T163:T173)</f>
        <v>0</v>
      </c>
      <c r="AR162" s="187" t="s">
        <v>79</v>
      </c>
      <c r="AT162" s="188" t="s">
        <v>71</v>
      </c>
      <c r="AU162" s="188" t="s">
        <v>79</v>
      </c>
      <c r="AY162" s="187" t="s">
        <v>130</v>
      </c>
      <c r="BK162" s="189">
        <f>SUM(BK163:BK173)</f>
        <v>0</v>
      </c>
    </row>
    <row r="163" spans="1:65" s="2" customFormat="1" ht="33" customHeight="1">
      <c r="A163" s="34"/>
      <c r="B163" s="35"/>
      <c r="C163" s="192" t="s">
        <v>186</v>
      </c>
      <c r="D163" s="192" t="s">
        <v>133</v>
      </c>
      <c r="E163" s="193" t="s">
        <v>316</v>
      </c>
      <c r="F163" s="194" t="s">
        <v>317</v>
      </c>
      <c r="G163" s="195" t="s">
        <v>203</v>
      </c>
      <c r="H163" s="196">
        <v>17</v>
      </c>
      <c r="I163" s="197"/>
      <c r="J163" s="198">
        <f>ROUND(I163*H163,2)</f>
        <v>0</v>
      </c>
      <c r="K163" s="199"/>
      <c r="L163" s="39"/>
      <c r="M163" s="200" t="s">
        <v>1</v>
      </c>
      <c r="N163" s="201" t="s">
        <v>37</v>
      </c>
      <c r="O163" s="71"/>
      <c r="P163" s="202">
        <f>O163*H163</f>
        <v>0</v>
      </c>
      <c r="Q163" s="202">
        <v>1.5247660000000001</v>
      </c>
      <c r="R163" s="202">
        <f>Q163*H163</f>
        <v>25.921022000000001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137</v>
      </c>
      <c r="AT163" s="204" t="s">
        <v>133</v>
      </c>
      <c r="AU163" s="204" t="s">
        <v>81</v>
      </c>
      <c r="AY163" s="17" t="s">
        <v>130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7" t="s">
        <v>79</v>
      </c>
      <c r="BK163" s="205">
        <f>ROUND(I163*H163,2)</f>
        <v>0</v>
      </c>
      <c r="BL163" s="17" t="s">
        <v>137</v>
      </c>
      <c r="BM163" s="204" t="s">
        <v>318</v>
      </c>
    </row>
    <row r="164" spans="1:65" s="13" customFormat="1">
      <c r="B164" s="206"/>
      <c r="C164" s="207"/>
      <c r="D164" s="208" t="s">
        <v>139</v>
      </c>
      <c r="E164" s="209" t="s">
        <v>1</v>
      </c>
      <c r="F164" s="210" t="s">
        <v>319</v>
      </c>
      <c r="G164" s="207"/>
      <c r="H164" s="211">
        <v>17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139</v>
      </c>
      <c r="AU164" s="217" t="s">
        <v>81</v>
      </c>
      <c r="AV164" s="13" t="s">
        <v>81</v>
      </c>
      <c r="AW164" s="13" t="s">
        <v>29</v>
      </c>
      <c r="AX164" s="13" t="s">
        <v>79</v>
      </c>
      <c r="AY164" s="217" t="s">
        <v>130</v>
      </c>
    </row>
    <row r="165" spans="1:65" s="2" customFormat="1" ht="21.75" customHeight="1">
      <c r="A165" s="34"/>
      <c r="B165" s="35"/>
      <c r="C165" s="192" t="s">
        <v>191</v>
      </c>
      <c r="D165" s="192" t="s">
        <v>133</v>
      </c>
      <c r="E165" s="193" t="s">
        <v>320</v>
      </c>
      <c r="F165" s="194" t="s">
        <v>321</v>
      </c>
      <c r="G165" s="195" t="s">
        <v>275</v>
      </c>
      <c r="H165" s="196">
        <v>130</v>
      </c>
      <c r="I165" s="197"/>
      <c r="J165" s="198">
        <f>ROUND(I165*H165,2)</f>
        <v>0</v>
      </c>
      <c r="K165" s="199"/>
      <c r="L165" s="39"/>
      <c r="M165" s="200" t="s">
        <v>1</v>
      </c>
      <c r="N165" s="201" t="s">
        <v>37</v>
      </c>
      <c r="O165" s="71"/>
      <c r="P165" s="202">
        <f>O165*H165</f>
        <v>0</v>
      </c>
      <c r="Q165" s="202">
        <v>1.3750000000000001E-4</v>
      </c>
      <c r="R165" s="202">
        <f>Q165*H165</f>
        <v>1.7875000000000002E-2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137</v>
      </c>
      <c r="AT165" s="204" t="s">
        <v>133</v>
      </c>
      <c r="AU165" s="204" t="s">
        <v>81</v>
      </c>
      <c r="AY165" s="17" t="s">
        <v>130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79</v>
      </c>
      <c r="BK165" s="205">
        <f>ROUND(I165*H165,2)</f>
        <v>0</v>
      </c>
      <c r="BL165" s="17" t="s">
        <v>137</v>
      </c>
      <c r="BM165" s="204" t="s">
        <v>322</v>
      </c>
    </row>
    <row r="166" spans="1:65" s="13" customFormat="1">
      <c r="B166" s="206"/>
      <c r="C166" s="207"/>
      <c r="D166" s="208" t="s">
        <v>139</v>
      </c>
      <c r="E166" s="209" t="s">
        <v>1</v>
      </c>
      <c r="F166" s="210" t="s">
        <v>323</v>
      </c>
      <c r="G166" s="207"/>
      <c r="H166" s="211">
        <v>130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139</v>
      </c>
      <c r="AU166" s="217" t="s">
        <v>81</v>
      </c>
      <c r="AV166" s="13" t="s">
        <v>81</v>
      </c>
      <c r="AW166" s="13" t="s">
        <v>29</v>
      </c>
      <c r="AX166" s="13" t="s">
        <v>79</v>
      </c>
      <c r="AY166" s="217" t="s">
        <v>130</v>
      </c>
    </row>
    <row r="167" spans="1:65" s="2" customFormat="1" ht="16.5" customHeight="1">
      <c r="A167" s="34"/>
      <c r="B167" s="35"/>
      <c r="C167" s="218" t="s">
        <v>196</v>
      </c>
      <c r="D167" s="218" t="s">
        <v>168</v>
      </c>
      <c r="E167" s="219" t="s">
        <v>324</v>
      </c>
      <c r="F167" s="220" t="s">
        <v>325</v>
      </c>
      <c r="G167" s="221" t="s">
        <v>275</v>
      </c>
      <c r="H167" s="222">
        <v>149.5</v>
      </c>
      <c r="I167" s="223"/>
      <c r="J167" s="224">
        <f>ROUND(I167*H167,2)</f>
        <v>0</v>
      </c>
      <c r="K167" s="225"/>
      <c r="L167" s="226"/>
      <c r="M167" s="227" t="s">
        <v>1</v>
      </c>
      <c r="N167" s="228" t="s">
        <v>37</v>
      </c>
      <c r="O167" s="71"/>
      <c r="P167" s="202">
        <f>O167*H167</f>
        <v>0</v>
      </c>
      <c r="Q167" s="202">
        <v>2.1700000000000001E-3</v>
      </c>
      <c r="R167" s="202">
        <f>Q167*H167</f>
        <v>0.32441500000000001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167</v>
      </c>
      <c r="AT167" s="204" t="s">
        <v>168</v>
      </c>
      <c r="AU167" s="204" t="s">
        <v>81</v>
      </c>
      <c r="AY167" s="17" t="s">
        <v>130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7" t="s">
        <v>79</v>
      </c>
      <c r="BK167" s="205">
        <f>ROUND(I167*H167,2)</f>
        <v>0</v>
      </c>
      <c r="BL167" s="17" t="s">
        <v>137</v>
      </c>
      <c r="BM167" s="204" t="s">
        <v>326</v>
      </c>
    </row>
    <row r="168" spans="1:65" s="15" customFormat="1">
      <c r="B168" s="243"/>
      <c r="C168" s="244"/>
      <c r="D168" s="208" t="s">
        <v>139</v>
      </c>
      <c r="E168" s="245" t="s">
        <v>1</v>
      </c>
      <c r="F168" s="246" t="s">
        <v>327</v>
      </c>
      <c r="G168" s="244"/>
      <c r="H168" s="245" t="s">
        <v>1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139</v>
      </c>
      <c r="AU168" s="252" t="s">
        <v>81</v>
      </c>
      <c r="AV168" s="15" t="s">
        <v>79</v>
      </c>
      <c r="AW168" s="15" t="s">
        <v>29</v>
      </c>
      <c r="AX168" s="15" t="s">
        <v>72</v>
      </c>
      <c r="AY168" s="252" t="s">
        <v>130</v>
      </c>
    </row>
    <row r="169" spans="1:65" s="13" customFormat="1">
      <c r="B169" s="206"/>
      <c r="C169" s="207"/>
      <c r="D169" s="208" t="s">
        <v>139</v>
      </c>
      <c r="E169" s="209" t="s">
        <v>1</v>
      </c>
      <c r="F169" s="210" t="s">
        <v>328</v>
      </c>
      <c r="G169" s="207"/>
      <c r="H169" s="211">
        <v>149.5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139</v>
      </c>
      <c r="AU169" s="217" t="s">
        <v>81</v>
      </c>
      <c r="AV169" s="13" t="s">
        <v>81</v>
      </c>
      <c r="AW169" s="13" t="s">
        <v>29</v>
      </c>
      <c r="AX169" s="13" t="s">
        <v>79</v>
      </c>
      <c r="AY169" s="217" t="s">
        <v>130</v>
      </c>
    </row>
    <row r="170" spans="1:65" s="2" customFormat="1" ht="16.5" customHeight="1">
      <c r="A170" s="34"/>
      <c r="B170" s="35"/>
      <c r="C170" s="218" t="s">
        <v>200</v>
      </c>
      <c r="D170" s="218" t="s">
        <v>168</v>
      </c>
      <c r="E170" s="219" t="s">
        <v>329</v>
      </c>
      <c r="F170" s="220" t="s">
        <v>330</v>
      </c>
      <c r="G170" s="221" t="s">
        <v>275</v>
      </c>
      <c r="H170" s="222">
        <v>132</v>
      </c>
      <c r="I170" s="223"/>
      <c r="J170" s="224">
        <f>ROUND(I170*H170,2)</f>
        <v>0</v>
      </c>
      <c r="K170" s="225"/>
      <c r="L170" s="226"/>
      <c r="M170" s="227" t="s">
        <v>1</v>
      </c>
      <c r="N170" s="228" t="s">
        <v>37</v>
      </c>
      <c r="O170" s="71"/>
      <c r="P170" s="202">
        <f>O170*H170</f>
        <v>0</v>
      </c>
      <c r="Q170" s="202">
        <v>7.92E-3</v>
      </c>
      <c r="R170" s="202">
        <f>Q170*H170</f>
        <v>1.0454399999999999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167</v>
      </c>
      <c r="AT170" s="204" t="s">
        <v>168</v>
      </c>
      <c r="AU170" s="204" t="s">
        <v>81</v>
      </c>
      <c r="AY170" s="17" t="s">
        <v>130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79</v>
      </c>
      <c r="BK170" s="205">
        <f>ROUND(I170*H170,2)</f>
        <v>0</v>
      </c>
      <c r="BL170" s="17" t="s">
        <v>137</v>
      </c>
      <c r="BM170" s="204" t="s">
        <v>331</v>
      </c>
    </row>
    <row r="171" spans="1:65" s="13" customFormat="1" ht="20.399999999999999">
      <c r="B171" s="206"/>
      <c r="C171" s="207"/>
      <c r="D171" s="208" t="s">
        <v>139</v>
      </c>
      <c r="E171" s="209" t="s">
        <v>1</v>
      </c>
      <c r="F171" s="210" t="s">
        <v>332</v>
      </c>
      <c r="G171" s="207"/>
      <c r="H171" s="211">
        <v>132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139</v>
      </c>
      <c r="AU171" s="217" t="s">
        <v>81</v>
      </c>
      <c r="AV171" s="13" t="s">
        <v>81</v>
      </c>
      <c r="AW171" s="13" t="s">
        <v>29</v>
      </c>
      <c r="AX171" s="13" t="s">
        <v>79</v>
      </c>
      <c r="AY171" s="217" t="s">
        <v>130</v>
      </c>
    </row>
    <row r="172" spans="1:65" s="2" customFormat="1" ht="16.5" customHeight="1">
      <c r="A172" s="34"/>
      <c r="B172" s="35"/>
      <c r="C172" s="218" t="s">
        <v>8</v>
      </c>
      <c r="D172" s="218" t="s">
        <v>168</v>
      </c>
      <c r="E172" s="219" t="s">
        <v>333</v>
      </c>
      <c r="F172" s="220" t="s">
        <v>334</v>
      </c>
      <c r="G172" s="221" t="s">
        <v>275</v>
      </c>
      <c r="H172" s="222">
        <v>4.4000000000000004</v>
      </c>
      <c r="I172" s="223"/>
      <c r="J172" s="224">
        <f>ROUND(I172*H172,2)</f>
        <v>0</v>
      </c>
      <c r="K172" s="225"/>
      <c r="L172" s="226"/>
      <c r="M172" s="227" t="s">
        <v>1</v>
      </c>
      <c r="N172" s="228" t="s">
        <v>37</v>
      </c>
      <c r="O172" s="71"/>
      <c r="P172" s="202">
        <f>O172*H172</f>
        <v>0</v>
      </c>
      <c r="Q172" s="202">
        <v>4.45E-3</v>
      </c>
      <c r="R172" s="202">
        <f>Q172*H172</f>
        <v>1.958E-2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167</v>
      </c>
      <c r="AT172" s="204" t="s">
        <v>168</v>
      </c>
      <c r="AU172" s="204" t="s">
        <v>81</v>
      </c>
      <c r="AY172" s="17" t="s">
        <v>130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7" t="s">
        <v>79</v>
      </c>
      <c r="BK172" s="205">
        <f>ROUND(I172*H172,2)</f>
        <v>0</v>
      </c>
      <c r="BL172" s="17" t="s">
        <v>137</v>
      </c>
      <c r="BM172" s="204" t="s">
        <v>335</v>
      </c>
    </row>
    <row r="173" spans="1:65" s="13" customFormat="1" ht="20.399999999999999">
      <c r="B173" s="206"/>
      <c r="C173" s="207"/>
      <c r="D173" s="208" t="s">
        <v>139</v>
      </c>
      <c r="E173" s="209" t="s">
        <v>1</v>
      </c>
      <c r="F173" s="210" t="s">
        <v>336</v>
      </c>
      <c r="G173" s="207"/>
      <c r="H173" s="211">
        <v>4.4000000000000004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139</v>
      </c>
      <c r="AU173" s="217" t="s">
        <v>81</v>
      </c>
      <c r="AV173" s="13" t="s">
        <v>81</v>
      </c>
      <c r="AW173" s="13" t="s">
        <v>29</v>
      </c>
      <c r="AX173" s="13" t="s">
        <v>79</v>
      </c>
      <c r="AY173" s="217" t="s">
        <v>130</v>
      </c>
    </row>
    <row r="174" spans="1:65" s="12" customFormat="1" ht="22.8" customHeight="1">
      <c r="B174" s="176"/>
      <c r="C174" s="177"/>
      <c r="D174" s="178" t="s">
        <v>71</v>
      </c>
      <c r="E174" s="190" t="s">
        <v>146</v>
      </c>
      <c r="F174" s="190" t="s">
        <v>337</v>
      </c>
      <c r="G174" s="177"/>
      <c r="H174" s="177"/>
      <c r="I174" s="180"/>
      <c r="J174" s="191">
        <f>BK174</f>
        <v>0</v>
      </c>
      <c r="K174" s="177"/>
      <c r="L174" s="182"/>
      <c r="M174" s="183"/>
      <c r="N174" s="184"/>
      <c r="O174" s="184"/>
      <c r="P174" s="185">
        <f>SUM(P175:P176)</f>
        <v>0</v>
      </c>
      <c r="Q174" s="184"/>
      <c r="R174" s="185">
        <f>SUM(R175:R176)</f>
        <v>18.491679999999999</v>
      </c>
      <c r="S174" s="184"/>
      <c r="T174" s="186">
        <f>SUM(T175:T176)</f>
        <v>0</v>
      </c>
      <c r="AR174" s="187" t="s">
        <v>79</v>
      </c>
      <c r="AT174" s="188" t="s">
        <v>71</v>
      </c>
      <c r="AU174" s="188" t="s">
        <v>79</v>
      </c>
      <c r="AY174" s="187" t="s">
        <v>130</v>
      </c>
      <c r="BK174" s="189">
        <f>SUM(BK175:BK176)</f>
        <v>0</v>
      </c>
    </row>
    <row r="175" spans="1:65" s="2" customFormat="1" ht="21.75" customHeight="1">
      <c r="A175" s="34"/>
      <c r="B175" s="35"/>
      <c r="C175" s="192" t="s">
        <v>209</v>
      </c>
      <c r="D175" s="192" t="s">
        <v>133</v>
      </c>
      <c r="E175" s="193" t="s">
        <v>338</v>
      </c>
      <c r="F175" s="194" t="s">
        <v>339</v>
      </c>
      <c r="G175" s="195" t="s">
        <v>143</v>
      </c>
      <c r="H175" s="196">
        <v>8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37</v>
      </c>
      <c r="O175" s="71"/>
      <c r="P175" s="202">
        <f>O175*H175</f>
        <v>0</v>
      </c>
      <c r="Q175" s="202">
        <v>2.3114599999999998</v>
      </c>
      <c r="R175" s="202">
        <f>Q175*H175</f>
        <v>18.491679999999999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137</v>
      </c>
      <c r="AT175" s="204" t="s">
        <v>133</v>
      </c>
      <c r="AU175" s="204" t="s">
        <v>81</v>
      </c>
      <c r="AY175" s="17" t="s">
        <v>130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79</v>
      </c>
      <c r="BK175" s="205">
        <f>ROUND(I175*H175,2)</f>
        <v>0</v>
      </c>
      <c r="BL175" s="17" t="s">
        <v>137</v>
      </c>
      <c r="BM175" s="204" t="s">
        <v>340</v>
      </c>
    </row>
    <row r="176" spans="1:65" s="13" customFormat="1">
      <c r="B176" s="206"/>
      <c r="C176" s="207"/>
      <c r="D176" s="208" t="s">
        <v>139</v>
      </c>
      <c r="E176" s="209" t="s">
        <v>1</v>
      </c>
      <c r="F176" s="210" t="s">
        <v>341</v>
      </c>
      <c r="G176" s="207"/>
      <c r="H176" s="211">
        <v>8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139</v>
      </c>
      <c r="AU176" s="217" t="s">
        <v>81</v>
      </c>
      <c r="AV176" s="13" t="s">
        <v>81</v>
      </c>
      <c r="AW176" s="13" t="s">
        <v>29</v>
      </c>
      <c r="AX176" s="13" t="s">
        <v>79</v>
      </c>
      <c r="AY176" s="217" t="s">
        <v>130</v>
      </c>
    </row>
    <row r="177" spans="1:65" s="12" customFormat="1" ht="22.8" customHeight="1">
      <c r="B177" s="176"/>
      <c r="C177" s="177"/>
      <c r="D177" s="178" t="s">
        <v>71</v>
      </c>
      <c r="E177" s="190" t="s">
        <v>137</v>
      </c>
      <c r="F177" s="190" t="s">
        <v>342</v>
      </c>
      <c r="G177" s="177"/>
      <c r="H177" s="177"/>
      <c r="I177" s="180"/>
      <c r="J177" s="191">
        <f>BK177</f>
        <v>0</v>
      </c>
      <c r="K177" s="177"/>
      <c r="L177" s="182"/>
      <c r="M177" s="183"/>
      <c r="N177" s="184"/>
      <c r="O177" s="184"/>
      <c r="P177" s="185">
        <f>SUM(P178:P213)</f>
        <v>0</v>
      </c>
      <c r="Q177" s="184"/>
      <c r="R177" s="185">
        <f>SUM(R178:R213)</f>
        <v>7.3111041700000001</v>
      </c>
      <c r="S177" s="184"/>
      <c r="T177" s="186">
        <f>SUM(T178:T213)</f>
        <v>4.3394199999999996</v>
      </c>
      <c r="AR177" s="187" t="s">
        <v>79</v>
      </c>
      <c r="AT177" s="188" t="s">
        <v>71</v>
      </c>
      <c r="AU177" s="188" t="s">
        <v>79</v>
      </c>
      <c r="AY177" s="187" t="s">
        <v>130</v>
      </c>
      <c r="BK177" s="189">
        <f>SUM(BK178:BK213)</f>
        <v>0</v>
      </c>
    </row>
    <row r="178" spans="1:65" s="2" customFormat="1" ht="21.75" customHeight="1">
      <c r="A178" s="34"/>
      <c r="B178" s="35"/>
      <c r="C178" s="192" t="s">
        <v>216</v>
      </c>
      <c r="D178" s="192" t="s">
        <v>133</v>
      </c>
      <c r="E178" s="193" t="s">
        <v>343</v>
      </c>
      <c r="F178" s="194" t="s">
        <v>344</v>
      </c>
      <c r="G178" s="195" t="s">
        <v>143</v>
      </c>
      <c r="H178" s="196">
        <v>9.5</v>
      </c>
      <c r="I178" s="197"/>
      <c r="J178" s="198">
        <f>ROUND(I178*H178,2)</f>
        <v>0</v>
      </c>
      <c r="K178" s="199"/>
      <c r="L178" s="39"/>
      <c r="M178" s="200" t="s">
        <v>1</v>
      </c>
      <c r="N178" s="201" t="s">
        <v>37</v>
      </c>
      <c r="O178" s="71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137</v>
      </c>
      <c r="AT178" s="204" t="s">
        <v>133</v>
      </c>
      <c r="AU178" s="204" t="s">
        <v>81</v>
      </c>
      <c r="AY178" s="17" t="s">
        <v>130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7" t="s">
        <v>79</v>
      </c>
      <c r="BK178" s="205">
        <f>ROUND(I178*H178,2)</f>
        <v>0</v>
      </c>
      <c r="BL178" s="17" t="s">
        <v>137</v>
      </c>
      <c r="BM178" s="204" t="s">
        <v>345</v>
      </c>
    </row>
    <row r="179" spans="1:65" s="13" customFormat="1">
      <c r="B179" s="206"/>
      <c r="C179" s="207"/>
      <c r="D179" s="208" t="s">
        <v>139</v>
      </c>
      <c r="E179" s="209" t="s">
        <v>1</v>
      </c>
      <c r="F179" s="210" t="s">
        <v>346</v>
      </c>
      <c r="G179" s="207"/>
      <c r="H179" s="211">
        <v>4.5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139</v>
      </c>
      <c r="AU179" s="217" t="s">
        <v>81</v>
      </c>
      <c r="AV179" s="13" t="s">
        <v>81</v>
      </c>
      <c r="AW179" s="13" t="s">
        <v>29</v>
      </c>
      <c r="AX179" s="13" t="s">
        <v>72</v>
      </c>
      <c r="AY179" s="217" t="s">
        <v>130</v>
      </c>
    </row>
    <row r="180" spans="1:65" s="13" customFormat="1">
      <c r="B180" s="206"/>
      <c r="C180" s="207"/>
      <c r="D180" s="208" t="s">
        <v>139</v>
      </c>
      <c r="E180" s="209" t="s">
        <v>1</v>
      </c>
      <c r="F180" s="210" t="s">
        <v>347</v>
      </c>
      <c r="G180" s="207"/>
      <c r="H180" s="211">
        <v>5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139</v>
      </c>
      <c r="AU180" s="217" t="s">
        <v>81</v>
      </c>
      <c r="AV180" s="13" t="s">
        <v>81</v>
      </c>
      <c r="AW180" s="13" t="s">
        <v>29</v>
      </c>
      <c r="AX180" s="13" t="s">
        <v>72</v>
      </c>
      <c r="AY180" s="217" t="s">
        <v>130</v>
      </c>
    </row>
    <row r="181" spans="1:65" s="14" customFormat="1">
      <c r="B181" s="229"/>
      <c r="C181" s="230"/>
      <c r="D181" s="208" t="s">
        <v>139</v>
      </c>
      <c r="E181" s="231" t="s">
        <v>1</v>
      </c>
      <c r="F181" s="232" t="s">
        <v>175</v>
      </c>
      <c r="G181" s="230"/>
      <c r="H181" s="233">
        <v>9.5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139</v>
      </c>
      <c r="AU181" s="239" t="s">
        <v>81</v>
      </c>
      <c r="AV181" s="14" t="s">
        <v>137</v>
      </c>
      <c r="AW181" s="14" t="s">
        <v>29</v>
      </c>
      <c r="AX181" s="14" t="s">
        <v>79</v>
      </c>
      <c r="AY181" s="239" t="s">
        <v>130</v>
      </c>
    </row>
    <row r="182" spans="1:65" s="2" customFormat="1" ht="21.75" customHeight="1">
      <c r="A182" s="34"/>
      <c r="B182" s="35"/>
      <c r="C182" s="192" t="s">
        <v>221</v>
      </c>
      <c r="D182" s="192" t="s">
        <v>133</v>
      </c>
      <c r="E182" s="193" t="s">
        <v>348</v>
      </c>
      <c r="F182" s="194" t="s">
        <v>349</v>
      </c>
      <c r="G182" s="195" t="s">
        <v>275</v>
      </c>
      <c r="H182" s="196">
        <v>60.5</v>
      </c>
      <c r="I182" s="197"/>
      <c r="J182" s="198">
        <f>ROUND(I182*H182,2)</f>
        <v>0</v>
      </c>
      <c r="K182" s="199"/>
      <c r="L182" s="39"/>
      <c r="M182" s="200" t="s">
        <v>1</v>
      </c>
      <c r="N182" s="201" t="s">
        <v>37</v>
      </c>
      <c r="O182" s="71"/>
      <c r="P182" s="202">
        <f>O182*H182</f>
        <v>0</v>
      </c>
      <c r="Q182" s="202">
        <v>3.6850000000000001E-4</v>
      </c>
      <c r="R182" s="202">
        <f>Q182*H182</f>
        <v>2.2294250000000002E-2</v>
      </c>
      <c r="S182" s="202">
        <v>0.06</v>
      </c>
      <c r="T182" s="203">
        <f>S182*H182</f>
        <v>3.63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137</v>
      </c>
      <c r="AT182" s="204" t="s">
        <v>133</v>
      </c>
      <c r="AU182" s="204" t="s">
        <v>81</v>
      </c>
      <c r="AY182" s="17" t="s">
        <v>130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7" t="s">
        <v>79</v>
      </c>
      <c r="BK182" s="205">
        <f>ROUND(I182*H182,2)</f>
        <v>0</v>
      </c>
      <c r="BL182" s="17" t="s">
        <v>137</v>
      </c>
      <c r="BM182" s="204" t="s">
        <v>350</v>
      </c>
    </row>
    <row r="183" spans="1:65" s="13" customFormat="1">
      <c r="B183" s="206"/>
      <c r="C183" s="207"/>
      <c r="D183" s="208" t="s">
        <v>139</v>
      </c>
      <c r="E183" s="209" t="s">
        <v>1</v>
      </c>
      <c r="F183" s="210" t="s">
        <v>351</v>
      </c>
      <c r="G183" s="207"/>
      <c r="H183" s="211">
        <v>60.5</v>
      </c>
      <c r="I183" s="212"/>
      <c r="J183" s="207"/>
      <c r="K183" s="207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139</v>
      </c>
      <c r="AU183" s="217" t="s">
        <v>81</v>
      </c>
      <c r="AV183" s="13" t="s">
        <v>81</v>
      </c>
      <c r="AW183" s="13" t="s">
        <v>29</v>
      </c>
      <c r="AX183" s="13" t="s">
        <v>79</v>
      </c>
      <c r="AY183" s="217" t="s">
        <v>130</v>
      </c>
    </row>
    <row r="184" spans="1:65" s="2" customFormat="1" ht="21.75" customHeight="1">
      <c r="A184" s="34"/>
      <c r="B184" s="35"/>
      <c r="C184" s="192" t="s">
        <v>226</v>
      </c>
      <c r="D184" s="192" t="s">
        <v>133</v>
      </c>
      <c r="E184" s="193" t="s">
        <v>352</v>
      </c>
      <c r="F184" s="194" t="s">
        <v>353</v>
      </c>
      <c r="G184" s="195" t="s">
        <v>171</v>
      </c>
      <c r="H184" s="196">
        <v>6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37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137</v>
      </c>
      <c r="AT184" s="204" t="s">
        <v>133</v>
      </c>
      <c r="AU184" s="204" t="s">
        <v>81</v>
      </c>
      <c r="AY184" s="17" t="s">
        <v>130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79</v>
      </c>
      <c r="BK184" s="205">
        <f>ROUND(I184*H184,2)</f>
        <v>0</v>
      </c>
      <c r="BL184" s="17" t="s">
        <v>137</v>
      </c>
      <c r="BM184" s="204" t="s">
        <v>354</v>
      </c>
    </row>
    <row r="185" spans="1:65" s="13" customFormat="1">
      <c r="B185" s="206"/>
      <c r="C185" s="207"/>
      <c r="D185" s="208" t="s">
        <v>139</v>
      </c>
      <c r="E185" s="209" t="s">
        <v>1</v>
      </c>
      <c r="F185" s="210" t="s">
        <v>355</v>
      </c>
      <c r="G185" s="207"/>
      <c r="H185" s="211">
        <v>6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139</v>
      </c>
      <c r="AU185" s="217" t="s">
        <v>81</v>
      </c>
      <c r="AV185" s="13" t="s">
        <v>81</v>
      </c>
      <c r="AW185" s="13" t="s">
        <v>29</v>
      </c>
      <c r="AX185" s="13" t="s">
        <v>79</v>
      </c>
      <c r="AY185" s="217" t="s">
        <v>130</v>
      </c>
    </row>
    <row r="186" spans="1:65" s="2" customFormat="1" ht="21.75" customHeight="1">
      <c r="A186" s="34"/>
      <c r="B186" s="35"/>
      <c r="C186" s="192" t="s">
        <v>230</v>
      </c>
      <c r="D186" s="192" t="s">
        <v>133</v>
      </c>
      <c r="E186" s="193" t="s">
        <v>356</v>
      </c>
      <c r="F186" s="194" t="s">
        <v>357</v>
      </c>
      <c r="G186" s="195" t="s">
        <v>358</v>
      </c>
      <c r="H186" s="196">
        <v>417</v>
      </c>
      <c r="I186" s="197"/>
      <c r="J186" s="198">
        <f>ROUND(I186*H186,2)</f>
        <v>0</v>
      </c>
      <c r="K186" s="199"/>
      <c r="L186" s="39"/>
      <c r="M186" s="200" t="s">
        <v>1</v>
      </c>
      <c r="N186" s="201" t="s">
        <v>37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137</v>
      </c>
      <c r="AT186" s="204" t="s">
        <v>133</v>
      </c>
      <c r="AU186" s="204" t="s">
        <v>81</v>
      </c>
      <c r="AY186" s="17" t="s">
        <v>130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79</v>
      </c>
      <c r="BK186" s="205">
        <f>ROUND(I186*H186,2)</f>
        <v>0</v>
      </c>
      <c r="BL186" s="17" t="s">
        <v>137</v>
      </c>
      <c r="BM186" s="204" t="s">
        <v>359</v>
      </c>
    </row>
    <row r="187" spans="1:65" s="13" customFormat="1">
      <c r="B187" s="206"/>
      <c r="C187" s="207"/>
      <c r="D187" s="208" t="s">
        <v>139</v>
      </c>
      <c r="E187" s="209" t="s">
        <v>1</v>
      </c>
      <c r="F187" s="210" t="s">
        <v>360</v>
      </c>
      <c r="G187" s="207"/>
      <c r="H187" s="211">
        <v>417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139</v>
      </c>
      <c r="AU187" s="217" t="s">
        <v>81</v>
      </c>
      <c r="AV187" s="13" t="s">
        <v>81</v>
      </c>
      <c r="AW187" s="13" t="s">
        <v>29</v>
      </c>
      <c r="AX187" s="13" t="s">
        <v>79</v>
      </c>
      <c r="AY187" s="217" t="s">
        <v>130</v>
      </c>
    </row>
    <row r="188" spans="1:65" s="2" customFormat="1" ht="16.5" customHeight="1">
      <c r="A188" s="34"/>
      <c r="B188" s="35"/>
      <c r="C188" s="218" t="s">
        <v>7</v>
      </c>
      <c r="D188" s="218" t="s">
        <v>168</v>
      </c>
      <c r="E188" s="219" t="s">
        <v>361</v>
      </c>
      <c r="F188" s="220" t="s">
        <v>362</v>
      </c>
      <c r="G188" s="221" t="s">
        <v>212</v>
      </c>
      <c r="H188" s="222">
        <v>0.41699999999999998</v>
      </c>
      <c r="I188" s="223"/>
      <c r="J188" s="224">
        <f>ROUND(I188*H188,2)</f>
        <v>0</v>
      </c>
      <c r="K188" s="225"/>
      <c r="L188" s="226"/>
      <c r="M188" s="227" t="s">
        <v>1</v>
      </c>
      <c r="N188" s="228" t="s">
        <v>37</v>
      </c>
      <c r="O188" s="71"/>
      <c r="P188" s="202">
        <f>O188*H188</f>
        <v>0</v>
      </c>
      <c r="Q188" s="202">
        <v>1</v>
      </c>
      <c r="R188" s="202">
        <f>Q188*H188</f>
        <v>0.41699999999999998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167</v>
      </c>
      <c r="AT188" s="204" t="s">
        <v>168</v>
      </c>
      <c r="AU188" s="204" t="s">
        <v>81</v>
      </c>
      <c r="AY188" s="17" t="s">
        <v>130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79</v>
      </c>
      <c r="BK188" s="205">
        <f>ROUND(I188*H188,2)</f>
        <v>0</v>
      </c>
      <c r="BL188" s="17" t="s">
        <v>137</v>
      </c>
      <c r="BM188" s="204" t="s">
        <v>363</v>
      </c>
    </row>
    <row r="189" spans="1:65" s="13" customFormat="1">
      <c r="B189" s="206"/>
      <c r="C189" s="207"/>
      <c r="D189" s="208" t="s">
        <v>139</v>
      </c>
      <c r="E189" s="209" t="s">
        <v>1</v>
      </c>
      <c r="F189" s="210" t="s">
        <v>364</v>
      </c>
      <c r="G189" s="207"/>
      <c r="H189" s="211">
        <v>0.41699999999999998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139</v>
      </c>
      <c r="AU189" s="217" t="s">
        <v>81</v>
      </c>
      <c r="AV189" s="13" t="s">
        <v>81</v>
      </c>
      <c r="AW189" s="13" t="s">
        <v>29</v>
      </c>
      <c r="AX189" s="13" t="s">
        <v>79</v>
      </c>
      <c r="AY189" s="217" t="s">
        <v>130</v>
      </c>
    </row>
    <row r="190" spans="1:65" s="2" customFormat="1" ht="21.75" customHeight="1">
      <c r="A190" s="34"/>
      <c r="B190" s="35"/>
      <c r="C190" s="192" t="s">
        <v>242</v>
      </c>
      <c r="D190" s="192" t="s">
        <v>133</v>
      </c>
      <c r="E190" s="193" t="s">
        <v>365</v>
      </c>
      <c r="F190" s="194" t="s">
        <v>366</v>
      </c>
      <c r="G190" s="195" t="s">
        <v>212</v>
      </c>
      <c r="H190" s="196">
        <v>17</v>
      </c>
      <c r="I190" s="197"/>
      <c r="J190" s="198">
        <f>ROUND(I190*H190,2)</f>
        <v>0</v>
      </c>
      <c r="K190" s="199"/>
      <c r="L190" s="39"/>
      <c r="M190" s="200" t="s">
        <v>1</v>
      </c>
      <c r="N190" s="201" t="s">
        <v>37</v>
      </c>
      <c r="O190" s="71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137</v>
      </c>
      <c r="AT190" s="204" t="s">
        <v>133</v>
      </c>
      <c r="AU190" s="204" t="s">
        <v>81</v>
      </c>
      <c r="AY190" s="17" t="s">
        <v>130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79</v>
      </c>
      <c r="BK190" s="205">
        <f>ROUND(I190*H190,2)</f>
        <v>0</v>
      </c>
      <c r="BL190" s="17" t="s">
        <v>137</v>
      </c>
      <c r="BM190" s="204" t="s">
        <v>367</v>
      </c>
    </row>
    <row r="191" spans="1:65" s="13" customFormat="1">
      <c r="B191" s="206"/>
      <c r="C191" s="207"/>
      <c r="D191" s="208" t="s">
        <v>139</v>
      </c>
      <c r="E191" s="209" t="s">
        <v>1</v>
      </c>
      <c r="F191" s="210" t="s">
        <v>216</v>
      </c>
      <c r="G191" s="207"/>
      <c r="H191" s="211">
        <v>17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139</v>
      </c>
      <c r="AU191" s="217" t="s">
        <v>81</v>
      </c>
      <c r="AV191" s="13" t="s">
        <v>81</v>
      </c>
      <c r="AW191" s="13" t="s">
        <v>29</v>
      </c>
      <c r="AX191" s="13" t="s">
        <v>79</v>
      </c>
      <c r="AY191" s="217" t="s">
        <v>130</v>
      </c>
    </row>
    <row r="192" spans="1:65" s="2" customFormat="1" ht="21.75" customHeight="1">
      <c r="A192" s="34"/>
      <c r="B192" s="35"/>
      <c r="C192" s="192" t="s">
        <v>248</v>
      </c>
      <c r="D192" s="192" t="s">
        <v>133</v>
      </c>
      <c r="E192" s="193" t="s">
        <v>368</v>
      </c>
      <c r="F192" s="194" t="s">
        <v>369</v>
      </c>
      <c r="G192" s="195" t="s">
        <v>275</v>
      </c>
      <c r="H192" s="196">
        <v>10.56</v>
      </c>
      <c r="I192" s="197"/>
      <c r="J192" s="198">
        <f>ROUND(I192*H192,2)</f>
        <v>0</v>
      </c>
      <c r="K192" s="199"/>
      <c r="L192" s="39"/>
      <c r="M192" s="200" t="s">
        <v>1</v>
      </c>
      <c r="N192" s="201" t="s">
        <v>37</v>
      </c>
      <c r="O192" s="71"/>
      <c r="P192" s="202">
        <f>O192*H192</f>
        <v>0</v>
      </c>
      <c r="Q192" s="202">
        <v>0.18729999999999999</v>
      </c>
      <c r="R192" s="202">
        <f>Q192*H192</f>
        <v>1.9778880000000001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137</v>
      </c>
      <c r="AT192" s="204" t="s">
        <v>133</v>
      </c>
      <c r="AU192" s="204" t="s">
        <v>81</v>
      </c>
      <c r="AY192" s="17" t="s">
        <v>130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79</v>
      </c>
      <c r="BK192" s="205">
        <f>ROUND(I192*H192,2)</f>
        <v>0</v>
      </c>
      <c r="BL192" s="17" t="s">
        <v>137</v>
      </c>
      <c r="BM192" s="204" t="s">
        <v>370</v>
      </c>
    </row>
    <row r="193" spans="1:65" s="13" customFormat="1">
      <c r="B193" s="206"/>
      <c r="C193" s="207"/>
      <c r="D193" s="208" t="s">
        <v>139</v>
      </c>
      <c r="E193" s="209" t="s">
        <v>1</v>
      </c>
      <c r="F193" s="210" t="s">
        <v>371</v>
      </c>
      <c r="G193" s="207"/>
      <c r="H193" s="211">
        <v>10.56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139</v>
      </c>
      <c r="AU193" s="217" t="s">
        <v>81</v>
      </c>
      <c r="AV193" s="13" t="s">
        <v>81</v>
      </c>
      <c r="AW193" s="13" t="s">
        <v>29</v>
      </c>
      <c r="AX193" s="13" t="s">
        <v>79</v>
      </c>
      <c r="AY193" s="217" t="s">
        <v>130</v>
      </c>
    </row>
    <row r="194" spans="1:65" s="2" customFormat="1" ht="33" customHeight="1">
      <c r="A194" s="34"/>
      <c r="B194" s="35"/>
      <c r="C194" s="192" t="s">
        <v>253</v>
      </c>
      <c r="D194" s="192" t="s">
        <v>133</v>
      </c>
      <c r="E194" s="193" t="s">
        <v>372</v>
      </c>
      <c r="F194" s="194" t="s">
        <v>373</v>
      </c>
      <c r="G194" s="195" t="s">
        <v>275</v>
      </c>
      <c r="H194" s="196">
        <v>4</v>
      </c>
      <c r="I194" s="197"/>
      <c r="J194" s="198">
        <f>ROUND(I194*H194,2)</f>
        <v>0</v>
      </c>
      <c r="K194" s="199"/>
      <c r="L194" s="39"/>
      <c r="M194" s="200" t="s">
        <v>1</v>
      </c>
      <c r="N194" s="201" t="s">
        <v>37</v>
      </c>
      <c r="O194" s="71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137</v>
      </c>
      <c r="AT194" s="204" t="s">
        <v>133</v>
      </c>
      <c r="AU194" s="204" t="s">
        <v>81</v>
      </c>
      <c r="AY194" s="17" t="s">
        <v>130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7" t="s">
        <v>79</v>
      </c>
      <c r="BK194" s="205">
        <f>ROUND(I194*H194,2)</f>
        <v>0</v>
      </c>
      <c r="BL194" s="17" t="s">
        <v>137</v>
      </c>
      <c r="BM194" s="204" t="s">
        <v>374</v>
      </c>
    </row>
    <row r="195" spans="1:65" s="13" customFormat="1">
      <c r="B195" s="206"/>
      <c r="C195" s="207"/>
      <c r="D195" s="208" t="s">
        <v>139</v>
      </c>
      <c r="E195" s="209" t="s">
        <v>1</v>
      </c>
      <c r="F195" s="210" t="s">
        <v>375</v>
      </c>
      <c r="G195" s="207"/>
      <c r="H195" s="211">
        <v>4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139</v>
      </c>
      <c r="AU195" s="217" t="s">
        <v>81</v>
      </c>
      <c r="AV195" s="13" t="s">
        <v>81</v>
      </c>
      <c r="AW195" s="13" t="s">
        <v>29</v>
      </c>
      <c r="AX195" s="13" t="s">
        <v>79</v>
      </c>
      <c r="AY195" s="217" t="s">
        <v>130</v>
      </c>
    </row>
    <row r="196" spans="1:65" s="2" customFormat="1" ht="33" customHeight="1">
      <c r="A196" s="34"/>
      <c r="B196" s="35"/>
      <c r="C196" s="192" t="s">
        <v>376</v>
      </c>
      <c r="D196" s="192" t="s">
        <v>133</v>
      </c>
      <c r="E196" s="193" t="s">
        <v>377</v>
      </c>
      <c r="F196" s="194" t="s">
        <v>378</v>
      </c>
      <c r="G196" s="195" t="s">
        <v>275</v>
      </c>
      <c r="H196" s="196">
        <v>4</v>
      </c>
      <c r="I196" s="197"/>
      <c r="J196" s="198">
        <f>ROUND(I196*H196,2)</f>
        <v>0</v>
      </c>
      <c r="K196" s="199"/>
      <c r="L196" s="39"/>
      <c r="M196" s="200" t="s">
        <v>1</v>
      </c>
      <c r="N196" s="201" t="s">
        <v>37</v>
      </c>
      <c r="O196" s="71"/>
      <c r="P196" s="202">
        <f>O196*H196</f>
        <v>0</v>
      </c>
      <c r="Q196" s="202">
        <v>1.031199</v>
      </c>
      <c r="R196" s="202">
        <f>Q196*H196</f>
        <v>4.1247959999999999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137</v>
      </c>
      <c r="AT196" s="204" t="s">
        <v>133</v>
      </c>
      <c r="AU196" s="204" t="s">
        <v>81</v>
      </c>
      <c r="AY196" s="17" t="s">
        <v>130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7" t="s">
        <v>79</v>
      </c>
      <c r="BK196" s="205">
        <f>ROUND(I196*H196,2)</f>
        <v>0</v>
      </c>
      <c r="BL196" s="17" t="s">
        <v>137</v>
      </c>
      <c r="BM196" s="204" t="s">
        <v>379</v>
      </c>
    </row>
    <row r="197" spans="1:65" s="13" customFormat="1">
      <c r="B197" s="206"/>
      <c r="C197" s="207"/>
      <c r="D197" s="208" t="s">
        <v>139</v>
      </c>
      <c r="E197" s="209" t="s">
        <v>1</v>
      </c>
      <c r="F197" s="210" t="s">
        <v>375</v>
      </c>
      <c r="G197" s="207"/>
      <c r="H197" s="211">
        <v>4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139</v>
      </c>
      <c r="AU197" s="217" t="s">
        <v>81</v>
      </c>
      <c r="AV197" s="13" t="s">
        <v>81</v>
      </c>
      <c r="AW197" s="13" t="s">
        <v>29</v>
      </c>
      <c r="AX197" s="13" t="s">
        <v>79</v>
      </c>
      <c r="AY197" s="217" t="s">
        <v>130</v>
      </c>
    </row>
    <row r="198" spans="1:65" s="2" customFormat="1" ht="21.75" customHeight="1">
      <c r="A198" s="34"/>
      <c r="B198" s="35"/>
      <c r="C198" s="192" t="s">
        <v>380</v>
      </c>
      <c r="D198" s="192" t="s">
        <v>133</v>
      </c>
      <c r="E198" s="193" t="s">
        <v>381</v>
      </c>
      <c r="F198" s="194" t="s">
        <v>382</v>
      </c>
      <c r="G198" s="195" t="s">
        <v>275</v>
      </c>
      <c r="H198" s="196">
        <v>17.96</v>
      </c>
      <c r="I198" s="197"/>
      <c r="J198" s="198">
        <f>ROUND(I198*H198,2)</f>
        <v>0</v>
      </c>
      <c r="K198" s="199"/>
      <c r="L198" s="39"/>
      <c r="M198" s="200" t="s">
        <v>1</v>
      </c>
      <c r="N198" s="201" t="s">
        <v>37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3.95E-2</v>
      </c>
      <c r="T198" s="203">
        <f>S198*H198</f>
        <v>0.70942000000000005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137</v>
      </c>
      <c r="AT198" s="204" t="s">
        <v>133</v>
      </c>
      <c r="AU198" s="204" t="s">
        <v>81</v>
      </c>
      <c r="AY198" s="17" t="s">
        <v>130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79</v>
      </c>
      <c r="BK198" s="205">
        <f>ROUND(I198*H198,2)</f>
        <v>0</v>
      </c>
      <c r="BL198" s="17" t="s">
        <v>137</v>
      </c>
      <c r="BM198" s="204" t="s">
        <v>383</v>
      </c>
    </row>
    <row r="199" spans="1:65" s="13" customFormat="1">
      <c r="B199" s="206"/>
      <c r="C199" s="207"/>
      <c r="D199" s="208" t="s">
        <v>139</v>
      </c>
      <c r="E199" s="209" t="s">
        <v>1</v>
      </c>
      <c r="F199" s="210" t="s">
        <v>384</v>
      </c>
      <c r="G199" s="207"/>
      <c r="H199" s="211">
        <v>8.91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139</v>
      </c>
      <c r="AU199" s="217" t="s">
        <v>81</v>
      </c>
      <c r="AV199" s="13" t="s">
        <v>81</v>
      </c>
      <c r="AW199" s="13" t="s">
        <v>29</v>
      </c>
      <c r="AX199" s="13" t="s">
        <v>72</v>
      </c>
      <c r="AY199" s="217" t="s">
        <v>130</v>
      </c>
    </row>
    <row r="200" spans="1:65" s="13" customFormat="1">
      <c r="B200" s="206"/>
      <c r="C200" s="207"/>
      <c r="D200" s="208" t="s">
        <v>139</v>
      </c>
      <c r="E200" s="209" t="s">
        <v>1</v>
      </c>
      <c r="F200" s="210" t="s">
        <v>385</v>
      </c>
      <c r="G200" s="207"/>
      <c r="H200" s="211">
        <v>9.0500000000000007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139</v>
      </c>
      <c r="AU200" s="217" t="s">
        <v>81</v>
      </c>
      <c r="AV200" s="13" t="s">
        <v>81</v>
      </c>
      <c r="AW200" s="13" t="s">
        <v>29</v>
      </c>
      <c r="AX200" s="13" t="s">
        <v>72</v>
      </c>
      <c r="AY200" s="217" t="s">
        <v>130</v>
      </c>
    </row>
    <row r="201" spans="1:65" s="14" customFormat="1">
      <c r="B201" s="229"/>
      <c r="C201" s="230"/>
      <c r="D201" s="208" t="s">
        <v>139</v>
      </c>
      <c r="E201" s="231" t="s">
        <v>1</v>
      </c>
      <c r="F201" s="232" t="s">
        <v>175</v>
      </c>
      <c r="G201" s="230"/>
      <c r="H201" s="233">
        <v>17.96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139</v>
      </c>
      <c r="AU201" s="239" t="s">
        <v>81</v>
      </c>
      <c r="AV201" s="14" t="s">
        <v>137</v>
      </c>
      <c r="AW201" s="14" t="s">
        <v>29</v>
      </c>
      <c r="AX201" s="14" t="s">
        <v>79</v>
      </c>
      <c r="AY201" s="239" t="s">
        <v>130</v>
      </c>
    </row>
    <row r="202" spans="1:65" s="2" customFormat="1" ht="21.75" customHeight="1">
      <c r="A202" s="34"/>
      <c r="B202" s="35"/>
      <c r="C202" s="192" t="s">
        <v>386</v>
      </c>
      <c r="D202" s="192" t="s">
        <v>133</v>
      </c>
      <c r="E202" s="193" t="s">
        <v>387</v>
      </c>
      <c r="F202" s="194" t="s">
        <v>388</v>
      </c>
      <c r="G202" s="195" t="s">
        <v>275</v>
      </c>
      <c r="H202" s="196">
        <v>17.96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37</v>
      </c>
      <c r="O202" s="71"/>
      <c r="P202" s="202">
        <f>O202*H202</f>
        <v>0</v>
      </c>
      <c r="Q202" s="202">
        <v>3.9081999999999999E-2</v>
      </c>
      <c r="R202" s="202">
        <f>Q202*H202</f>
        <v>0.70191272000000005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137</v>
      </c>
      <c r="AT202" s="204" t="s">
        <v>133</v>
      </c>
      <c r="AU202" s="204" t="s">
        <v>81</v>
      </c>
      <c r="AY202" s="17" t="s">
        <v>130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79</v>
      </c>
      <c r="BK202" s="205">
        <f>ROUND(I202*H202,2)</f>
        <v>0</v>
      </c>
      <c r="BL202" s="17" t="s">
        <v>137</v>
      </c>
      <c r="BM202" s="204" t="s">
        <v>389</v>
      </c>
    </row>
    <row r="203" spans="1:65" s="13" customFormat="1">
      <c r="B203" s="206"/>
      <c r="C203" s="207"/>
      <c r="D203" s="208" t="s">
        <v>139</v>
      </c>
      <c r="E203" s="209" t="s">
        <v>1</v>
      </c>
      <c r="F203" s="210" t="s">
        <v>384</v>
      </c>
      <c r="G203" s="207"/>
      <c r="H203" s="211">
        <v>8.91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139</v>
      </c>
      <c r="AU203" s="217" t="s">
        <v>81</v>
      </c>
      <c r="AV203" s="13" t="s">
        <v>81</v>
      </c>
      <c r="AW203" s="13" t="s">
        <v>29</v>
      </c>
      <c r="AX203" s="13" t="s">
        <v>72</v>
      </c>
      <c r="AY203" s="217" t="s">
        <v>130</v>
      </c>
    </row>
    <row r="204" spans="1:65" s="13" customFormat="1">
      <c r="B204" s="206"/>
      <c r="C204" s="207"/>
      <c r="D204" s="208" t="s">
        <v>139</v>
      </c>
      <c r="E204" s="209" t="s">
        <v>1</v>
      </c>
      <c r="F204" s="210" t="s">
        <v>385</v>
      </c>
      <c r="G204" s="207"/>
      <c r="H204" s="211">
        <v>9.0500000000000007</v>
      </c>
      <c r="I204" s="212"/>
      <c r="J204" s="207"/>
      <c r="K204" s="207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139</v>
      </c>
      <c r="AU204" s="217" t="s">
        <v>81</v>
      </c>
      <c r="AV204" s="13" t="s">
        <v>81</v>
      </c>
      <c r="AW204" s="13" t="s">
        <v>29</v>
      </c>
      <c r="AX204" s="13" t="s">
        <v>72</v>
      </c>
      <c r="AY204" s="217" t="s">
        <v>130</v>
      </c>
    </row>
    <row r="205" spans="1:65" s="14" customFormat="1">
      <c r="B205" s="229"/>
      <c r="C205" s="230"/>
      <c r="D205" s="208" t="s">
        <v>139</v>
      </c>
      <c r="E205" s="231" t="s">
        <v>1</v>
      </c>
      <c r="F205" s="232" t="s">
        <v>175</v>
      </c>
      <c r="G205" s="230"/>
      <c r="H205" s="233">
        <v>17.96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139</v>
      </c>
      <c r="AU205" s="239" t="s">
        <v>81</v>
      </c>
      <c r="AV205" s="14" t="s">
        <v>137</v>
      </c>
      <c r="AW205" s="14" t="s">
        <v>29</v>
      </c>
      <c r="AX205" s="14" t="s">
        <v>79</v>
      </c>
      <c r="AY205" s="239" t="s">
        <v>130</v>
      </c>
    </row>
    <row r="206" spans="1:65" s="2" customFormat="1" ht="21.75" customHeight="1">
      <c r="A206" s="34"/>
      <c r="B206" s="35"/>
      <c r="C206" s="192" t="s">
        <v>390</v>
      </c>
      <c r="D206" s="192" t="s">
        <v>133</v>
      </c>
      <c r="E206" s="193" t="s">
        <v>391</v>
      </c>
      <c r="F206" s="194" t="s">
        <v>392</v>
      </c>
      <c r="G206" s="195" t="s">
        <v>275</v>
      </c>
      <c r="H206" s="196">
        <v>17.96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37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137</v>
      </c>
      <c r="AT206" s="204" t="s">
        <v>133</v>
      </c>
      <c r="AU206" s="204" t="s">
        <v>81</v>
      </c>
      <c r="AY206" s="17" t="s">
        <v>130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79</v>
      </c>
      <c r="BK206" s="205">
        <f>ROUND(I206*H206,2)</f>
        <v>0</v>
      </c>
      <c r="BL206" s="17" t="s">
        <v>137</v>
      </c>
      <c r="BM206" s="204" t="s">
        <v>393</v>
      </c>
    </row>
    <row r="207" spans="1:65" s="13" customFormat="1">
      <c r="B207" s="206"/>
      <c r="C207" s="207"/>
      <c r="D207" s="208" t="s">
        <v>139</v>
      </c>
      <c r="E207" s="209" t="s">
        <v>1</v>
      </c>
      <c r="F207" s="210" t="s">
        <v>384</v>
      </c>
      <c r="G207" s="207"/>
      <c r="H207" s="211">
        <v>8.91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139</v>
      </c>
      <c r="AU207" s="217" t="s">
        <v>81</v>
      </c>
      <c r="AV207" s="13" t="s">
        <v>81</v>
      </c>
      <c r="AW207" s="13" t="s">
        <v>29</v>
      </c>
      <c r="AX207" s="13" t="s">
        <v>72</v>
      </c>
      <c r="AY207" s="217" t="s">
        <v>130</v>
      </c>
    </row>
    <row r="208" spans="1:65" s="13" customFormat="1">
      <c r="B208" s="206"/>
      <c r="C208" s="207"/>
      <c r="D208" s="208" t="s">
        <v>139</v>
      </c>
      <c r="E208" s="209" t="s">
        <v>1</v>
      </c>
      <c r="F208" s="210" t="s">
        <v>385</v>
      </c>
      <c r="G208" s="207"/>
      <c r="H208" s="211">
        <v>9.0500000000000007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139</v>
      </c>
      <c r="AU208" s="217" t="s">
        <v>81</v>
      </c>
      <c r="AV208" s="13" t="s">
        <v>81</v>
      </c>
      <c r="AW208" s="13" t="s">
        <v>29</v>
      </c>
      <c r="AX208" s="13" t="s">
        <v>72</v>
      </c>
      <c r="AY208" s="217" t="s">
        <v>130</v>
      </c>
    </row>
    <row r="209" spans="1:65" s="14" customFormat="1">
      <c r="B209" s="229"/>
      <c r="C209" s="230"/>
      <c r="D209" s="208" t="s">
        <v>139</v>
      </c>
      <c r="E209" s="231" t="s">
        <v>1</v>
      </c>
      <c r="F209" s="232" t="s">
        <v>175</v>
      </c>
      <c r="G209" s="230"/>
      <c r="H209" s="233">
        <v>17.96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139</v>
      </c>
      <c r="AU209" s="239" t="s">
        <v>81</v>
      </c>
      <c r="AV209" s="14" t="s">
        <v>137</v>
      </c>
      <c r="AW209" s="14" t="s">
        <v>29</v>
      </c>
      <c r="AX209" s="14" t="s">
        <v>79</v>
      </c>
      <c r="AY209" s="239" t="s">
        <v>130</v>
      </c>
    </row>
    <row r="210" spans="1:65" s="2" customFormat="1" ht="21.75" customHeight="1">
      <c r="A210" s="34"/>
      <c r="B210" s="35"/>
      <c r="C210" s="192" t="s">
        <v>394</v>
      </c>
      <c r="D210" s="192" t="s">
        <v>133</v>
      </c>
      <c r="E210" s="193" t="s">
        <v>395</v>
      </c>
      <c r="F210" s="194" t="s">
        <v>396</v>
      </c>
      <c r="G210" s="195" t="s">
        <v>275</v>
      </c>
      <c r="H210" s="196">
        <v>1.5</v>
      </c>
      <c r="I210" s="197"/>
      <c r="J210" s="198">
        <f>ROUND(I210*H210,2)</f>
        <v>0</v>
      </c>
      <c r="K210" s="199"/>
      <c r="L210" s="39"/>
      <c r="M210" s="200" t="s">
        <v>1</v>
      </c>
      <c r="N210" s="201" t="s">
        <v>37</v>
      </c>
      <c r="O210" s="71"/>
      <c r="P210" s="202">
        <f>O210*H210</f>
        <v>0</v>
      </c>
      <c r="Q210" s="202">
        <v>1.45328E-2</v>
      </c>
      <c r="R210" s="202">
        <f>Q210*H210</f>
        <v>2.1799200000000001E-2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137</v>
      </c>
      <c r="AT210" s="204" t="s">
        <v>133</v>
      </c>
      <c r="AU210" s="204" t="s">
        <v>81</v>
      </c>
      <c r="AY210" s="17" t="s">
        <v>130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79</v>
      </c>
      <c r="BK210" s="205">
        <f>ROUND(I210*H210,2)</f>
        <v>0</v>
      </c>
      <c r="BL210" s="17" t="s">
        <v>137</v>
      </c>
      <c r="BM210" s="204" t="s">
        <v>397</v>
      </c>
    </row>
    <row r="211" spans="1:65" s="13" customFormat="1">
      <c r="B211" s="206"/>
      <c r="C211" s="207"/>
      <c r="D211" s="208" t="s">
        <v>139</v>
      </c>
      <c r="E211" s="209" t="s">
        <v>1</v>
      </c>
      <c r="F211" s="210" t="s">
        <v>398</v>
      </c>
      <c r="G211" s="207"/>
      <c r="H211" s="211">
        <v>1.5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139</v>
      </c>
      <c r="AU211" s="217" t="s">
        <v>81</v>
      </c>
      <c r="AV211" s="13" t="s">
        <v>81</v>
      </c>
      <c r="AW211" s="13" t="s">
        <v>29</v>
      </c>
      <c r="AX211" s="13" t="s">
        <v>79</v>
      </c>
      <c r="AY211" s="217" t="s">
        <v>130</v>
      </c>
    </row>
    <row r="212" spans="1:65" s="2" customFormat="1" ht="21.75" customHeight="1">
      <c r="A212" s="34"/>
      <c r="B212" s="35"/>
      <c r="C212" s="192" t="s">
        <v>399</v>
      </c>
      <c r="D212" s="192" t="s">
        <v>133</v>
      </c>
      <c r="E212" s="193" t="s">
        <v>400</v>
      </c>
      <c r="F212" s="194" t="s">
        <v>401</v>
      </c>
      <c r="G212" s="195" t="s">
        <v>275</v>
      </c>
      <c r="H212" s="196">
        <v>3</v>
      </c>
      <c r="I212" s="197"/>
      <c r="J212" s="198">
        <f>ROUND(I212*H212,2)</f>
        <v>0</v>
      </c>
      <c r="K212" s="199"/>
      <c r="L212" s="39"/>
      <c r="M212" s="200" t="s">
        <v>1</v>
      </c>
      <c r="N212" s="201" t="s">
        <v>37</v>
      </c>
      <c r="O212" s="71"/>
      <c r="P212" s="202">
        <f>O212*H212</f>
        <v>0</v>
      </c>
      <c r="Q212" s="202">
        <v>1.5138E-2</v>
      </c>
      <c r="R212" s="202">
        <f>Q212*H212</f>
        <v>4.5414000000000003E-2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137</v>
      </c>
      <c r="AT212" s="204" t="s">
        <v>133</v>
      </c>
      <c r="AU212" s="204" t="s">
        <v>81</v>
      </c>
      <c r="AY212" s="17" t="s">
        <v>130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79</v>
      </c>
      <c r="BK212" s="205">
        <f>ROUND(I212*H212,2)</f>
        <v>0</v>
      </c>
      <c r="BL212" s="17" t="s">
        <v>137</v>
      </c>
      <c r="BM212" s="204" t="s">
        <v>402</v>
      </c>
    </row>
    <row r="213" spans="1:65" s="13" customFormat="1">
      <c r="B213" s="206"/>
      <c r="C213" s="207"/>
      <c r="D213" s="208" t="s">
        <v>139</v>
      </c>
      <c r="E213" s="209" t="s">
        <v>1</v>
      </c>
      <c r="F213" s="210" t="s">
        <v>403</v>
      </c>
      <c r="G213" s="207"/>
      <c r="H213" s="211">
        <v>3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139</v>
      </c>
      <c r="AU213" s="217" t="s">
        <v>81</v>
      </c>
      <c r="AV213" s="13" t="s">
        <v>81</v>
      </c>
      <c r="AW213" s="13" t="s">
        <v>29</v>
      </c>
      <c r="AX213" s="13" t="s">
        <v>79</v>
      </c>
      <c r="AY213" s="217" t="s">
        <v>130</v>
      </c>
    </row>
    <row r="214" spans="1:65" s="12" customFormat="1" ht="22.8" customHeight="1">
      <c r="B214" s="176"/>
      <c r="C214" s="177"/>
      <c r="D214" s="178" t="s">
        <v>71</v>
      </c>
      <c r="E214" s="190" t="s">
        <v>131</v>
      </c>
      <c r="F214" s="190" t="s">
        <v>404</v>
      </c>
      <c r="G214" s="177"/>
      <c r="H214" s="177"/>
      <c r="I214" s="180"/>
      <c r="J214" s="191">
        <f>BK214</f>
        <v>0</v>
      </c>
      <c r="K214" s="177"/>
      <c r="L214" s="182"/>
      <c r="M214" s="183"/>
      <c r="N214" s="184"/>
      <c r="O214" s="184"/>
      <c r="P214" s="185">
        <f>SUM(P215:P233)</f>
        <v>0</v>
      </c>
      <c r="Q214" s="184"/>
      <c r="R214" s="185">
        <f>SUM(R215:R233)</f>
        <v>3.8924341999999998</v>
      </c>
      <c r="S214" s="184"/>
      <c r="T214" s="186">
        <f>SUM(T215:T233)</f>
        <v>6.7355450000000001</v>
      </c>
      <c r="AR214" s="187" t="s">
        <v>79</v>
      </c>
      <c r="AT214" s="188" t="s">
        <v>71</v>
      </c>
      <c r="AU214" s="188" t="s">
        <v>79</v>
      </c>
      <c r="AY214" s="187" t="s">
        <v>130</v>
      </c>
      <c r="BK214" s="189">
        <f>SUM(BK215:BK233)</f>
        <v>0</v>
      </c>
    </row>
    <row r="215" spans="1:65" s="2" customFormat="1" ht="21.75" customHeight="1">
      <c r="A215" s="34"/>
      <c r="B215" s="35"/>
      <c r="C215" s="192" t="s">
        <v>405</v>
      </c>
      <c r="D215" s="192" t="s">
        <v>133</v>
      </c>
      <c r="E215" s="193" t="s">
        <v>406</v>
      </c>
      <c r="F215" s="194" t="s">
        <v>407</v>
      </c>
      <c r="G215" s="195" t="s">
        <v>171</v>
      </c>
      <c r="H215" s="196">
        <v>50</v>
      </c>
      <c r="I215" s="197"/>
      <c r="J215" s="198">
        <f>ROUND(I215*H215,2)</f>
        <v>0</v>
      </c>
      <c r="K215" s="199"/>
      <c r="L215" s="39"/>
      <c r="M215" s="200" t="s">
        <v>1</v>
      </c>
      <c r="N215" s="201" t="s">
        <v>37</v>
      </c>
      <c r="O215" s="71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137</v>
      </c>
      <c r="AT215" s="204" t="s">
        <v>133</v>
      </c>
      <c r="AU215" s="204" t="s">
        <v>81</v>
      </c>
      <c r="AY215" s="17" t="s">
        <v>130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7" t="s">
        <v>79</v>
      </c>
      <c r="BK215" s="205">
        <f>ROUND(I215*H215,2)</f>
        <v>0</v>
      </c>
      <c r="BL215" s="17" t="s">
        <v>137</v>
      </c>
      <c r="BM215" s="204" t="s">
        <v>408</v>
      </c>
    </row>
    <row r="216" spans="1:65" s="13" customFormat="1">
      <c r="B216" s="206"/>
      <c r="C216" s="207"/>
      <c r="D216" s="208" t="s">
        <v>139</v>
      </c>
      <c r="E216" s="209" t="s">
        <v>1</v>
      </c>
      <c r="F216" s="210" t="s">
        <v>409</v>
      </c>
      <c r="G216" s="207"/>
      <c r="H216" s="211">
        <v>50</v>
      </c>
      <c r="I216" s="212"/>
      <c r="J216" s="207"/>
      <c r="K216" s="207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139</v>
      </c>
      <c r="AU216" s="217" t="s">
        <v>81</v>
      </c>
      <c r="AV216" s="13" t="s">
        <v>81</v>
      </c>
      <c r="AW216" s="13" t="s">
        <v>29</v>
      </c>
      <c r="AX216" s="13" t="s">
        <v>72</v>
      </c>
      <c r="AY216" s="217" t="s">
        <v>130</v>
      </c>
    </row>
    <row r="217" spans="1:65" s="14" customFormat="1">
      <c r="B217" s="229"/>
      <c r="C217" s="230"/>
      <c r="D217" s="208" t="s">
        <v>139</v>
      </c>
      <c r="E217" s="231" t="s">
        <v>1</v>
      </c>
      <c r="F217" s="232" t="s">
        <v>175</v>
      </c>
      <c r="G217" s="230"/>
      <c r="H217" s="233">
        <v>50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139</v>
      </c>
      <c r="AU217" s="239" t="s">
        <v>81</v>
      </c>
      <c r="AV217" s="14" t="s">
        <v>137</v>
      </c>
      <c r="AW217" s="14" t="s">
        <v>29</v>
      </c>
      <c r="AX217" s="14" t="s">
        <v>79</v>
      </c>
      <c r="AY217" s="239" t="s">
        <v>130</v>
      </c>
    </row>
    <row r="218" spans="1:65" s="2" customFormat="1" ht="21.75" customHeight="1">
      <c r="A218" s="34"/>
      <c r="B218" s="35"/>
      <c r="C218" s="192" t="s">
        <v>410</v>
      </c>
      <c r="D218" s="192" t="s">
        <v>133</v>
      </c>
      <c r="E218" s="193" t="s">
        <v>411</v>
      </c>
      <c r="F218" s="194" t="s">
        <v>412</v>
      </c>
      <c r="G218" s="195" t="s">
        <v>171</v>
      </c>
      <c r="H218" s="196">
        <v>25</v>
      </c>
      <c r="I218" s="197"/>
      <c r="J218" s="198">
        <f>ROUND(I218*H218,2)</f>
        <v>0</v>
      </c>
      <c r="K218" s="199"/>
      <c r="L218" s="39"/>
      <c r="M218" s="200" t="s">
        <v>1</v>
      </c>
      <c r="N218" s="201" t="s">
        <v>37</v>
      </c>
      <c r="O218" s="71"/>
      <c r="P218" s="202">
        <f>O218*H218</f>
        <v>0</v>
      </c>
      <c r="Q218" s="202">
        <v>5.8299999999999997E-4</v>
      </c>
      <c r="R218" s="202">
        <f>Q218*H218</f>
        <v>1.4574999999999999E-2</v>
      </c>
      <c r="S218" s="202">
        <v>0.16600000000000001</v>
      </c>
      <c r="T218" s="203">
        <f>S218*H218</f>
        <v>4.1500000000000004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137</v>
      </c>
      <c r="AT218" s="204" t="s">
        <v>133</v>
      </c>
      <c r="AU218" s="204" t="s">
        <v>81</v>
      </c>
      <c r="AY218" s="17" t="s">
        <v>130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79</v>
      </c>
      <c r="BK218" s="205">
        <f>ROUND(I218*H218,2)</f>
        <v>0</v>
      </c>
      <c r="BL218" s="17" t="s">
        <v>137</v>
      </c>
      <c r="BM218" s="204" t="s">
        <v>413</v>
      </c>
    </row>
    <row r="219" spans="1:65" s="13" customFormat="1">
      <c r="B219" s="206"/>
      <c r="C219" s="207"/>
      <c r="D219" s="208" t="s">
        <v>139</v>
      </c>
      <c r="E219" s="209" t="s">
        <v>1</v>
      </c>
      <c r="F219" s="210" t="s">
        <v>376</v>
      </c>
      <c r="G219" s="207"/>
      <c r="H219" s="211">
        <v>25</v>
      </c>
      <c r="I219" s="212"/>
      <c r="J219" s="207"/>
      <c r="K219" s="207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139</v>
      </c>
      <c r="AU219" s="217" t="s">
        <v>81</v>
      </c>
      <c r="AV219" s="13" t="s">
        <v>81</v>
      </c>
      <c r="AW219" s="13" t="s">
        <v>29</v>
      </c>
      <c r="AX219" s="13" t="s">
        <v>79</v>
      </c>
      <c r="AY219" s="217" t="s">
        <v>130</v>
      </c>
    </row>
    <row r="220" spans="1:65" s="2" customFormat="1" ht="21.75" customHeight="1">
      <c r="A220" s="34"/>
      <c r="B220" s="35"/>
      <c r="C220" s="192" t="s">
        <v>414</v>
      </c>
      <c r="D220" s="192" t="s">
        <v>133</v>
      </c>
      <c r="E220" s="193" t="s">
        <v>415</v>
      </c>
      <c r="F220" s="194" t="s">
        <v>416</v>
      </c>
      <c r="G220" s="195" t="s">
        <v>171</v>
      </c>
      <c r="H220" s="196">
        <v>25</v>
      </c>
      <c r="I220" s="197"/>
      <c r="J220" s="198">
        <f>ROUND(I220*H220,2)</f>
        <v>0</v>
      </c>
      <c r="K220" s="199"/>
      <c r="L220" s="39"/>
      <c r="M220" s="200" t="s">
        <v>1</v>
      </c>
      <c r="N220" s="201" t="s">
        <v>37</v>
      </c>
      <c r="O220" s="71"/>
      <c r="P220" s="202">
        <f>O220*H220</f>
        <v>0</v>
      </c>
      <c r="Q220" s="202">
        <v>1.3768499999999999E-2</v>
      </c>
      <c r="R220" s="202">
        <f>Q220*H220</f>
        <v>0.34421249999999998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137</v>
      </c>
      <c r="AT220" s="204" t="s">
        <v>133</v>
      </c>
      <c r="AU220" s="204" t="s">
        <v>81</v>
      </c>
      <c r="AY220" s="17" t="s">
        <v>130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7" t="s">
        <v>79</v>
      </c>
      <c r="BK220" s="205">
        <f>ROUND(I220*H220,2)</f>
        <v>0</v>
      </c>
      <c r="BL220" s="17" t="s">
        <v>137</v>
      </c>
      <c r="BM220" s="204" t="s">
        <v>417</v>
      </c>
    </row>
    <row r="221" spans="1:65" s="13" customFormat="1">
      <c r="B221" s="206"/>
      <c r="C221" s="207"/>
      <c r="D221" s="208" t="s">
        <v>139</v>
      </c>
      <c r="E221" s="209" t="s">
        <v>1</v>
      </c>
      <c r="F221" s="210" t="s">
        <v>376</v>
      </c>
      <c r="G221" s="207"/>
      <c r="H221" s="211">
        <v>25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139</v>
      </c>
      <c r="AU221" s="217" t="s">
        <v>81</v>
      </c>
      <c r="AV221" s="13" t="s">
        <v>81</v>
      </c>
      <c r="AW221" s="13" t="s">
        <v>29</v>
      </c>
      <c r="AX221" s="13" t="s">
        <v>79</v>
      </c>
      <c r="AY221" s="217" t="s">
        <v>130</v>
      </c>
    </row>
    <row r="222" spans="1:65" s="2" customFormat="1" ht="21.75" customHeight="1">
      <c r="A222" s="34"/>
      <c r="B222" s="35"/>
      <c r="C222" s="218" t="s">
        <v>418</v>
      </c>
      <c r="D222" s="218" t="s">
        <v>168</v>
      </c>
      <c r="E222" s="219" t="s">
        <v>419</v>
      </c>
      <c r="F222" s="220" t="s">
        <v>420</v>
      </c>
      <c r="G222" s="221" t="s">
        <v>143</v>
      </c>
      <c r="H222" s="222">
        <v>3.9</v>
      </c>
      <c r="I222" s="223"/>
      <c r="J222" s="224">
        <f>ROUND(I222*H222,2)</f>
        <v>0</v>
      </c>
      <c r="K222" s="225"/>
      <c r="L222" s="226"/>
      <c r="M222" s="227" t="s">
        <v>1</v>
      </c>
      <c r="N222" s="228" t="s">
        <v>37</v>
      </c>
      <c r="O222" s="71"/>
      <c r="P222" s="202">
        <f>O222*H222</f>
        <v>0</v>
      </c>
      <c r="Q222" s="202">
        <v>0.81499999999999995</v>
      </c>
      <c r="R222" s="202">
        <f>Q222*H222</f>
        <v>3.1784999999999997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167</v>
      </c>
      <c r="AT222" s="204" t="s">
        <v>168</v>
      </c>
      <c r="AU222" s="204" t="s">
        <v>81</v>
      </c>
      <c r="AY222" s="17" t="s">
        <v>130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79</v>
      </c>
      <c r="BK222" s="205">
        <f>ROUND(I222*H222,2)</f>
        <v>0</v>
      </c>
      <c r="BL222" s="17" t="s">
        <v>137</v>
      </c>
      <c r="BM222" s="204" t="s">
        <v>421</v>
      </c>
    </row>
    <row r="223" spans="1:65" s="13" customFormat="1">
      <c r="B223" s="206"/>
      <c r="C223" s="207"/>
      <c r="D223" s="208" t="s">
        <v>139</v>
      </c>
      <c r="E223" s="209" t="s">
        <v>1</v>
      </c>
      <c r="F223" s="210" t="s">
        <v>422</v>
      </c>
      <c r="G223" s="207"/>
      <c r="H223" s="211">
        <v>3.9</v>
      </c>
      <c r="I223" s="212"/>
      <c r="J223" s="207"/>
      <c r="K223" s="207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139</v>
      </c>
      <c r="AU223" s="217" t="s">
        <v>81</v>
      </c>
      <c r="AV223" s="13" t="s">
        <v>81</v>
      </c>
      <c r="AW223" s="13" t="s">
        <v>29</v>
      </c>
      <c r="AX223" s="13" t="s">
        <v>79</v>
      </c>
      <c r="AY223" s="217" t="s">
        <v>130</v>
      </c>
    </row>
    <row r="224" spans="1:65" s="2" customFormat="1" ht="21.75" customHeight="1">
      <c r="A224" s="34"/>
      <c r="B224" s="35"/>
      <c r="C224" s="192" t="s">
        <v>423</v>
      </c>
      <c r="D224" s="192" t="s">
        <v>133</v>
      </c>
      <c r="E224" s="193" t="s">
        <v>424</v>
      </c>
      <c r="F224" s="194" t="s">
        <v>425</v>
      </c>
      <c r="G224" s="195" t="s">
        <v>171</v>
      </c>
      <c r="H224" s="196">
        <v>25</v>
      </c>
      <c r="I224" s="197"/>
      <c r="J224" s="198">
        <f>ROUND(I224*H224,2)</f>
        <v>0</v>
      </c>
      <c r="K224" s="199"/>
      <c r="L224" s="39"/>
      <c r="M224" s="200" t="s">
        <v>1</v>
      </c>
      <c r="N224" s="201" t="s">
        <v>37</v>
      </c>
      <c r="O224" s="71"/>
      <c r="P224" s="202">
        <f>O224*H224</f>
        <v>0</v>
      </c>
      <c r="Q224" s="202">
        <v>3.2428999999999999E-3</v>
      </c>
      <c r="R224" s="202">
        <f>Q224*H224</f>
        <v>8.1072499999999992E-2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137</v>
      </c>
      <c r="AT224" s="204" t="s">
        <v>133</v>
      </c>
      <c r="AU224" s="204" t="s">
        <v>81</v>
      </c>
      <c r="AY224" s="17" t="s">
        <v>130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7" t="s">
        <v>79</v>
      </c>
      <c r="BK224" s="205">
        <f>ROUND(I224*H224,2)</f>
        <v>0</v>
      </c>
      <c r="BL224" s="17" t="s">
        <v>137</v>
      </c>
      <c r="BM224" s="204" t="s">
        <v>426</v>
      </c>
    </row>
    <row r="225" spans="1:65" s="2" customFormat="1" ht="21.75" customHeight="1">
      <c r="A225" s="34"/>
      <c r="B225" s="35"/>
      <c r="C225" s="192" t="s">
        <v>427</v>
      </c>
      <c r="D225" s="192" t="s">
        <v>133</v>
      </c>
      <c r="E225" s="193" t="s">
        <v>428</v>
      </c>
      <c r="F225" s="194" t="s">
        <v>429</v>
      </c>
      <c r="G225" s="195" t="s">
        <v>171</v>
      </c>
      <c r="H225" s="196">
        <v>2</v>
      </c>
      <c r="I225" s="197"/>
      <c r="J225" s="198">
        <f>ROUND(I225*H225,2)</f>
        <v>0</v>
      </c>
      <c r="K225" s="199"/>
      <c r="L225" s="39"/>
      <c r="M225" s="200" t="s">
        <v>1</v>
      </c>
      <c r="N225" s="201" t="s">
        <v>37</v>
      </c>
      <c r="O225" s="71"/>
      <c r="P225" s="202">
        <f>O225*H225</f>
        <v>0</v>
      </c>
      <c r="Q225" s="202">
        <v>2.124E-3</v>
      </c>
      <c r="R225" s="202">
        <f>Q225*H225</f>
        <v>4.248E-3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137</v>
      </c>
      <c r="AT225" s="204" t="s">
        <v>133</v>
      </c>
      <c r="AU225" s="204" t="s">
        <v>81</v>
      </c>
      <c r="AY225" s="17" t="s">
        <v>130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7" t="s">
        <v>79</v>
      </c>
      <c r="BK225" s="205">
        <f>ROUND(I225*H225,2)</f>
        <v>0</v>
      </c>
      <c r="BL225" s="17" t="s">
        <v>137</v>
      </c>
      <c r="BM225" s="204" t="s">
        <v>430</v>
      </c>
    </row>
    <row r="226" spans="1:65" s="2" customFormat="1" ht="21.75" customHeight="1">
      <c r="A226" s="34"/>
      <c r="B226" s="35"/>
      <c r="C226" s="192" t="s">
        <v>431</v>
      </c>
      <c r="D226" s="192" t="s">
        <v>133</v>
      </c>
      <c r="E226" s="193" t="s">
        <v>432</v>
      </c>
      <c r="F226" s="194" t="s">
        <v>433</v>
      </c>
      <c r="G226" s="195" t="s">
        <v>171</v>
      </c>
      <c r="H226" s="196">
        <v>2</v>
      </c>
      <c r="I226" s="197"/>
      <c r="J226" s="198">
        <f>ROUND(I226*H226,2)</f>
        <v>0</v>
      </c>
      <c r="K226" s="199"/>
      <c r="L226" s="39"/>
      <c r="M226" s="200" t="s">
        <v>1</v>
      </c>
      <c r="N226" s="201" t="s">
        <v>37</v>
      </c>
      <c r="O226" s="71"/>
      <c r="P226" s="202">
        <f>O226*H226</f>
        <v>0</v>
      </c>
      <c r="Q226" s="202">
        <v>4.7451000000000004E-3</v>
      </c>
      <c r="R226" s="202">
        <f>Q226*H226</f>
        <v>9.4902000000000007E-3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137</v>
      </c>
      <c r="AT226" s="204" t="s">
        <v>133</v>
      </c>
      <c r="AU226" s="204" t="s">
        <v>81</v>
      </c>
      <c r="AY226" s="17" t="s">
        <v>130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79</v>
      </c>
      <c r="BK226" s="205">
        <f>ROUND(I226*H226,2)</f>
        <v>0</v>
      </c>
      <c r="BL226" s="17" t="s">
        <v>137</v>
      </c>
      <c r="BM226" s="204" t="s">
        <v>434</v>
      </c>
    </row>
    <row r="227" spans="1:65" s="2" customFormat="1" ht="21.75" customHeight="1">
      <c r="A227" s="34"/>
      <c r="B227" s="35"/>
      <c r="C227" s="218" t="s">
        <v>435</v>
      </c>
      <c r="D227" s="218" t="s">
        <v>168</v>
      </c>
      <c r="E227" s="219" t="s">
        <v>419</v>
      </c>
      <c r="F227" s="220" t="s">
        <v>420</v>
      </c>
      <c r="G227" s="221" t="s">
        <v>143</v>
      </c>
      <c r="H227" s="222">
        <v>0.318</v>
      </c>
      <c r="I227" s="223"/>
      <c r="J227" s="224">
        <f>ROUND(I227*H227,2)</f>
        <v>0</v>
      </c>
      <c r="K227" s="225"/>
      <c r="L227" s="226"/>
      <c r="M227" s="227" t="s">
        <v>1</v>
      </c>
      <c r="N227" s="228" t="s">
        <v>37</v>
      </c>
      <c r="O227" s="71"/>
      <c r="P227" s="202">
        <f>O227*H227</f>
        <v>0</v>
      </c>
      <c r="Q227" s="202">
        <v>0.81499999999999995</v>
      </c>
      <c r="R227" s="202">
        <f>Q227*H227</f>
        <v>0.25917000000000001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167</v>
      </c>
      <c r="AT227" s="204" t="s">
        <v>168</v>
      </c>
      <c r="AU227" s="204" t="s">
        <v>81</v>
      </c>
      <c r="AY227" s="17" t="s">
        <v>130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7" t="s">
        <v>79</v>
      </c>
      <c r="BK227" s="205">
        <f>ROUND(I227*H227,2)</f>
        <v>0</v>
      </c>
      <c r="BL227" s="17" t="s">
        <v>137</v>
      </c>
      <c r="BM227" s="204" t="s">
        <v>436</v>
      </c>
    </row>
    <row r="228" spans="1:65" s="13" customFormat="1">
      <c r="B228" s="206"/>
      <c r="C228" s="207"/>
      <c r="D228" s="208" t="s">
        <v>139</v>
      </c>
      <c r="E228" s="209" t="s">
        <v>1</v>
      </c>
      <c r="F228" s="210" t="s">
        <v>437</v>
      </c>
      <c r="G228" s="207"/>
      <c r="H228" s="211">
        <v>0.318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139</v>
      </c>
      <c r="AU228" s="217" t="s">
        <v>81</v>
      </c>
      <c r="AV228" s="13" t="s">
        <v>81</v>
      </c>
      <c r="AW228" s="13" t="s">
        <v>29</v>
      </c>
      <c r="AX228" s="13" t="s">
        <v>72</v>
      </c>
      <c r="AY228" s="217" t="s">
        <v>130</v>
      </c>
    </row>
    <row r="229" spans="1:65" s="14" customFormat="1">
      <c r="B229" s="229"/>
      <c r="C229" s="230"/>
      <c r="D229" s="208" t="s">
        <v>139</v>
      </c>
      <c r="E229" s="231" t="s">
        <v>1</v>
      </c>
      <c r="F229" s="232" t="s">
        <v>175</v>
      </c>
      <c r="G229" s="230"/>
      <c r="H229" s="233">
        <v>0.318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139</v>
      </c>
      <c r="AU229" s="239" t="s">
        <v>81</v>
      </c>
      <c r="AV229" s="14" t="s">
        <v>137</v>
      </c>
      <c r="AW229" s="14" t="s">
        <v>29</v>
      </c>
      <c r="AX229" s="14" t="s">
        <v>79</v>
      </c>
      <c r="AY229" s="239" t="s">
        <v>130</v>
      </c>
    </row>
    <row r="230" spans="1:65" s="2" customFormat="1" ht="21.75" customHeight="1">
      <c r="A230" s="34"/>
      <c r="B230" s="35"/>
      <c r="C230" s="192" t="s">
        <v>438</v>
      </c>
      <c r="D230" s="192" t="s">
        <v>133</v>
      </c>
      <c r="E230" s="193" t="s">
        <v>439</v>
      </c>
      <c r="F230" s="194" t="s">
        <v>440</v>
      </c>
      <c r="G230" s="195" t="s">
        <v>171</v>
      </c>
      <c r="H230" s="196">
        <v>2</v>
      </c>
      <c r="I230" s="197"/>
      <c r="J230" s="198">
        <f>ROUND(I230*H230,2)</f>
        <v>0</v>
      </c>
      <c r="K230" s="199"/>
      <c r="L230" s="39"/>
      <c r="M230" s="200" t="s">
        <v>1</v>
      </c>
      <c r="N230" s="201" t="s">
        <v>37</v>
      </c>
      <c r="O230" s="71"/>
      <c r="P230" s="202">
        <f>O230*H230</f>
        <v>0</v>
      </c>
      <c r="Q230" s="202">
        <v>5.8299999999999997E-4</v>
      </c>
      <c r="R230" s="202">
        <f>Q230*H230</f>
        <v>1.1659999999999999E-3</v>
      </c>
      <c r="S230" s="202">
        <v>0.16600000000000001</v>
      </c>
      <c r="T230" s="203">
        <f>S230*H230</f>
        <v>0.33200000000000002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137</v>
      </c>
      <c r="AT230" s="204" t="s">
        <v>133</v>
      </c>
      <c r="AU230" s="204" t="s">
        <v>81</v>
      </c>
      <c r="AY230" s="17" t="s">
        <v>130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7" t="s">
        <v>79</v>
      </c>
      <c r="BK230" s="205">
        <f>ROUND(I230*H230,2)</f>
        <v>0</v>
      </c>
      <c r="BL230" s="17" t="s">
        <v>137</v>
      </c>
      <c r="BM230" s="204" t="s">
        <v>441</v>
      </c>
    </row>
    <row r="231" spans="1:65" s="2" customFormat="1" ht="21.75" customHeight="1">
      <c r="A231" s="34"/>
      <c r="B231" s="35"/>
      <c r="C231" s="192" t="s">
        <v>442</v>
      </c>
      <c r="D231" s="192" t="s">
        <v>133</v>
      </c>
      <c r="E231" s="193" t="s">
        <v>443</v>
      </c>
      <c r="F231" s="194" t="s">
        <v>444</v>
      </c>
      <c r="G231" s="195" t="s">
        <v>203</v>
      </c>
      <c r="H231" s="196">
        <v>15.5</v>
      </c>
      <c r="I231" s="197"/>
      <c r="J231" s="198">
        <f>ROUND(I231*H231,2)</f>
        <v>0</v>
      </c>
      <c r="K231" s="199"/>
      <c r="L231" s="39"/>
      <c r="M231" s="200" t="s">
        <v>1</v>
      </c>
      <c r="N231" s="201" t="s">
        <v>37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137</v>
      </c>
      <c r="AT231" s="204" t="s">
        <v>133</v>
      </c>
      <c r="AU231" s="204" t="s">
        <v>81</v>
      </c>
      <c r="AY231" s="17" t="s">
        <v>130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7" t="s">
        <v>79</v>
      </c>
      <c r="BK231" s="205">
        <f>ROUND(I231*H231,2)</f>
        <v>0</v>
      </c>
      <c r="BL231" s="17" t="s">
        <v>137</v>
      </c>
      <c r="BM231" s="204" t="s">
        <v>445</v>
      </c>
    </row>
    <row r="232" spans="1:65" s="2" customFormat="1" ht="21.75" customHeight="1">
      <c r="A232" s="34"/>
      <c r="B232" s="35"/>
      <c r="C232" s="192" t="s">
        <v>446</v>
      </c>
      <c r="D232" s="192" t="s">
        <v>133</v>
      </c>
      <c r="E232" s="193" t="s">
        <v>447</v>
      </c>
      <c r="F232" s="194" t="s">
        <v>448</v>
      </c>
      <c r="G232" s="195" t="s">
        <v>203</v>
      </c>
      <c r="H232" s="196">
        <v>15.5</v>
      </c>
      <c r="I232" s="197"/>
      <c r="J232" s="198">
        <f>ROUND(I232*H232,2)</f>
        <v>0</v>
      </c>
      <c r="K232" s="199"/>
      <c r="L232" s="39"/>
      <c r="M232" s="200" t="s">
        <v>1</v>
      </c>
      <c r="N232" s="201" t="s">
        <v>37</v>
      </c>
      <c r="O232" s="71"/>
      <c r="P232" s="202">
        <f>O232*H232</f>
        <v>0</v>
      </c>
      <c r="Q232" s="202">
        <v>0</v>
      </c>
      <c r="R232" s="202">
        <f>Q232*H232</f>
        <v>0</v>
      </c>
      <c r="S232" s="202">
        <v>0.14538999999999999</v>
      </c>
      <c r="T232" s="203">
        <f>S232*H232</f>
        <v>2.2535449999999999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137</v>
      </c>
      <c r="AT232" s="204" t="s">
        <v>133</v>
      </c>
      <c r="AU232" s="204" t="s">
        <v>81</v>
      </c>
      <c r="AY232" s="17" t="s">
        <v>130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7" t="s">
        <v>79</v>
      </c>
      <c r="BK232" s="205">
        <f>ROUND(I232*H232,2)</f>
        <v>0</v>
      </c>
      <c r="BL232" s="17" t="s">
        <v>137</v>
      </c>
      <c r="BM232" s="204" t="s">
        <v>449</v>
      </c>
    </row>
    <row r="233" spans="1:65" s="13" customFormat="1">
      <c r="B233" s="206"/>
      <c r="C233" s="207"/>
      <c r="D233" s="208" t="s">
        <v>139</v>
      </c>
      <c r="E233" s="209" t="s">
        <v>1</v>
      </c>
      <c r="F233" s="210" t="s">
        <v>450</v>
      </c>
      <c r="G233" s="207"/>
      <c r="H233" s="211">
        <v>15.5</v>
      </c>
      <c r="I233" s="212"/>
      <c r="J233" s="207"/>
      <c r="K233" s="207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139</v>
      </c>
      <c r="AU233" s="217" t="s">
        <v>81</v>
      </c>
      <c r="AV233" s="13" t="s">
        <v>81</v>
      </c>
      <c r="AW233" s="13" t="s">
        <v>29</v>
      </c>
      <c r="AX233" s="13" t="s">
        <v>79</v>
      </c>
      <c r="AY233" s="217" t="s">
        <v>130</v>
      </c>
    </row>
    <row r="234" spans="1:65" s="12" customFormat="1" ht="22.8" customHeight="1">
      <c r="B234" s="176"/>
      <c r="C234" s="177"/>
      <c r="D234" s="178" t="s">
        <v>71</v>
      </c>
      <c r="E234" s="190" t="s">
        <v>158</v>
      </c>
      <c r="F234" s="190" t="s">
        <v>451</v>
      </c>
      <c r="G234" s="177"/>
      <c r="H234" s="177"/>
      <c r="I234" s="180"/>
      <c r="J234" s="191">
        <f>BK234</f>
        <v>0</v>
      </c>
      <c r="K234" s="177"/>
      <c r="L234" s="182"/>
      <c r="M234" s="183"/>
      <c r="N234" s="184"/>
      <c r="O234" s="184"/>
      <c r="P234" s="185">
        <f>SUM(P235:P236)</f>
        <v>0</v>
      </c>
      <c r="Q234" s="184"/>
      <c r="R234" s="185">
        <f>SUM(R235:R236)</f>
        <v>24.783044000000004</v>
      </c>
      <c r="S234" s="184"/>
      <c r="T234" s="186">
        <f>SUM(T235:T236)</f>
        <v>26.551200000000001</v>
      </c>
      <c r="AR234" s="187" t="s">
        <v>79</v>
      </c>
      <c r="AT234" s="188" t="s">
        <v>71</v>
      </c>
      <c r="AU234" s="188" t="s">
        <v>79</v>
      </c>
      <c r="AY234" s="187" t="s">
        <v>130</v>
      </c>
      <c r="BK234" s="189">
        <f>SUM(BK235:BK236)</f>
        <v>0</v>
      </c>
    </row>
    <row r="235" spans="1:65" s="2" customFormat="1" ht="33" customHeight="1">
      <c r="A235" s="34"/>
      <c r="B235" s="35"/>
      <c r="C235" s="192" t="s">
        <v>452</v>
      </c>
      <c r="D235" s="192" t="s">
        <v>133</v>
      </c>
      <c r="E235" s="193" t="s">
        <v>453</v>
      </c>
      <c r="F235" s="194" t="s">
        <v>454</v>
      </c>
      <c r="G235" s="195" t="s">
        <v>275</v>
      </c>
      <c r="H235" s="196">
        <v>192.4</v>
      </c>
      <c r="I235" s="197"/>
      <c r="J235" s="198">
        <f>ROUND(I235*H235,2)</f>
        <v>0</v>
      </c>
      <c r="K235" s="199"/>
      <c r="L235" s="39"/>
      <c r="M235" s="200" t="s">
        <v>1</v>
      </c>
      <c r="N235" s="201" t="s">
        <v>37</v>
      </c>
      <c r="O235" s="71"/>
      <c r="P235" s="202">
        <f>O235*H235</f>
        <v>0</v>
      </c>
      <c r="Q235" s="202">
        <v>0.12881000000000001</v>
      </c>
      <c r="R235" s="202">
        <f>Q235*H235</f>
        <v>24.783044000000004</v>
      </c>
      <c r="S235" s="202">
        <v>0.13800000000000001</v>
      </c>
      <c r="T235" s="203">
        <f>S235*H235</f>
        <v>26.551200000000001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137</v>
      </c>
      <c r="AT235" s="204" t="s">
        <v>133</v>
      </c>
      <c r="AU235" s="204" t="s">
        <v>81</v>
      </c>
      <c r="AY235" s="17" t="s">
        <v>130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7" t="s">
        <v>79</v>
      </c>
      <c r="BK235" s="205">
        <f>ROUND(I235*H235,2)</f>
        <v>0</v>
      </c>
      <c r="BL235" s="17" t="s">
        <v>137</v>
      </c>
      <c r="BM235" s="204" t="s">
        <v>455</v>
      </c>
    </row>
    <row r="236" spans="1:65" s="13" customFormat="1">
      <c r="B236" s="206"/>
      <c r="C236" s="207"/>
      <c r="D236" s="208" t="s">
        <v>139</v>
      </c>
      <c r="E236" s="209" t="s">
        <v>1</v>
      </c>
      <c r="F236" s="210" t="s">
        <v>456</v>
      </c>
      <c r="G236" s="207"/>
      <c r="H236" s="211">
        <v>192.4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139</v>
      </c>
      <c r="AU236" s="217" t="s">
        <v>81</v>
      </c>
      <c r="AV236" s="13" t="s">
        <v>81</v>
      </c>
      <c r="AW236" s="13" t="s">
        <v>29</v>
      </c>
      <c r="AX236" s="13" t="s">
        <v>79</v>
      </c>
      <c r="AY236" s="217" t="s">
        <v>130</v>
      </c>
    </row>
    <row r="237" spans="1:65" s="12" customFormat="1" ht="22.8" customHeight="1">
      <c r="B237" s="176"/>
      <c r="C237" s="177"/>
      <c r="D237" s="178" t="s">
        <v>71</v>
      </c>
      <c r="E237" s="190" t="s">
        <v>176</v>
      </c>
      <c r="F237" s="190" t="s">
        <v>457</v>
      </c>
      <c r="G237" s="177"/>
      <c r="H237" s="177"/>
      <c r="I237" s="180"/>
      <c r="J237" s="191">
        <f>BK237</f>
        <v>0</v>
      </c>
      <c r="K237" s="177"/>
      <c r="L237" s="182"/>
      <c r="M237" s="183"/>
      <c r="N237" s="184"/>
      <c r="O237" s="184"/>
      <c r="P237" s="185">
        <f>SUM(P238:P291)</f>
        <v>0</v>
      </c>
      <c r="Q237" s="184"/>
      <c r="R237" s="185">
        <f>SUM(R238:R291)</f>
        <v>6.0479723999999999</v>
      </c>
      <c r="S237" s="184"/>
      <c r="T237" s="186">
        <f>SUM(T238:T291)</f>
        <v>5.8816100000000002</v>
      </c>
      <c r="AR237" s="187" t="s">
        <v>79</v>
      </c>
      <c r="AT237" s="188" t="s">
        <v>71</v>
      </c>
      <c r="AU237" s="188" t="s">
        <v>79</v>
      </c>
      <c r="AY237" s="187" t="s">
        <v>130</v>
      </c>
      <c r="BK237" s="189">
        <f>SUM(BK238:BK291)</f>
        <v>0</v>
      </c>
    </row>
    <row r="238" spans="1:65" s="2" customFormat="1" ht="21.75" customHeight="1">
      <c r="A238" s="34"/>
      <c r="B238" s="35"/>
      <c r="C238" s="192" t="s">
        <v>458</v>
      </c>
      <c r="D238" s="192" t="s">
        <v>133</v>
      </c>
      <c r="E238" s="193" t="s">
        <v>459</v>
      </c>
      <c r="F238" s="194" t="s">
        <v>460</v>
      </c>
      <c r="G238" s="195" t="s">
        <v>171</v>
      </c>
      <c r="H238" s="196">
        <v>6</v>
      </c>
      <c r="I238" s="197"/>
      <c r="J238" s="198">
        <f>ROUND(I238*H238,2)</f>
        <v>0</v>
      </c>
      <c r="K238" s="199"/>
      <c r="L238" s="39"/>
      <c r="M238" s="200" t="s">
        <v>1</v>
      </c>
      <c r="N238" s="201" t="s">
        <v>37</v>
      </c>
      <c r="O238" s="71"/>
      <c r="P238" s="202">
        <f>O238*H238</f>
        <v>0</v>
      </c>
      <c r="Q238" s="202">
        <v>6.0000000000000002E-5</v>
      </c>
      <c r="R238" s="202">
        <f>Q238*H238</f>
        <v>3.6000000000000002E-4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137</v>
      </c>
      <c r="AT238" s="204" t="s">
        <v>133</v>
      </c>
      <c r="AU238" s="204" t="s">
        <v>81</v>
      </c>
      <c r="AY238" s="17" t="s">
        <v>130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7" t="s">
        <v>79</v>
      </c>
      <c r="BK238" s="205">
        <f>ROUND(I238*H238,2)</f>
        <v>0</v>
      </c>
      <c r="BL238" s="17" t="s">
        <v>137</v>
      </c>
      <c r="BM238" s="204" t="s">
        <v>461</v>
      </c>
    </row>
    <row r="239" spans="1:65" s="13" customFormat="1">
      <c r="B239" s="206"/>
      <c r="C239" s="207"/>
      <c r="D239" s="208" t="s">
        <v>139</v>
      </c>
      <c r="E239" s="209" t="s">
        <v>1</v>
      </c>
      <c r="F239" s="210" t="s">
        <v>462</v>
      </c>
      <c r="G239" s="207"/>
      <c r="H239" s="211">
        <v>6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139</v>
      </c>
      <c r="AU239" s="217" t="s">
        <v>81</v>
      </c>
      <c r="AV239" s="13" t="s">
        <v>81</v>
      </c>
      <c r="AW239" s="13" t="s">
        <v>29</v>
      </c>
      <c r="AX239" s="13" t="s">
        <v>79</v>
      </c>
      <c r="AY239" s="217" t="s">
        <v>130</v>
      </c>
    </row>
    <row r="240" spans="1:65" s="2" customFormat="1" ht="21.75" customHeight="1">
      <c r="A240" s="34"/>
      <c r="B240" s="35"/>
      <c r="C240" s="192" t="s">
        <v>463</v>
      </c>
      <c r="D240" s="192" t="s">
        <v>133</v>
      </c>
      <c r="E240" s="193" t="s">
        <v>464</v>
      </c>
      <c r="F240" s="194" t="s">
        <v>465</v>
      </c>
      <c r="G240" s="195" t="s">
        <v>171</v>
      </c>
      <c r="H240" s="196">
        <v>6</v>
      </c>
      <c r="I240" s="197"/>
      <c r="J240" s="198">
        <f>ROUND(I240*H240,2)</f>
        <v>0</v>
      </c>
      <c r="K240" s="199"/>
      <c r="L240" s="39"/>
      <c r="M240" s="200" t="s">
        <v>1</v>
      </c>
      <c r="N240" s="201" t="s">
        <v>37</v>
      </c>
      <c r="O240" s="71"/>
      <c r="P240" s="202">
        <f>O240*H240</f>
        <v>0</v>
      </c>
      <c r="Q240" s="202">
        <v>0.36965999999999999</v>
      </c>
      <c r="R240" s="202">
        <f>Q240*H240</f>
        <v>2.2179599999999997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137</v>
      </c>
      <c r="AT240" s="204" t="s">
        <v>133</v>
      </c>
      <c r="AU240" s="204" t="s">
        <v>81</v>
      </c>
      <c r="AY240" s="17" t="s">
        <v>130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7" t="s">
        <v>79</v>
      </c>
      <c r="BK240" s="205">
        <f>ROUND(I240*H240,2)</f>
        <v>0</v>
      </c>
      <c r="BL240" s="17" t="s">
        <v>137</v>
      </c>
      <c r="BM240" s="204" t="s">
        <v>466</v>
      </c>
    </row>
    <row r="241" spans="1:65" s="13" customFormat="1">
      <c r="B241" s="206"/>
      <c r="C241" s="207"/>
      <c r="D241" s="208" t="s">
        <v>139</v>
      </c>
      <c r="E241" s="209" t="s">
        <v>1</v>
      </c>
      <c r="F241" s="210" t="s">
        <v>158</v>
      </c>
      <c r="G241" s="207"/>
      <c r="H241" s="211">
        <v>6</v>
      </c>
      <c r="I241" s="212"/>
      <c r="J241" s="207"/>
      <c r="K241" s="207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139</v>
      </c>
      <c r="AU241" s="217" t="s">
        <v>81</v>
      </c>
      <c r="AV241" s="13" t="s">
        <v>81</v>
      </c>
      <c r="AW241" s="13" t="s">
        <v>29</v>
      </c>
      <c r="AX241" s="13" t="s">
        <v>79</v>
      </c>
      <c r="AY241" s="217" t="s">
        <v>130</v>
      </c>
    </row>
    <row r="242" spans="1:65" s="2" customFormat="1" ht="33" customHeight="1">
      <c r="A242" s="34"/>
      <c r="B242" s="35"/>
      <c r="C242" s="192" t="s">
        <v>467</v>
      </c>
      <c r="D242" s="192" t="s">
        <v>133</v>
      </c>
      <c r="E242" s="193" t="s">
        <v>468</v>
      </c>
      <c r="F242" s="194" t="s">
        <v>469</v>
      </c>
      <c r="G242" s="195" t="s">
        <v>275</v>
      </c>
      <c r="H242" s="196">
        <v>132.77000000000001</v>
      </c>
      <c r="I242" s="197"/>
      <c r="J242" s="198">
        <f>ROUND(I242*H242,2)</f>
        <v>0</v>
      </c>
      <c r="K242" s="199"/>
      <c r="L242" s="39"/>
      <c r="M242" s="200" t="s">
        <v>1</v>
      </c>
      <c r="N242" s="201" t="s">
        <v>37</v>
      </c>
      <c r="O242" s="71"/>
      <c r="P242" s="202">
        <f>O242*H242</f>
        <v>0</v>
      </c>
      <c r="Q242" s="202">
        <v>0</v>
      </c>
      <c r="R242" s="202">
        <f>Q242*H242</f>
        <v>0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137</v>
      </c>
      <c r="AT242" s="204" t="s">
        <v>133</v>
      </c>
      <c r="AU242" s="204" t="s">
        <v>81</v>
      </c>
      <c r="AY242" s="17" t="s">
        <v>130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7" t="s">
        <v>79</v>
      </c>
      <c r="BK242" s="205">
        <f>ROUND(I242*H242,2)</f>
        <v>0</v>
      </c>
      <c r="BL242" s="17" t="s">
        <v>137</v>
      </c>
      <c r="BM242" s="204" t="s">
        <v>470</v>
      </c>
    </row>
    <row r="243" spans="1:65" s="13" customFormat="1">
      <c r="B243" s="206"/>
      <c r="C243" s="207"/>
      <c r="D243" s="208" t="s">
        <v>139</v>
      </c>
      <c r="E243" s="209" t="s">
        <v>1</v>
      </c>
      <c r="F243" s="210" t="s">
        <v>471</v>
      </c>
      <c r="G243" s="207"/>
      <c r="H243" s="211">
        <v>108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139</v>
      </c>
      <c r="AU243" s="217" t="s">
        <v>81</v>
      </c>
      <c r="AV243" s="13" t="s">
        <v>81</v>
      </c>
      <c r="AW243" s="13" t="s">
        <v>29</v>
      </c>
      <c r="AX243" s="13" t="s">
        <v>72</v>
      </c>
      <c r="AY243" s="217" t="s">
        <v>130</v>
      </c>
    </row>
    <row r="244" spans="1:65" s="13" customFormat="1">
      <c r="B244" s="206"/>
      <c r="C244" s="207"/>
      <c r="D244" s="208" t="s">
        <v>139</v>
      </c>
      <c r="E244" s="209" t="s">
        <v>1</v>
      </c>
      <c r="F244" s="210" t="s">
        <v>472</v>
      </c>
      <c r="G244" s="207"/>
      <c r="H244" s="211">
        <v>24.77</v>
      </c>
      <c r="I244" s="212"/>
      <c r="J244" s="207"/>
      <c r="K244" s="207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139</v>
      </c>
      <c r="AU244" s="217" t="s">
        <v>81</v>
      </c>
      <c r="AV244" s="13" t="s">
        <v>81</v>
      </c>
      <c r="AW244" s="13" t="s">
        <v>29</v>
      </c>
      <c r="AX244" s="13" t="s">
        <v>72</v>
      </c>
      <c r="AY244" s="217" t="s">
        <v>130</v>
      </c>
    </row>
    <row r="245" spans="1:65" s="14" customFormat="1">
      <c r="B245" s="229"/>
      <c r="C245" s="230"/>
      <c r="D245" s="208" t="s">
        <v>139</v>
      </c>
      <c r="E245" s="231" t="s">
        <v>1</v>
      </c>
      <c r="F245" s="232" t="s">
        <v>175</v>
      </c>
      <c r="G245" s="230"/>
      <c r="H245" s="233">
        <v>132.77000000000001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139</v>
      </c>
      <c r="AU245" s="239" t="s">
        <v>81</v>
      </c>
      <c r="AV245" s="14" t="s">
        <v>137</v>
      </c>
      <c r="AW245" s="14" t="s">
        <v>29</v>
      </c>
      <c r="AX245" s="14" t="s">
        <v>79</v>
      </c>
      <c r="AY245" s="239" t="s">
        <v>130</v>
      </c>
    </row>
    <row r="246" spans="1:65" s="2" customFormat="1" ht="33" customHeight="1">
      <c r="A246" s="34"/>
      <c r="B246" s="35"/>
      <c r="C246" s="192" t="s">
        <v>473</v>
      </c>
      <c r="D246" s="192" t="s">
        <v>133</v>
      </c>
      <c r="E246" s="193" t="s">
        <v>474</v>
      </c>
      <c r="F246" s="194" t="s">
        <v>475</v>
      </c>
      <c r="G246" s="195" t="s">
        <v>275</v>
      </c>
      <c r="H246" s="196">
        <v>3981</v>
      </c>
      <c r="I246" s="197"/>
      <c r="J246" s="198">
        <f>ROUND(I246*H246,2)</f>
        <v>0</v>
      </c>
      <c r="K246" s="199"/>
      <c r="L246" s="39"/>
      <c r="M246" s="200" t="s">
        <v>1</v>
      </c>
      <c r="N246" s="201" t="s">
        <v>37</v>
      </c>
      <c r="O246" s="71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4" t="s">
        <v>137</v>
      </c>
      <c r="AT246" s="204" t="s">
        <v>133</v>
      </c>
      <c r="AU246" s="204" t="s">
        <v>81</v>
      </c>
      <c r="AY246" s="17" t="s">
        <v>130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7" t="s">
        <v>79</v>
      </c>
      <c r="BK246" s="205">
        <f>ROUND(I246*H246,2)</f>
        <v>0</v>
      </c>
      <c r="BL246" s="17" t="s">
        <v>137</v>
      </c>
      <c r="BM246" s="204" t="s">
        <v>476</v>
      </c>
    </row>
    <row r="247" spans="1:65" s="13" customFormat="1">
      <c r="B247" s="206"/>
      <c r="C247" s="207"/>
      <c r="D247" s="208" t="s">
        <v>139</v>
      </c>
      <c r="E247" s="209" t="s">
        <v>1</v>
      </c>
      <c r="F247" s="210" t="s">
        <v>477</v>
      </c>
      <c r="G247" s="207"/>
      <c r="H247" s="211">
        <v>3981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139</v>
      </c>
      <c r="AU247" s="217" t="s">
        <v>81</v>
      </c>
      <c r="AV247" s="13" t="s">
        <v>81</v>
      </c>
      <c r="AW247" s="13" t="s">
        <v>29</v>
      </c>
      <c r="AX247" s="13" t="s">
        <v>79</v>
      </c>
      <c r="AY247" s="217" t="s">
        <v>130</v>
      </c>
    </row>
    <row r="248" spans="1:65" s="2" customFormat="1" ht="33" customHeight="1">
      <c r="A248" s="34"/>
      <c r="B248" s="35"/>
      <c r="C248" s="192" t="s">
        <v>478</v>
      </c>
      <c r="D248" s="192" t="s">
        <v>133</v>
      </c>
      <c r="E248" s="193" t="s">
        <v>479</v>
      </c>
      <c r="F248" s="194" t="s">
        <v>480</v>
      </c>
      <c r="G248" s="195" t="s">
        <v>275</v>
      </c>
      <c r="H248" s="196">
        <v>132.77000000000001</v>
      </c>
      <c r="I248" s="197"/>
      <c r="J248" s="198">
        <f>ROUND(I248*H248,2)</f>
        <v>0</v>
      </c>
      <c r="K248" s="199"/>
      <c r="L248" s="39"/>
      <c r="M248" s="200" t="s">
        <v>1</v>
      </c>
      <c r="N248" s="201" t="s">
        <v>37</v>
      </c>
      <c r="O248" s="71"/>
      <c r="P248" s="202">
        <f>O248*H248</f>
        <v>0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137</v>
      </c>
      <c r="AT248" s="204" t="s">
        <v>133</v>
      </c>
      <c r="AU248" s="204" t="s">
        <v>81</v>
      </c>
      <c r="AY248" s="17" t="s">
        <v>130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7" t="s">
        <v>79</v>
      </c>
      <c r="BK248" s="205">
        <f>ROUND(I248*H248,2)</f>
        <v>0</v>
      </c>
      <c r="BL248" s="17" t="s">
        <v>137</v>
      </c>
      <c r="BM248" s="204" t="s">
        <v>481</v>
      </c>
    </row>
    <row r="249" spans="1:65" s="13" customFormat="1">
      <c r="B249" s="206"/>
      <c r="C249" s="207"/>
      <c r="D249" s="208" t="s">
        <v>139</v>
      </c>
      <c r="E249" s="209" t="s">
        <v>1</v>
      </c>
      <c r="F249" s="210" t="s">
        <v>482</v>
      </c>
      <c r="G249" s="207"/>
      <c r="H249" s="211">
        <v>132.77000000000001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139</v>
      </c>
      <c r="AU249" s="217" t="s">
        <v>81</v>
      </c>
      <c r="AV249" s="13" t="s">
        <v>81</v>
      </c>
      <c r="AW249" s="13" t="s">
        <v>29</v>
      </c>
      <c r="AX249" s="13" t="s">
        <v>79</v>
      </c>
      <c r="AY249" s="217" t="s">
        <v>130</v>
      </c>
    </row>
    <row r="250" spans="1:65" s="2" customFormat="1" ht="33" customHeight="1">
      <c r="A250" s="34"/>
      <c r="B250" s="35"/>
      <c r="C250" s="192" t="s">
        <v>483</v>
      </c>
      <c r="D250" s="192" t="s">
        <v>133</v>
      </c>
      <c r="E250" s="193" t="s">
        <v>484</v>
      </c>
      <c r="F250" s="194" t="s">
        <v>485</v>
      </c>
      <c r="G250" s="195" t="s">
        <v>143</v>
      </c>
      <c r="H250" s="196">
        <v>114.4</v>
      </c>
      <c r="I250" s="197"/>
      <c r="J250" s="198">
        <f>ROUND(I250*H250,2)</f>
        <v>0</v>
      </c>
      <c r="K250" s="199"/>
      <c r="L250" s="39"/>
      <c r="M250" s="200" t="s">
        <v>1</v>
      </c>
      <c r="N250" s="201" t="s">
        <v>37</v>
      </c>
      <c r="O250" s="71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137</v>
      </c>
      <c r="AT250" s="204" t="s">
        <v>133</v>
      </c>
      <c r="AU250" s="204" t="s">
        <v>81</v>
      </c>
      <c r="AY250" s="17" t="s">
        <v>130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7" t="s">
        <v>79</v>
      </c>
      <c r="BK250" s="205">
        <f>ROUND(I250*H250,2)</f>
        <v>0</v>
      </c>
      <c r="BL250" s="17" t="s">
        <v>137</v>
      </c>
      <c r="BM250" s="204" t="s">
        <v>486</v>
      </c>
    </row>
    <row r="251" spans="1:65" s="13" customFormat="1">
      <c r="B251" s="206"/>
      <c r="C251" s="207"/>
      <c r="D251" s="208" t="s">
        <v>139</v>
      </c>
      <c r="E251" s="209" t="s">
        <v>1</v>
      </c>
      <c r="F251" s="210" t="s">
        <v>487</v>
      </c>
      <c r="G251" s="207"/>
      <c r="H251" s="211">
        <v>114.4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139</v>
      </c>
      <c r="AU251" s="217" t="s">
        <v>81</v>
      </c>
      <c r="AV251" s="13" t="s">
        <v>81</v>
      </c>
      <c r="AW251" s="13" t="s">
        <v>29</v>
      </c>
      <c r="AX251" s="13" t="s">
        <v>79</v>
      </c>
      <c r="AY251" s="217" t="s">
        <v>130</v>
      </c>
    </row>
    <row r="252" spans="1:65" s="2" customFormat="1" ht="33" customHeight="1">
      <c r="A252" s="34"/>
      <c r="B252" s="35"/>
      <c r="C252" s="192" t="s">
        <v>488</v>
      </c>
      <c r="D252" s="192" t="s">
        <v>133</v>
      </c>
      <c r="E252" s="193" t="s">
        <v>489</v>
      </c>
      <c r="F252" s="194" t="s">
        <v>490</v>
      </c>
      <c r="G252" s="195" t="s">
        <v>143</v>
      </c>
      <c r="H252" s="196">
        <v>3432</v>
      </c>
      <c r="I252" s="197"/>
      <c r="J252" s="198">
        <f>ROUND(I252*H252,2)</f>
        <v>0</v>
      </c>
      <c r="K252" s="199"/>
      <c r="L252" s="39"/>
      <c r="M252" s="200" t="s">
        <v>1</v>
      </c>
      <c r="N252" s="201" t="s">
        <v>37</v>
      </c>
      <c r="O252" s="71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137</v>
      </c>
      <c r="AT252" s="204" t="s">
        <v>133</v>
      </c>
      <c r="AU252" s="204" t="s">
        <v>81</v>
      </c>
      <c r="AY252" s="17" t="s">
        <v>130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79</v>
      </c>
      <c r="BK252" s="205">
        <f>ROUND(I252*H252,2)</f>
        <v>0</v>
      </c>
      <c r="BL252" s="17" t="s">
        <v>137</v>
      </c>
      <c r="BM252" s="204" t="s">
        <v>491</v>
      </c>
    </row>
    <row r="253" spans="1:65" s="13" customFormat="1">
      <c r="B253" s="206"/>
      <c r="C253" s="207"/>
      <c r="D253" s="208" t="s">
        <v>139</v>
      </c>
      <c r="E253" s="209" t="s">
        <v>1</v>
      </c>
      <c r="F253" s="210" t="s">
        <v>492</v>
      </c>
      <c r="G253" s="207"/>
      <c r="H253" s="211">
        <v>3432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139</v>
      </c>
      <c r="AU253" s="217" t="s">
        <v>81</v>
      </c>
      <c r="AV253" s="13" t="s">
        <v>81</v>
      </c>
      <c r="AW253" s="13" t="s">
        <v>29</v>
      </c>
      <c r="AX253" s="13" t="s">
        <v>79</v>
      </c>
      <c r="AY253" s="217" t="s">
        <v>130</v>
      </c>
    </row>
    <row r="254" spans="1:65" s="2" customFormat="1" ht="33" customHeight="1">
      <c r="A254" s="34"/>
      <c r="B254" s="35"/>
      <c r="C254" s="192" t="s">
        <v>493</v>
      </c>
      <c r="D254" s="192" t="s">
        <v>133</v>
      </c>
      <c r="E254" s="193" t="s">
        <v>494</v>
      </c>
      <c r="F254" s="194" t="s">
        <v>495</v>
      </c>
      <c r="G254" s="195" t="s">
        <v>143</v>
      </c>
      <c r="H254" s="196">
        <v>114.4</v>
      </c>
      <c r="I254" s="197"/>
      <c r="J254" s="198">
        <f>ROUND(I254*H254,2)</f>
        <v>0</v>
      </c>
      <c r="K254" s="199"/>
      <c r="L254" s="39"/>
      <c r="M254" s="200" t="s">
        <v>1</v>
      </c>
      <c r="N254" s="201" t="s">
        <v>37</v>
      </c>
      <c r="O254" s="71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137</v>
      </c>
      <c r="AT254" s="204" t="s">
        <v>133</v>
      </c>
      <c r="AU254" s="204" t="s">
        <v>81</v>
      </c>
      <c r="AY254" s="17" t="s">
        <v>130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7" t="s">
        <v>79</v>
      </c>
      <c r="BK254" s="205">
        <f>ROUND(I254*H254,2)</f>
        <v>0</v>
      </c>
      <c r="BL254" s="17" t="s">
        <v>137</v>
      </c>
      <c r="BM254" s="204" t="s">
        <v>496</v>
      </c>
    </row>
    <row r="255" spans="1:65" s="13" customFormat="1">
      <c r="B255" s="206"/>
      <c r="C255" s="207"/>
      <c r="D255" s="208" t="s">
        <v>139</v>
      </c>
      <c r="E255" s="209" t="s">
        <v>1</v>
      </c>
      <c r="F255" s="210" t="s">
        <v>487</v>
      </c>
      <c r="G255" s="207"/>
      <c r="H255" s="211">
        <v>114.4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139</v>
      </c>
      <c r="AU255" s="217" t="s">
        <v>81</v>
      </c>
      <c r="AV255" s="13" t="s">
        <v>81</v>
      </c>
      <c r="AW255" s="13" t="s">
        <v>29</v>
      </c>
      <c r="AX255" s="13" t="s">
        <v>79</v>
      </c>
      <c r="AY255" s="217" t="s">
        <v>130</v>
      </c>
    </row>
    <row r="256" spans="1:65" s="2" customFormat="1" ht="21.75" customHeight="1">
      <c r="A256" s="34"/>
      <c r="B256" s="35"/>
      <c r="C256" s="192" t="s">
        <v>497</v>
      </c>
      <c r="D256" s="192" t="s">
        <v>133</v>
      </c>
      <c r="E256" s="193" t="s">
        <v>498</v>
      </c>
      <c r="F256" s="194" t="s">
        <v>499</v>
      </c>
      <c r="G256" s="195" t="s">
        <v>275</v>
      </c>
      <c r="H256" s="196">
        <v>228</v>
      </c>
      <c r="I256" s="197"/>
      <c r="J256" s="198">
        <f>ROUND(I256*H256,2)</f>
        <v>0</v>
      </c>
      <c r="K256" s="199"/>
      <c r="L256" s="39"/>
      <c r="M256" s="200" t="s">
        <v>1</v>
      </c>
      <c r="N256" s="201" t="s">
        <v>37</v>
      </c>
      <c r="O256" s="71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4" t="s">
        <v>137</v>
      </c>
      <c r="AT256" s="204" t="s">
        <v>133</v>
      </c>
      <c r="AU256" s="204" t="s">
        <v>81</v>
      </c>
      <c r="AY256" s="17" t="s">
        <v>130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7" t="s">
        <v>79</v>
      </c>
      <c r="BK256" s="205">
        <f>ROUND(I256*H256,2)</f>
        <v>0</v>
      </c>
      <c r="BL256" s="17" t="s">
        <v>137</v>
      </c>
      <c r="BM256" s="204" t="s">
        <v>500</v>
      </c>
    </row>
    <row r="257" spans="1:65" s="13" customFormat="1">
      <c r="B257" s="206"/>
      <c r="C257" s="207"/>
      <c r="D257" s="208" t="s">
        <v>139</v>
      </c>
      <c r="E257" s="209" t="s">
        <v>1</v>
      </c>
      <c r="F257" s="210" t="s">
        <v>501</v>
      </c>
      <c r="G257" s="207"/>
      <c r="H257" s="211">
        <v>228</v>
      </c>
      <c r="I257" s="212"/>
      <c r="J257" s="207"/>
      <c r="K257" s="207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139</v>
      </c>
      <c r="AU257" s="217" t="s">
        <v>81</v>
      </c>
      <c r="AV257" s="13" t="s">
        <v>81</v>
      </c>
      <c r="AW257" s="13" t="s">
        <v>29</v>
      </c>
      <c r="AX257" s="13" t="s">
        <v>79</v>
      </c>
      <c r="AY257" s="217" t="s">
        <v>130</v>
      </c>
    </row>
    <row r="258" spans="1:65" s="2" customFormat="1" ht="21.75" customHeight="1">
      <c r="A258" s="34"/>
      <c r="B258" s="35"/>
      <c r="C258" s="192" t="s">
        <v>502</v>
      </c>
      <c r="D258" s="192" t="s">
        <v>133</v>
      </c>
      <c r="E258" s="193" t="s">
        <v>503</v>
      </c>
      <c r="F258" s="194" t="s">
        <v>504</v>
      </c>
      <c r="G258" s="195" t="s">
        <v>275</v>
      </c>
      <c r="H258" s="196">
        <v>228</v>
      </c>
      <c r="I258" s="197"/>
      <c r="J258" s="198">
        <f>ROUND(I258*H258,2)</f>
        <v>0</v>
      </c>
      <c r="K258" s="199"/>
      <c r="L258" s="39"/>
      <c r="M258" s="200" t="s">
        <v>1</v>
      </c>
      <c r="N258" s="201" t="s">
        <v>37</v>
      </c>
      <c r="O258" s="71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4" t="s">
        <v>137</v>
      </c>
      <c r="AT258" s="204" t="s">
        <v>133</v>
      </c>
      <c r="AU258" s="204" t="s">
        <v>81</v>
      </c>
      <c r="AY258" s="17" t="s">
        <v>130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7" t="s">
        <v>79</v>
      </c>
      <c r="BK258" s="205">
        <f>ROUND(I258*H258,2)</f>
        <v>0</v>
      </c>
      <c r="BL258" s="17" t="s">
        <v>137</v>
      </c>
      <c r="BM258" s="204" t="s">
        <v>505</v>
      </c>
    </row>
    <row r="259" spans="1:65" s="13" customFormat="1">
      <c r="B259" s="206"/>
      <c r="C259" s="207"/>
      <c r="D259" s="208" t="s">
        <v>139</v>
      </c>
      <c r="E259" s="209" t="s">
        <v>1</v>
      </c>
      <c r="F259" s="210" t="s">
        <v>506</v>
      </c>
      <c r="G259" s="207"/>
      <c r="H259" s="211">
        <v>228</v>
      </c>
      <c r="I259" s="212"/>
      <c r="J259" s="207"/>
      <c r="K259" s="207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139</v>
      </c>
      <c r="AU259" s="217" t="s">
        <v>81</v>
      </c>
      <c r="AV259" s="13" t="s">
        <v>81</v>
      </c>
      <c r="AW259" s="13" t="s">
        <v>29</v>
      </c>
      <c r="AX259" s="13" t="s">
        <v>79</v>
      </c>
      <c r="AY259" s="217" t="s">
        <v>130</v>
      </c>
    </row>
    <row r="260" spans="1:65" s="2" customFormat="1" ht="21.75" customHeight="1">
      <c r="A260" s="34"/>
      <c r="B260" s="35"/>
      <c r="C260" s="192" t="s">
        <v>507</v>
      </c>
      <c r="D260" s="192" t="s">
        <v>133</v>
      </c>
      <c r="E260" s="193" t="s">
        <v>508</v>
      </c>
      <c r="F260" s="194" t="s">
        <v>509</v>
      </c>
      <c r="G260" s="195" t="s">
        <v>275</v>
      </c>
      <c r="H260" s="196">
        <v>84.022999999999996</v>
      </c>
      <c r="I260" s="197"/>
      <c r="J260" s="198">
        <f>ROUND(I260*H260,2)</f>
        <v>0</v>
      </c>
      <c r="K260" s="199"/>
      <c r="L260" s="39"/>
      <c r="M260" s="200" t="s">
        <v>1</v>
      </c>
      <c r="N260" s="201" t="s">
        <v>37</v>
      </c>
      <c r="O260" s="71"/>
      <c r="P260" s="202">
        <f>O260*H260</f>
        <v>0</v>
      </c>
      <c r="Q260" s="202">
        <v>0</v>
      </c>
      <c r="R260" s="202">
        <f>Q260*H260</f>
        <v>0</v>
      </c>
      <c r="S260" s="202">
        <v>7.0000000000000007E-2</v>
      </c>
      <c r="T260" s="203">
        <f>S260*H260</f>
        <v>5.8816100000000002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4" t="s">
        <v>137</v>
      </c>
      <c r="AT260" s="204" t="s">
        <v>133</v>
      </c>
      <c r="AU260" s="204" t="s">
        <v>81</v>
      </c>
      <c r="AY260" s="17" t="s">
        <v>130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7" t="s">
        <v>79</v>
      </c>
      <c r="BK260" s="205">
        <f>ROUND(I260*H260,2)</f>
        <v>0</v>
      </c>
      <c r="BL260" s="17" t="s">
        <v>137</v>
      </c>
      <c r="BM260" s="204" t="s">
        <v>510</v>
      </c>
    </row>
    <row r="261" spans="1:65" s="13" customFormat="1">
      <c r="B261" s="206"/>
      <c r="C261" s="207"/>
      <c r="D261" s="208" t="s">
        <v>139</v>
      </c>
      <c r="E261" s="209" t="s">
        <v>1</v>
      </c>
      <c r="F261" s="210" t="s">
        <v>511</v>
      </c>
      <c r="G261" s="207"/>
      <c r="H261" s="211">
        <v>14.771000000000001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139</v>
      </c>
      <c r="AU261" s="217" t="s">
        <v>81</v>
      </c>
      <c r="AV261" s="13" t="s">
        <v>81</v>
      </c>
      <c r="AW261" s="13" t="s">
        <v>29</v>
      </c>
      <c r="AX261" s="13" t="s">
        <v>72</v>
      </c>
      <c r="AY261" s="217" t="s">
        <v>130</v>
      </c>
    </row>
    <row r="262" spans="1:65" s="13" customFormat="1" ht="20.399999999999999">
      <c r="B262" s="206"/>
      <c r="C262" s="207"/>
      <c r="D262" s="208" t="s">
        <v>139</v>
      </c>
      <c r="E262" s="209" t="s">
        <v>1</v>
      </c>
      <c r="F262" s="210" t="s">
        <v>512</v>
      </c>
      <c r="G262" s="207"/>
      <c r="H262" s="211">
        <v>19.527999999999999</v>
      </c>
      <c r="I262" s="212"/>
      <c r="J262" s="207"/>
      <c r="K262" s="207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139</v>
      </c>
      <c r="AU262" s="217" t="s">
        <v>81</v>
      </c>
      <c r="AV262" s="13" t="s">
        <v>81</v>
      </c>
      <c r="AW262" s="13" t="s">
        <v>29</v>
      </c>
      <c r="AX262" s="13" t="s">
        <v>72</v>
      </c>
      <c r="AY262" s="217" t="s">
        <v>130</v>
      </c>
    </row>
    <row r="263" spans="1:65" s="13" customFormat="1" ht="20.399999999999999">
      <c r="B263" s="206"/>
      <c r="C263" s="207"/>
      <c r="D263" s="208" t="s">
        <v>139</v>
      </c>
      <c r="E263" s="209" t="s">
        <v>1</v>
      </c>
      <c r="F263" s="210" t="s">
        <v>513</v>
      </c>
      <c r="G263" s="207"/>
      <c r="H263" s="211">
        <v>19.443000000000001</v>
      </c>
      <c r="I263" s="212"/>
      <c r="J263" s="207"/>
      <c r="K263" s="207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139</v>
      </c>
      <c r="AU263" s="217" t="s">
        <v>81</v>
      </c>
      <c r="AV263" s="13" t="s">
        <v>81</v>
      </c>
      <c r="AW263" s="13" t="s">
        <v>29</v>
      </c>
      <c r="AX263" s="13" t="s">
        <v>72</v>
      </c>
      <c r="AY263" s="217" t="s">
        <v>130</v>
      </c>
    </row>
    <row r="264" spans="1:65" s="13" customFormat="1">
      <c r="B264" s="206"/>
      <c r="C264" s="207"/>
      <c r="D264" s="208" t="s">
        <v>139</v>
      </c>
      <c r="E264" s="209" t="s">
        <v>1</v>
      </c>
      <c r="F264" s="210" t="s">
        <v>514</v>
      </c>
      <c r="G264" s="207"/>
      <c r="H264" s="211">
        <v>9.7469999999999999</v>
      </c>
      <c r="I264" s="212"/>
      <c r="J264" s="207"/>
      <c r="K264" s="207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139</v>
      </c>
      <c r="AU264" s="217" t="s">
        <v>81</v>
      </c>
      <c r="AV264" s="13" t="s">
        <v>81</v>
      </c>
      <c r="AW264" s="13" t="s">
        <v>29</v>
      </c>
      <c r="AX264" s="13" t="s">
        <v>72</v>
      </c>
      <c r="AY264" s="217" t="s">
        <v>130</v>
      </c>
    </row>
    <row r="265" spans="1:65" s="13" customFormat="1">
      <c r="B265" s="206"/>
      <c r="C265" s="207"/>
      <c r="D265" s="208" t="s">
        <v>139</v>
      </c>
      <c r="E265" s="209" t="s">
        <v>1</v>
      </c>
      <c r="F265" s="210" t="s">
        <v>515</v>
      </c>
      <c r="G265" s="207"/>
      <c r="H265" s="211">
        <v>10.164999999999999</v>
      </c>
      <c r="I265" s="212"/>
      <c r="J265" s="207"/>
      <c r="K265" s="207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139</v>
      </c>
      <c r="AU265" s="217" t="s">
        <v>81</v>
      </c>
      <c r="AV265" s="13" t="s">
        <v>81</v>
      </c>
      <c r="AW265" s="13" t="s">
        <v>29</v>
      </c>
      <c r="AX265" s="13" t="s">
        <v>72</v>
      </c>
      <c r="AY265" s="217" t="s">
        <v>130</v>
      </c>
    </row>
    <row r="266" spans="1:65" s="13" customFormat="1">
      <c r="B266" s="206"/>
      <c r="C266" s="207"/>
      <c r="D266" s="208" t="s">
        <v>139</v>
      </c>
      <c r="E266" s="209" t="s">
        <v>1</v>
      </c>
      <c r="F266" s="210" t="s">
        <v>516</v>
      </c>
      <c r="G266" s="207"/>
      <c r="H266" s="211">
        <v>10.369</v>
      </c>
      <c r="I266" s="212"/>
      <c r="J266" s="207"/>
      <c r="K266" s="207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139</v>
      </c>
      <c r="AU266" s="217" t="s">
        <v>81</v>
      </c>
      <c r="AV266" s="13" t="s">
        <v>81</v>
      </c>
      <c r="AW266" s="13" t="s">
        <v>29</v>
      </c>
      <c r="AX266" s="13" t="s">
        <v>72</v>
      </c>
      <c r="AY266" s="217" t="s">
        <v>130</v>
      </c>
    </row>
    <row r="267" spans="1:65" s="14" customFormat="1">
      <c r="B267" s="229"/>
      <c r="C267" s="230"/>
      <c r="D267" s="208" t="s">
        <v>139</v>
      </c>
      <c r="E267" s="231" t="s">
        <v>1</v>
      </c>
      <c r="F267" s="232" t="s">
        <v>175</v>
      </c>
      <c r="G267" s="230"/>
      <c r="H267" s="233">
        <v>84.022999999999996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139</v>
      </c>
      <c r="AU267" s="239" t="s">
        <v>81</v>
      </c>
      <c r="AV267" s="14" t="s">
        <v>137</v>
      </c>
      <c r="AW267" s="14" t="s">
        <v>29</v>
      </c>
      <c r="AX267" s="14" t="s">
        <v>79</v>
      </c>
      <c r="AY267" s="239" t="s">
        <v>130</v>
      </c>
    </row>
    <row r="268" spans="1:65" s="2" customFormat="1" ht="21.75" customHeight="1">
      <c r="A268" s="34"/>
      <c r="B268" s="35"/>
      <c r="C268" s="192" t="s">
        <v>517</v>
      </c>
      <c r="D268" s="192" t="s">
        <v>133</v>
      </c>
      <c r="E268" s="193" t="s">
        <v>518</v>
      </c>
      <c r="F268" s="194" t="s">
        <v>519</v>
      </c>
      <c r="G268" s="195" t="s">
        <v>275</v>
      </c>
      <c r="H268" s="196">
        <v>84.022999999999996</v>
      </c>
      <c r="I268" s="197"/>
      <c r="J268" s="198">
        <f>ROUND(I268*H268,2)</f>
        <v>0</v>
      </c>
      <c r="K268" s="199"/>
      <c r="L268" s="39"/>
      <c r="M268" s="200" t="s">
        <v>1</v>
      </c>
      <c r="N268" s="201" t="s">
        <v>37</v>
      </c>
      <c r="O268" s="71"/>
      <c r="P268" s="202">
        <f>O268*H268</f>
        <v>0</v>
      </c>
      <c r="Q268" s="202">
        <v>1.58E-3</v>
      </c>
      <c r="R268" s="202">
        <f>Q268*H268</f>
        <v>0.13275634</v>
      </c>
      <c r="S268" s="202">
        <v>0</v>
      </c>
      <c r="T268" s="20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4" t="s">
        <v>137</v>
      </c>
      <c r="AT268" s="204" t="s">
        <v>133</v>
      </c>
      <c r="AU268" s="204" t="s">
        <v>81</v>
      </c>
      <c r="AY268" s="17" t="s">
        <v>130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7" t="s">
        <v>79</v>
      </c>
      <c r="BK268" s="205">
        <f>ROUND(I268*H268,2)</f>
        <v>0</v>
      </c>
      <c r="BL268" s="17" t="s">
        <v>137</v>
      </c>
      <c r="BM268" s="204" t="s">
        <v>520</v>
      </c>
    </row>
    <row r="269" spans="1:65" s="13" customFormat="1">
      <c r="B269" s="206"/>
      <c r="C269" s="207"/>
      <c r="D269" s="208" t="s">
        <v>139</v>
      </c>
      <c r="E269" s="209" t="s">
        <v>1</v>
      </c>
      <c r="F269" s="210" t="s">
        <v>521</v>
      </c>
      <c r="G269" s="207"/>
      <c r="H269" s="211">
        <v>84.022999999999996</v>
      </c>
      <c r="I269" s="212"/>
      <c r="J269" s="207"/>
      <c r="K269" s="207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139</v>
      </c>
      <c r="AU269" s="217" t="s">
        <v>81</v>
      </c>
      <c r="AV269" s="13" t="s">
        <v>81</v>
      </c>
      <c r="AW269" s="13" t="s">
        <v>29</v>
      </c>
      <c r="AX269" s="13" t="s">
        <v>79</v>
      </c>
      <c r="AY269" s="217" t="s">
        <v>130</v>
      </c>
    </row>
    <row r="270" spans="1:65" s="2" customFormat="1" ht="21.75" customHeight="1">
      <c r="A270" s="34"/>
      <c r="B270" s="35"/>
      <c r="C270" s="192" t="s">
        <v>522</v>
      </c>
      <c r="D270" s="192" t="s">
        <v>133</v>
      </c>
      <c r="E270" s="193" t="s">
        <v>523</v>
      </c>
      <c r="F270" s="194" t="s">
        <v>524</v>
      </c>
      <c r="G270" s="195" t="s">
        <v>275</v>
      </c>
      <c r="H270" s="196">
        <v>34.298999999999999</v>
      </c>
      <c r="I270" s="197"/>
      <c r="J270" s="198">
        <f>ROUND(I270*H270,2)</f>
        <v>0</v>
      </c>
      <c r="K270" s="199"/>
      <c r="L270" s="39"/>
      <c r="M270" s="200" t="s">
        <v>1</v>
      </c>
      <c r="N270" s="201" t="s">
        <v>37</v>
      </c>
      <c r="O270" s="71"/>
      <c r="P270" s="202">
        <f>O270*H270</f>
        <v>0</v>
      </c>
      <c r="Q270" s="202">
        <v>3.9899999999999998E-2</v>
      </c>
      <c r="R270" s="202">
        <f>Q270*H270</f>
        <v>1.3685300999999999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137</v>
      </c>
      <c r="AT270" s="204" t="s">
        <v>133</v>
      </c>
      <c r="AU270" s="204" t="s">
        <v>81</v>
      </c>
      <c r="AY270" s="17" t="s">
        <v>130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7" t="s">
        <v>79</v>
      </c>
      <c r="BK270" s="205">
        <f>ROUND(I270*H270,2)</f>
        <v>0</v>
      </c>
      <c r="BL270" s="17" t="s">
        <v>137</v>
      </c>
      <c r="BM270" s="204" t="s">
        <v>525</v>
      </c>
    </row>
    <row r="271" spans="1:65" s="13" customFormat="1">
      <c r="B271" s="206"/>
      <c r="C271" s="207"/>
      <c r="D271" s="208" t="s">
        <v>139</v>
      </c>
      <c r="E271" s="209" t="s">
        <v>1</v>
      </c>
      <c r="F271" s="210" t="s">
        <v>511</v>
      </c>
      <c r="G271" s="207"/>
      <c r="H271" s="211">
        <v>14.771000000000001</v>
      </c>
      <c r="I271" s="212"/>
      <c r="J271" s="207"/>
      <c r="K271" s="207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139</v>
      </c>
      <c r="AU271" s="217" t="s">
        <v>81</v>
      </c>
      <c r="AV271" s="13" t="s">
        <v>81</v>
      </c>
      <c r="AW271" s="13" t="s">
        <v>29</v>
      </c>
      <c r="AX271" s="13" t="s">
        <v>72</v>
      </c>
      <c r="AY271" s="217" t="s">
        <v>130</v>
      </c>
    </row>
    <row r="272" spans="1:65" s="13" customFormat="1" ht="20.399999999999999">
      <c r="B272" s="206"/>
      <c r="C272" s="207"/>
      <c r="D272" s="208" t="s">
        <v>139</v>
      </c>
      <c r="E272" s="209" t="s">
        <v>1</v>
      </c>
      <c r="F272" s="210" t="s">
        <v>512</v>
      </c>
      <c r="G272" s="207"/>
      <c r="H272" s="211">
        <v>19.527999999999999</v>
      </c>
      <c r="I272" s="212"/>
      <c r="J272" s="207"/>
      <c r="K272" s="207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139</v>
      </c>
      <c r="AU272" s="217" t="s">
        <v>81</v>
      </c>
      <c r="AV272" s="13" t="s">
        <v>81</v>
      </c>
      <c r="AW272" s="13" t="s">
        <v>29</v>
      </c>
      <c r="AX272" s="13" t="s">
        <v>72</v>
      </c>
      <c r="AY272" s="217" t="s">
        <v>130</v>
      </c>
    </row>
    <row r="273" spans="1:65" s="14" customFormat="1">
      <c r="B273" s="229"/>
      <c r="C273" s="230"/>
      <c r="D273" s="208" t="s">
        <v>139</v>
      </c>
      <c r="E273" s="231" t="s">
        <v>1</v>
      </c>
      <c r="F273" s="232" t="s">
        <v>175</v>
      </c>
      <c r="G273" s="230"/>
      <c r="H273" s="233">
        <v>34.298999999999999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139</v>
      </c>
      <c r="AU273" s="239" t="s">
        <v>81</v>
      </c>
      <c r="AV273" s="14" t="s">
        <v>137</v>
      </c>
      <c r="AW273" s="14" t="s">
        <v>29</v>
      </c>
      <c r="AX273" s="14" t="s">
        <v>79</v>
      </c>
      <c r="AY273" s="239" t="s">
        <v>130</v>
      </c>
    </row>
    <row r="274" spans="1:65" s="2" customFormat="1" ht="21.75" customHeight="1">
      <c r="A274" s="34"/>
      <c r="B274" s="35"/>
      <c r="C274" s="192" t="s">
        <v>526</v>
      </c>
      <c r="D274" s="192" t="s">
        <v>133</v>
      </c>
      <c r="E274" s="193" t="s">
        <v>527</v>
      </c>
      <c r="F274" s="194" t="s">
        <v>528</v>
      </c>
      <c r="G274" s="195" t="s">
        <v>275</v>
      </c>
      <c r="H274" s="196">
        <v>49.723999999999997</v>
      </c>
      <c r="I274" s="197"/>
      <c r="J274" s="198">
        <f>ROUND(I274*H274,2)</f>
        <v>0</v>
      </c>
      <c r="K274" s="199"/>
      <c r="L274" s="39"/>
      <c r="M274" s="200" t="s">
        <v>1</v>
      </c>
      <c r="N274" s="201" t="s">
        <v>37</v>
      </c>
      <c r="O274" s="71"/>
      <c r="P274" s="202">
        <f>O274*H274</f>
        <v>0</v>
      </c>
      <c r="Q274" s="202">
        <v>3.8850000000000003E-2</v>
      </c>
      <c r="R274" s="202">
        <f>Q274*H274</f>
        <v>1.9317774000000001</v>
      </c>
      <c r="S274" s="202">
        <v>0</v>
      </c>
      <c r="T274" s="20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4" t="s">
        <v>137</v>
      </c>
      <c r="AT274" s="204" t="s">
        <v>133</v>
      </c>
      <c r="AU274" s="204" t="s">
        <v>81</v>
      </c>
      <c r="AY274" s="17" t="s">
        <v>130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7" t="s">
        <v>79</v>
      </c>
      <c r="BK274" s="205">
        <f>ROUND(I274*H274,2)</f>
        <v>0</v>
      </c>
      <c r="BL274" s="17" t="s">
        <v>137</v>
      </c>
      <c r="BM274" s="204" t="s">
        <v>529</v>
      </c>
    </row>
    <row r="275" spans="1:65" s="13" customFormat="1" ht="20.399999999999999">
      <c r="B275" s="206"/>
      <c r="C275" s="207"/>
      <c r="D275" s="208" t="s">
        <v>139</v>
      </c>
      <c r="E275" s="209" t="s">
        <v>1</v>
      </c>
      <c r="F275" s="210" t="s">
        <v>513</v>
      </c>
      <c r="G275" s="207"/>
      <c r="H275" s="211">
        <v>19.443000000000001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139</v>
      </c>
      <c r="AU275" s="217" t="s">
        <v>81</v>
      </c>
      <c r="AV275" s="13" t="s">
        <v>81</v>
      </c>
      <c r="AW275" s="13" t="s">
        <v>29</v>
      </c>
      <c r="AX275" s="13" t="s">
        <v>72</v>
      </c>
      <c r="AY275" s="217" t="s">
        <v>130</v>
      </c>
    </row>
    <row r="276" spans="1:65" s="13" customFormat="1">
      <c r="B276" s="206"/>
      <c r="C276" s="207"/>
      <c r="D276" s="208" t="s">
        <v>139</v>
      </c>
      <c r="E276" s="209" t="s">
        <v>1</v>
      </c>
      <c r="F276" s="210" t="s">
        <v>514</v>
      </c>
      <c r="G276" s="207"/>
      <c r="H276" s="211">
        <v>9.7469999999999999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139</v>
      </c>
      <c r="AU276" s="217" t="s">
        <v>81</v>
      </c>
      <c r="AV276" s="13" t="s">
        <v>81</v>
      </c>
      <c r="AW276" s="13" t="s">
        <v>29</v>
      </c>
      <c r="AX276" s="13" t="s">
        <v>72</v>
      </c>
      <c r="AY276" s="217" t="s">
        <v>130</v>
      </c>
    </row>
    <row r="277" spans="1:65" s="13" customFormat="1">
      <c r="B277" s="206"/>
      <c r="C277" s="207"/>
      <c r="D277" s="208" t="s">
        <v>139</v>
      </c>
      <c r="E277" s="209" t="s">
        <v>1</v>
      </c>
      <c r="F277" s="210" t="s">
        <v>515</v>
      </c>
      <c r="G277" s="207"/>
      <c r="H277" s="211">
        <v>10.164999999999999</v>
      </c>
      <c r="I277" s="212"/>
      <c r="J277" s="207"/>
      <c r="K277" s="207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139</v>
      </c>
      <c r="AU277" s="217" t="s">
        <v>81</v>
      </c>
      <c r="AV277" s="13" t="s">
        <v>81</v>
      </c>
      <c r="AW277" s="13" t="s">
        <v>29</v>
      </c>
      <c r="AX277" s="13" t="s">
        <v>72</v>
      </c>
      <c r="AY277" s="217" t="s">
        <v>130</v>
      </c>
    </row>
    <row r="278" spans="1:65" s="13" customFormat="1">
      <c r="B278" s="206"/>
      <c r="C278" s="207"/>
      <c r="D278" s="208" t="s">
        <v>139</v>
      </c>
      <c r="E278" s="209" t="s">
        <v>1</v>
      </c>
      <c r="F278" s="210" t="s">
        <v>516</v>
      </c>
      <c r="G278" s="207"/>
      <c r="H278" s="211">
        <v>10.369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139</v>
      </c>
      <c r="AU278" s="217" t="s">
        <v>81</v>
      </c>
      <c r="AV278" s="13" t="s">
        <v>81</v>
      </c>
      <c r="AW278" s="13" t="s">
        <v>29</v>
      </c>
      <c r="AX278" s="13" t="s">
        <v>72</v>
      </c>
      <c r="AY278" s="217" t="s">
        <v>130</v>
      </c>
    </row>
    <row r="279" spans="1:65" s="14" customFormat="1">
      <c r="B279" s="229"/>
      <c r="C279" s="230"/>
      <c r="D279" s="208" t="s">
        <v>139</v>
      </c>
      <c r="E279" s="231" t="s">
        <v>1</v>
      </c>
      <c r="F279" s="232" t="s">
        <v>175</v>
      </c>
      <c r="G279" s="230"/>
      <c r="H279" s="233">
        <v>49.724000000000004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139</v>
      </c>
      <c r="AU279" s="239" t="s">
        <v>81</v>
      </c>
      <c r="AV279" s="14" t="s">
        <v>137</v>
      </c>
      <c r="AW279" s="14" t="s">
        <v>29</v>
      </c>
      <c r="AX279" s="14" t="s">
        <v>79</v>
      </c>
      <c r="AY279" s="239" t="s">
        <v>130</v>
      </c>
    </row>
    <row r="280" spans="1:65" s="2" customFormat="1" ht="21.75" customHeight="1">
      <c r="A280" s="34"/>
      <c r="B280" s="35"/>
      <c r="C280" s="192" t="s">
        <v>530</v>
      </c>
      <c r="D280" s="192" t="s">
        <v>133</v>
      </c>
      <c r="E280" s="193" t="s">
        <v>531</v>
      </c>
      <c r="F280" s="194" t="s">
        <v>532</v>
      </c>
      <c r="G280" s="195" t="s">
        <v>275</v>
      </c>
      <c r="H280" s="196">
        <v>49.723999999999997</v>
      </c>
      <c r="I280" s="197"/>
      <c r="J280" s="198">
        <f>ROUND(I280*H280,2)</f>
        <v>0</v>
      </c>
      <c r="K280" s="199"/>
      <c r="L280" s="39"/>
      <c r="M280" s="200" t="s">
        <v>1</v>
      </c>
      <c r="N280" s="201" t="s">
        <v>37</v>
      </c>
      <c r="O280" s="71"/>
      <c r="P280" s="202">
        <f>O280*H280</f>
        <v>0</v>
      </c>
      <c r="Q280" s="202">
        <v>3.5599999999999998E-3</v>
      </c>
      <c r="R280" s="202">
        <f>Q280*H280</f>
        <v>0.17701743999999997</v>
      </c>
      <c r="S280" s="202">
        <v>0</v>
      </c>
      <c r="T280" s="20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4" t="s">
        <v>137</v>
      </c>
      <c r="AT280" s="204" t="s">
        <v>133</v>
      </c>
      <c r="AU280" s="204" t="s">
        <v>81</v>
      </c>
      <c r="AY280" s="17" t="s">
        <v>130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7" t="s">
        <v>79</v>
      </c>
      <c r="BK280" s="205">
        <f>ROUND(I280*H280,2)</f>
        <v>0</v>
      </c>
      <c r="BL280" s="17" t="s">
        <v>137</v>
      </c>
      <c r="BM280" s="204" t="s">
        <v>533</v>
      </c>
    </row>
    <row r="281" spans="1:65" s="13" customFormat="1" ht="20.399999999999999">
      <c r="B281" s="206"/>
      <c r="C281" s="207"/>
      <c r="D281" s="208" t="s">
        <v>139</v>
      </c>
      <c r="E281" s="209" t="s">
        <v>1</v>
      </c>
      <c r="F281" s="210" t="s">
        <v>513</v>
      </c>
      <c r="G281" s="207"/>
      <c r="H281" s="211">
        <v>19.443000000000001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139</v>
      </c>
      <c r="AU281" s="217" t="s">
        <v>81</v>
      </c>
      <c r="AV281" s="13" t="s">
        <v>81</v>
      </c>
      <c r="AW281" s="13" t="s">
        <v>29</v>
      </c>
      <c r="AX281" s="13" t="s">
        <v>72</v>
      </c>
      <c r="AY281" s="217" t="s">
        <v>130</v>
      </c>
    </row>
    <row r="282" spans="1:65" s="13" customFormat="1">
      <c r="B282" s="206"/>
      <c r="C282" s="207"/>
      <c r="D282" s="208" t="s">
        <v>139</v>
      </c>
      <c r="E282" s="209" t="s">
        <v>1</v>
      </c>
      <c r="F282" s="210" t="s">
        <v>514</v>
      </c>
      <c r="G282" s="207"/>
      <c r="H282" s="211">
        <v>9.7469999999999999</v>
      </c>
      <c r="I282" s="212"/>
      <c r="J282" s="207"/>
      <c r="K282" s="207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139</v>
      </c>
      <c r="AU282" s="217" t="s">
        <v>81</v>
      </c>
      <c r="AV282" s="13" t="s">
        <v>81</v>
      </c>
      <c r="AW282" s="13" t="s">
        <v>29</v>
      </c>
      <c r="AX282" s="13" t="s">
        <v>72</v>
      </c>
      <c r="AY282" s="217" t="s">
        <v>130</v>
      </c>
    </row>
    <row r="283" spans="1:65" s="13" customFormat="1">
      <c r="B283" s="206"/>
      <c r="C283" s="207"/>
      <c r="D283" s="208" t="s">
        <v>139</v>
      </c>
      <c r="E283" s="209" t="s">
        <v>1</v>
      </c>
      <c r="F283" s="210" t="s">
        <v>515</v>
      </c>
      <c r="G283" s="207"/>
      <c r="H283" s="211">
        <v>10.164999999999999</v>
      </c>
      <c r="I283" s="212"/>
      <c r="J283" s="207"/>
      <c r="K283" s="207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139</v>
      </c>
      <c r="AU283" s="217" t="s">
        <v>81</v>
      </c>
      <c r="AV283" s="13" t="s">
        <v>81</v>
      </c>
      <c r="AW283" s="13" t="s">
        <v>29</v>
      </c>
      <c r="AX283" s="13" t="s">
        <v>72</v>
      </c>
      <c r="AY283" s="217" t="s">
        <v>130</v>
      </c>
    </row>
    <row r="284" spans="1:65" s="13" customFormat="1">
      <c r="B284" s="206"/>
      <c r="C284" s="207"/>
      <c r="D284" s="208" t="s">
        <v>139</v>
      </c>
      <c r="E284" s="209" t="s">
        <v>1</v>
      </c>
      <c r="F284" s="210" t="s">
        <v>516</v>
      </c>
      <c r="G284" s="207"/>
      <c r="H284" s="211">
        <v>10.369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139</v>
      </c>
      <c r="AU284" s="217" t="s">
        <v>81</v>
      </c>
      <c r="AV284" s="13" t="s">
        <v>81</v>
      </c>
      <c r="AW284" s="13" t="s">
        <v>29</v>
      </c>
      <c r="AX284" s="13" t="s">
        <v>72</v>
      </c>
      <c r="AY284" s="217" t="s">
        <v>130</v>
      </c>
    </row>
    <row r="285" spans="1:65" s="14" customFormat="1">
      <c r="B285" s="229"/>
      <c r="C285" s="230"/>
      <c r="D285" s="208" t="s">
        <v>139</v>
      </c>
      <c r="E285" s="231" t="s">
        <v>1</v>
      </c>
      <c r="F285" s="232" t="s">
        <v>175</v>
      </c>
      <c r="G285" s="230"/>
      <c r="H285" s="233">
        <v>49.724000000000004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139</v>
      </c>
      <c r="AU285" s="239" t="s">
        <v>81</v>
      </c>
      <c r="AV285" s="14" t="s">
        <v>137</v>
      </c>
      <c r="AW285" s="14" t="s">
        <v>29</v>
      </c>
      <c r="AX285" s="14" t="s">
        <v>79</v>
      </c>
      <c r="AY285" s="239" t="s">
        <v>130</v>
      </c>
    </row>
    <row r="286" spans="1:65" s="2" customFormat="1" ht="21.75" customHeight="1">
      <c r="A286" s="34"/>
      <c r="B286" s="35"/>
      <c r="C286" s="192" t="s">
        <v>534</v>
      </c>
      <c r="D286" s="192" t="s">
        <v>133</v>
      </c>
      <c r="E286" s="193" t="s">
        <v>535</v>
      </c>
      <c r="F286" s="194" t="s">
        <v>536</v>
      </c>
      <c r="G286" s="195" t="s">
        <v>275</v>
      </c>
      <c r="H286" s="196">
        <v>34.298999999999999</v>
      </c>
      <c r="I286" s="197"/>
      <c r="J286" s="198">
        <f>ROUND(I286*H286,2)</f>
        <v>0</v>
      </c>
      <c r="K286" s="199"/>
      <c r="L286" s="39"/>
      <c r="M286" s="200" t="s">
        <v>1</v>
      </c>
      <c r="N286" s="201" t="s">
        <v>37</v>
      </c>
      <c r="O286" s="71"/>
      <c r="P286" s="202">
        <f>O286*H286</f>
        <v>0</v>
      </c>
      <c r="Q286" s="202">
        <v>3.5599999999999998E-3</v>
      </c>
      <c r="R286" s="202">
        <f>Q286*H286</f>
        <v>0.12210443999999999</v>
      </c>
      <c r="S286" s="202">
        <v>0</v>
      </c>
      <c r="T286" s="20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4" t="s">
        <v>137</v>
      </c>
      <c r="AT286" s="204" t="s">
        <v>133</v>
      </c>
      <c r="AU286" s="204" t="s">
        <v>81</v>
      </c>
      <c r="AY286" s="17" t="s">
        <v>130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7" t="s">
        <v>79</v>
      </c>
      <c r="BK286" s="205">
        <f>ROUND(I286*H286,2)</f>
        <v>0</v>
      </c>
      <c r="BL286" s="17" t="s">
        <v>137</v>
      </c>
      <c r="BM286" s="204" t="s">
        <v>537</v>
      </c>
    </row>
    <row r="287" spans="1:65" s="13" customFormat="1">
      <c r="B287" s="206"/>
      <c r="C287" s="207"/>
      <c r="D287" s="208" t="s">
        <v>139</v>
      </c>
      <c r="E287" s="209" t="s">
        <v>1</v>
      </c>
      <c r="F287" s="210" t="s">
        <v>511</v>
      </c>
      <c r="G287" s="207"/>
      <c r="H287" s="211">
        <v>14.771000000000001</v>
      </c>
      <c r="I287" s="212"/>
      <c r="J287" s="207"/>
      <c r="K287" s="207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139</v>
      </c>
      <c r="AU287" s="217" t="s">
        <v>81</v>
      </c>
      <c r="AV287" s="13" t="s">
        <v>81</v>
      </c>
      <c r="AW287" s="13" t="s">
        <v>29</v>
      </c>
      <c r="AX287" s="13" t="s">
        <v>72</v>
      </c>
      <c r="AY287" s="217" t="s">
        <v>130</v>
      </c>
    </row>
    <row r="288" spans="1:65" s="13" customFormat="1" ht="20.399999999999999">
      <c r="B288" s="206"/>
      <c r="C288" s="207"/>
      <c r="D288" s="208" t="s">
        <v>139</v>
      </c>
      <c r="E288" s="209" t="s">
        <v>1</v>
      </c>
      <c r="F288" s="210" t="s">
        <v>512</v>
      </c>
      <c r="G288" s="207"/>
      <c r="H288" s="211">
        <v>19.527999999999999</v>
      </c>
      <c r="I288" s="212"/>
      <c r="J288" s="207"/>
      <c r="K288" s="207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139</v>
      </c>
      <c r="AU288" s="217" t="s">
        <v>81</v>
      </c>
      <c r="AV288" s="13" t="s">
        <v>81</v>
      </c>
      <c r="AW288" s="13" t="s">
        <v>29</v>
      </c>
      <c r="AX288" s="13" t="s">
        <v>72</v>
      </c>
      <c r="AY288" s="217" t="s">
        <v>130</v>
      </c>
    </row>
    <row r="289" spans="1:65" s="14" customFormat="1">
      <c r="B289" s="229"/>
      <c r="C289" s="230"/>
      <c r="D289" s="208" t="s">
        <v>139</v>
      </c>
      <c r="E289" s="231" t="s">
        <v>1</v>
      </c>
      <c r="F289" s="232" t="s">
        <v>175</v>
      </c>
      <c r="G289" s="230"/>
      <c r="H289" s="233">
        <v>34.298999999999999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139</v>
      </c>
      <c r="AU289" s="239" t="s">
        <v>81</v>
      </c>
      <c r="AV289" s="14" t="s">
        <v>137</v>
      </c>
      <c r="AW289" s="14" t="s">
        <v>29</v>
      </c>
      <c r="AX289" s="14" t="s">
        <v>79</v>
      </c>
      <c r="AY289" s="239" t="s">
        <v>130</v>
      </c>
    </row>
    <row r="290" spans="1:65" s="2" customFormat="1" ht="21.75" customHeight="1">
      <c r="A290" s="34"/>
      <c r="B290" s="35"/>
      <c r="C290" s="192" t="s">
        <v>538</v>
      </c>
      <c r="D290" s="192" t="s">
        <v>133</v>
      </c>
      <c r="E290" s="193" t="s">
        <v>539</v>
      </c>
      <c r="F290" s="194" t="s">
        <v>540</v>
      </c>
      <c r="G290" s="195" t="s">
        <v>275</v>
      </c>
      <c r="H290" s="196">
        <v>84.022999999999996</v>
      </c>
      <c r="I290" s="197"/>
      <c r="J290" s="198">
        <f>ROUND(I290*H290,2)</f>
        <v>0</v>
      </c>
      <c r="K290" s="199"/>
      <c r="L290" s="39"/>
      <c r="M290" s="200" t="s">
        <v>1</v>
      </c>
      <c r="N290" s="201" t="s">
        <v>37</v>
      </c>
      <c r="O290" s="71"/>
      <c r="P290" s="202">
        <f>O290*H290</f>
        <v>0</v>
      </c>
      <c r="Q290" s="202">
        <v>1.16E-3</v>
      </c>
      <c r="R290" s="202">
        <f>Q290*H290</f>
        <v>9.746668E-2</v>
      </c>
      <c r="S290" s="202">
        <v>0</v>
      </c>
      <c r="T290" s="20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4" t="s">
        <v>137</v>
      </c>
      <c r="AT290" s="204" t="s">
        <v>133</v>
      </c>
      <c r="AU290" s="204" t="s">
        <v>81</v>
      </c>
      <c r="AY290" s="17" t="s">
        <v>130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7" t="s">
        <v>79</v>
      </c>
      <c r="BK290" s="205">
        <f>ROUND(I290*H290,2)</f>
        <v>0</v>
      </c>
      <c r="BL290" s="17" t="s">
        <v>137</v>
      </c>
      <c r="BM290" s="204" t="s">
        <v>541</v>
      </c>
    </row>
    <row r="291" spans="1:65" s="13" customFormat="1">
      <c r="B291" s="206"/>
      <c r="C291" s="207"/>
      <c r="D291" s="208" t="s">
        <v>139</v>
      </c>
      <c r="E291" s="209" t="s">
        <v>1</v>
      </c>
      <c r="F291" s="210" t="s">
        <v>521</v>
      </c>
      <c r="G291" s="207"/>
      <c r="H291" s="211">
        <v>84.022999999999996</v>
      </c>
      <c r="I291" s="212"/>
      <c r="J291" s="207"/>
      <c r="K291" s="207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139</v>
      </c>
      <c r="AU291" s="217" t="s">
        <v>81</v>
      </c>
      <c r="AV291" s="13" t="s">
        <v>81</v>
      </c>
      <c r="AW291" s="13" t="s">
        <v>29</v>
      </c>
      <c r="AX291" s="13" t="s">
        <v>79</v>
      </c>
      <c r="AY291" s="217" t="s">
        <v>130</v>
      </c>
    </row>
    <row r="292" spans="1:65" s="12" customFormat="1" ht="22.8" customHeight="1">
      <c r="B292" s="176"/>
      <c r="C292" s="177"/>
      <c r="D292" s="178" t="s">
        <v>71</v>
      </c>
      <c r="E292" s="190" t="s">
        <v>542</v>
      </c>
      <c r="F292" s="190" t="s">
        <v>543</v>
      </c>
      <c r="G292" s="177"/>
      <c r="H292" s="177"/>
      <c r="I292" s="180"/>
      <c r="J292" s="191">
        <f>BK292</f>
        <v>0</v>
      </c>
      <c r="K292" s="177"/>
      <c r="L292" s="182"/>
      <c r="M292" s="183"/>
      <c r="N292" s="184"/>
      <c r="O292" s="184"/>
      <c r="P292" s="185">
        <f>SUM(P293:P305)</f>
        <v>0</v>
      </c>
      <c r="Q292" s="184"/>
      <c r="R292" s="185">
        <f>SUM(R293:R305)</f>
        <v>0</v>
      </c>
      <c r="S292" s="184"/>
      <c r="T292" s="186">
        <f>SUM(T293:T305)</f>
        <v>0</v>
      </c>
      <c r="AR292" s="187" t="s">
        <v>79</v>
      </c>
      <c r="AT292" s="188" t="s">
        <v>71</v>
      </c>
      <c r="AU292" s="188" t="s">
        <v>79</v>
      </c>
      <c r="AY292" s="187" t="s">
        <v>130</v>
      </c>
      <c r="BK292" s="189">
        <f>SUM(BK293:BK305)</f>
        <v>0</v>
      </c>
    </row>
    <row r="293" spans="1:65" s="2" customFormat="1" ht="21.75" customHeight="1">
      <c r="A293" s="34"/>
      <c r="B293" s="35"/>
      <c r="C293" s="192" t="s">
        <v>544</v>
      </c>
      <c r="D293" s="192" t="s">
        <v>133</v>
      </c>
      <c r="E293" s="193" t="s">
        <v>545</v>
      </c>
      <c r="F293" s="194" t="s">
        <v>546</v>
      </c>
      <c r="G293" s="195" t="s">
        <v>171</v>
      </c>
      <c r="H293" s="196">
        <v>27</v>
      </c>
      <c r="I293" s="197"/>
      <c r="J293" s="198">
        <f>ROUND(I293*H293,2)</f>
        <v>0</v>
      </c>
      <c r="K293" s="199"/>
      <c r="L293" s="39"/>
      <c r="M293" s="200" t="s">
        <v>1</v>
      </c>
      <c r="N293" s="201" t="s">
        <v>37</v>
      </c>
      <c r="O293" s="71"/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4" t="s">
        <v>137</v>
      </c>
      <c r="AT293" s="204" t="s">
        <v>133</v>
      </c>
      <c r="AU293" s="204" t="s">
        <v>81</v>
      </c>
      <c r="AY293" s="17" t="s">
        <v>130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7" t="s">
        <v>79</v>
      </c>
      <c r="BK293" s="205">
        <f>ROUND(I293*H293,2)</f>
        <v>0</v>
      </c>
      <c r="BL293" s="17" t="s">
        <v>137</v>
      </c>
      <c r="BM293" s="204" t="s">
        <v>547</v>
      </c>
    </row>
    <row r="294" spans="1:65" s="13" customFormat="1">
      <c r="B294" s="206"/>
      <c r="C294" s="207"/>
      <c r="D294" s="208" t="s">
        <v>139</v>
      </c>
      <c r="E294" s="209" t="s">
        <v>1</v>
      </c>
      <c r="F294" s="210" t="s">
        <v>548</v>
      </c>
      <c r="G294" s="207"/>
      <c r="H294" s="211">
        <v>27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139</v>
      </c>
      <c r="AU294" s="217" t="s">
        <v>81</v>
      </c>
      <c r="AV294" s="13" t="s">
        <v>81</v>
      </c>
      <c r="AW294" s="13" t="s">
        <v>29</v>
      </c>
      <c r="AX294" s="13" t="s">
        <v>72</v>
      </c>
      <c r="AY294" s="217" t="s">
        <v>130</v>
      </c>
    </row>
    <row r="295" spans="1:65" s="14" customFormat="1">
      <c r="B295" s="229"/>
      <c r="C295" s="230"/>
      <c r="D295" s="208" t="s">
        <v>139</v>
      </c>
      <c r="E295" s="231" t="s">
        <v>1</v>
      </c>
      <c r="F295" s="232" t="s">
        <v>175</v>
      </c>
      <c r="G295" s="230"/>
      <c r="H295" s="233">
        <v>27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139</v>
      </c>
      <c r="AU295" s="239" t="s">
        <v>81</v>
      </c>
      <c r="AV295" s="14" t="s">
        <v>137</v>
      </c>
      <c r="AW295" s="14" t="s">
        <v>29</v>
      </c>
      <c r="AX295" s="14" t="s">
        <v>79</v>
      </c>
      <c r="AY295" s="239" t="s">
        <v>130</v>
      </c>
    </row>
    <row r="296" spans="1:65" s="2" customFormat="1" ht="21.75" customHeight="1">
      <c r="A296" s="34"/>
      <c r="B296" s="35"/>
      <c r="C296" s="192" t="s">
        <v>549</v>
      </c>
      <c r="D296" s="192" t="s">
        <v>133</v>
      </c>
      <c r="E296" s="193" t="s">
        <v>550</v>
      </c>
      <c r="F296" s="194" t="s">
        <v>551</v>
      </c>
      <c r="G296" s="195" t="s">
        <v>212</v>
      </c>
      <c r="H296" s="196">
        <v>43.508000000000003</v>
      </c>
      <c r="I296" s="197"/>
      <c r="J296" s="198">
        <f>ROUND(I296*H296,2)</f>
        <v>0</v>
      </c>
      <c r="K296" s="199"/>
      <c r="L296" s="39"/>
      <c r="M296" s="200" t="s">
        <v>1</v>
      </c>
      <c r="N296" s="201" t="s">
        <v>37</v>
      </c>
      <c r="O296" s="71"/>
      <c r="P296" s="202">
        <f>O296*H296</f>
        <v>0</v>
      </c>
      <c r="Q296" s="202">
        <v>0</v>
      </c>
      <c r="R296" s="202">
        <f>Q296*H296</f>
        <v>0</v>
      </c>
      <c r="S296" s="202">
        <v>0</v>
      </c>
      <c r="T296" s="20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4" t="s">
        <v>137</v>
      </c>
      <c r="AT296" s="204" t="s">
        <v>133</v>
      </c>
      <c r="AU296" s="204" t="s">
        <v>81</v>
      </c>
      <c r="AY296" s="17" t="s">
        <v>130</v>
      </c>
      <c r="BE296" s="205">
        <f>IF(N296="základní",J296,0)</f>
        <v>0</v>
      </c>
      <c r="BF296" s="205">
        <f>IF(N296="snížená",J296,0)</f>
        <v>0</v>
      </c>
      <c r="BG296" s="205">
        <f>IF(N296="zákl. přenesená",J296,0)</f>
        <v>0</v>
      </c>
      <c r="BH296" s="205">
        <f>IF(N296="sníž. přenesená",J296,0)</f>
        <v>0</v>
      </c>
      <c r="BI296" s="205">
        <f>IF(N296="nulová",J296,0)</f>
        <v>0</v>
      </c>
      <c r="BJ296" s="17" t="s">
        <v>79</v>
      </c>
      <c r="BK296" s="205">
        <f>ROUND(I296*H296,2)</f>
        <v>0</v>
      </c>
      <c r="BL296" s="17" t="s">
        <v>137</v>
      </c>
      <c r="BM296" s="204" t="s">
        <v>552</v>
      </c>
    </row>
    <row r="297" spans="1:65" s="2" customFormat="1" ht="16.5" customHeight="1">
      <c r="A297" s="34"/>
      <c r="B297" s="35"/>
      <c r="C297" s="192" t="s">
        <v>553</v>
      </c>
      <c r="D297" s="192" t="s">
        <v>133</v>
      </c>
      <c r="E297" s="193" t="s">
        <v>554</v>
      </c>
      <c r="F297" s="194" t="s">
        <v>555</v>
      </c>
      <c r="G297" s="195" t="s">
        <v>212</v>
      </c>
      <c r="H297" s="196">
        <v>1305.24</v>
      </c>
      <c r="I297" s="197"/>
      <c r="J297" s="198">
        <f>ROUND(I297*H297,2)</f>
        <v>0</v>
      </c>
      <c r="K297" s="199"/>
      <c r="L297" s="39"/>
      <c r="M297" s="200" t="s">
        <v>1</v>
      </c>
      <c r="N297" s="201" t="s">
        <v>37</v>
      </c>
      <c r="O297" s="71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4" t="s">
        <v>137</v>
      </c>
      <c r="AT297" s="204" t="s">
        <v>133</v>
      </c>
      <c r="AU297" s="204" t="s">
        <v>81</v>
      </c>
      <c r="AY297" s="17" t="s">
        <v>130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7" t="s">
        <v>79</v>
      </c>
      <c r="BK297" s="205">
        <f>ROUND(I297*H297,2)</f>
        <v>0</v>
      </c>
      <c r="BL297" s="17" t="s">
        <v>137</v>
      </c>
      <c r="BM297" s="204" t="s">
        <v>556</v>
      </c>
    </row>
    <row r="298" spans="1:65" s="13" customFormat="1">
      <c r="B298" s="206"/>
      <c r="C298" s="207"/>
      <c r="D298" s="208" t="s">
        <v>139</v>
      </c>
      <c r="E298" s="209" t="s">
        <v>1</v>
      </c>
      <c r="F298" s="210" t="s">
        <v>557</v>
      </c>
      <c r="G298" s="207"/>
      <c r="H298" s="211">
        <v>1305.24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139</v>
      </c>
      <c r="AU298" s="217" t="s">
        <v>81</v>
      </c>
      <c r="AV298" s="13" t="s">
        <v>81</v>
      </c>
      <c r="AW298" s="13" t="s">
        <v>29</v>
      </c>
      <c r="AX298" s="13" t="s">
        <v>79</v>
      </c>
      <c r="AY298" s="217" t="s">
        <v>130</v>
      </c>
    </row>
    <row r="299" spans="1:65" s="2" customFormat="1" ht="21.75" customHeight="1">
      <c r="A299" s="34"/>
      <c r="B299" s="35"/>
      <c r="C299" s="192" t="s">
        <v>558</v>
      </c>
      <c r="D299" s="192" t="s">
        <v>133</v>
      </c>
      <c r="E299" s="193" t="s">
        <v>559</v>
      </c>
      <c r="F299" s="194" t="s">
        <v>560</v>
      </c>
      <c r="G299" s="195" t="s">
        <v>212</v>
      </c>
      <c r="H299" s="196">
        <v>43.508000000000003</v>
      </c>
      <c r="I299" s="197"/>
      <c r="J299" s="198">
        <f>ROUND(I299*H299,2)</f>
        <v>0</v>
      </c>
      <c r="K299" s="199"/>
      <c r="L299" s="39"/>
      <c r="M299" s="200" t="s">
        <v>1</v>
      </c>
      <c r="N299" s="201" t="s">
        <v>37</v>
      </c>
      <c r="O299" s="71"/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4" t="s">
        <v>137</v>
      </c>
      <c r="AT299" s="204" t="s">
        <v>133</v>
      </c>
      <c r="AU299" s="204" t="s">
        <v>81</v>
      </c>
      <c r="AY299" s="17" t="s">
        <v>130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7" t="s">
        <v>79</v>
      </c>
      <c r="BK299" s="205">
        <f>ROUND(I299*H299,2)</f>
        <v>0</v>
      </c>
      <c r="BL299" s="17" t="s">
        <v>137</v>
      </c>
      <c r="BM299" s="204" t="s">
        <v>561</v>
      </c>
    </row>
    <row r="300" spans="1:65" s="2" customFormat="1" ht="16.5" customHeight="1">
      <c r="A300" s="34"/>
      <c r="B300" s="35"/>
      <c r="C300" s="192" t="s">
        <v>562</v>
      </c>
      <c r="D300" s="192" t="s">
        <v>133</v>
      </c>
      <c r="E300" s="193" t="s">
        <v>563</v>
      </c>
      <c r="F300" s="194" t="s">
        <v>564</v>
      </c>
      <c r="G300" s="195" t="s">
        <v>212</v>
      </c>
      <c r="H300" s="196">
        <v>43.508000000000003</v>
      </c>
      <c r="I300" s="197"/>
      <c r="J300" s="198">
        <f>ROUND(I300*H300,2)</f>
        <v>0</v>
      </c>
      <c r="K300" s="199"/>
      <c r="L300" s="39"/>
      <c r="M300" s="200" t="s">
        <v>1</v>
      </c>
      <c r="N300" s="201" t="s">
        <v>37</v>
      </c>
      <c r="O300" s="71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4" t="s">
        <v>137</v>
      </c>
      <c r="AT300" s="204" t="s">
        <v>133</v>
      </c>
      <c r="AU300" s="204" t="s">
        <v>81</v>
      </c>
      <c r="AY300" s="17" t="s">
        <v>130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7" t="s">
        <v>79</v>
      </c>
      <c r="BK300" s="205">
        <f>ROUND(I300*H300,2)</f>
        <v>0</v>
      </c>
      <c r="BL300" s="17" t="s">
        <v>137</v>
      </c>
      <c r="BM300" s="204" t="s">
        <v>565</v>
      </c>
    </row>
    <row r="301" spans="1:65" s="2" customFormat="1" ht="16.5" customHeight="1">
      <c r="A301" s="34"/>
      <c r="B301" s="35"/>
      <c r="C301" s="192" t="s">
        <v>566</v>
      </c>
      <c r="D301" s="192" t="s">
        <v>133</v>
      </c>
      <c r="E301" s="193" t="s">
        <v>567</v>
      </c>
      <c r="F301" s="194" t="s">
        <v>568</v>
      </c>
      <c r="G301" s="195" t="s">
        <v>212</v>
      </c>
      <c r="H301" s="196">
        <v>43.508000000000003</v>
      </c>
      <c r="I301" s="197"/>
      <c r="J301" s="198">
        <f>ROUND(I301*H301,2)</f>
        <v>0</v>
      </c>
      <c r="K301" s="199"/>
      <c r="L301" s="39"/>
      <c r="M301" s="200" t="s">
        <v>1</v>
      </c>
      <c r="N301" s="201" t="s">
        <v>37</v>
      </c>
      <c r="O301" s="71"/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4" t="s">
        <v>137</v>
      </c>
      <c r="AT301" s="204" t="s">
        <v>133</v>
      </c>
      <c r="AU301" s="204" t="s">
        <v>81</v>
      </c>
      <c r="AY301" s="17" t="s">
        <v>130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7" t="s">
        <v>79</v>
      </c>
      <c r="BK301" s="205">
        <f>ROUND(I301*H301,2)</f>
        <v>0</v>
      </c>
      <c r="BL301" s="17" t="s">
        <v>137</v>
      </c>
      <c r="BM301" s="204" t="s">
        <v>569</v>
      </c>
    </row>
    <row r="302" spans="1:65" s="2" customFormat="1" ht="21.75" customHeight="1">
      <c r="A302" s="34"/>
      <c r="B302" s="35"/>
      <c r="C302" s="192" t="s">
        <v>570</v>
      </c>
      <c r="D302" s="192" t="s">
        <v>133</v>
      </c>
      <c r="E302" s="193" t="s">
        <v>571</v>
      </c>
      <c r="F302" s="194" t="s">
        <v>572</v>
      </c>
      <c r="G302" s="195" t="s">
        <v>212</v>
      </c>
      <c r="H302" s="196">
        <v>16.957000000000001</v>
      </c>
      <c r="I302" s="197"/>
      <c r="J302" s="198">
        <f>ROUND(I302*H302,2)</f>
        <v>0</v>
      </c>
      <c r="K302" s="199"/>
      <c r="L302" s="39"/>
      <c r="M302" s="200" t="s">
        <v>1</v>
      </c>
      <c r="N302" s="201" t="s">
        <v>37</v>
      </c>
      <c r="O302" s="71"/>
      <c r="P302" s="202">
        <f>O302*H302</f>
        <v>0</v>
      </c>
      <c r="Q302" s="202">
        <v>0</v>
      </c>
      <c r="R302" s="202">
        <f>Q302*H302</f>
        <v>0</v>
      </c>
      <c r="S302" s="202">
        <v>0</v>
      </c>
      <c r="T302" s="20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4" t="s">
        <v>137</v>
      </c>
      <c r="AT302" s="204" t="s">
        <v>133</v>
      </c>
      <c r="AU302" s="204" t="s">
        <v>81</v>
      </c>
      <c r="AY302" s="17" t="s">
        <v>130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7" t="s">
        <v>79</v>
      </c>
      <c r="BK302" s="205">
        <f>ROUND(I302*H302,2)</f>
        <v>0</v>
      </c>
      <c r="BL302" s="17" t="s">
        <v>137</v>
      </c>
      <c r="BM302" s="204" t="s">
        <v>573</v>
      </c>
    </row>
    <row r="303" spans="1:65" s="13" customFormat="1">
      <c r="B303" s="206"/>
      <c r="C303" s="207"/>
      <c r="D303" s="208" t="s">
        <v>139</v>
      </c>
      <c r="E303" s="209" t="s">
        <v>1</v>
      </c>
      <c r="F303" s="210" t="s">
        <v>574</v>
      </c>
      <c r="G303" s="207"/>
      <c r="H303" s="211">
        <v>16.957000000000001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139</v>
      </c>
      <c r="AU303" s="217" t="s">
        <v>81</v>
      </c>
      <c r="AV303" s="13" t="s">
        <v>81</v>
      </c>
      <c r="AW303" s="13" t="s">
        <v>29</v>
      </c>
      <c r="AX303" s="13" t="s">
        <v>79</v>
      </c>
      <c r="AY303" s="217" t="s">
        <v>130</v>
      </c>
    </row>
    <row r="304" spans="1:65" s="2" customFormat="1" ht="33" customHeight="1">
      <c r="A304" s="34"/>
      <c r="B304" s="35"/>
      <c r="C304" s="192" t="s">
        <v>575</v>
      </c>
      <c r="D304" s="192" t="s">
        <v>133</v>
      </c>
      <c r="E304" s="193" t="s">
        <v>576</v>
      </c>
      <c r="F304" s="194" t="s">
        <v>577</v>
      </c>
      <c r="G304" s="195" t="s">
        <v>212</v>
      </c>
      <c r="H304" s="196">
        <v>26.550999999999998</v>
      </c>
      <c r="I304" s="197"/>
      <c r="J304" s="198">
        <f>ROUND(I304*H304,2)</f>
        <v>0</v>
      </c>
      <c r="K304" s="199"/>
      <c r="L304" s="39"/>
      <c r="M304" s="200" t="s">
        <v>1</v>
      </c>
      <c r="N304" s="201" t="s">
        <v>37</v>
      </c>
      <c r="O304" s="71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4" t="s">
        <v>137</v>
      </c>
      <c r="AT304" s="204" t="s">
        <v>133</v>
      </c>
      <c r="AU304" s="204" t="s">
        <v>81</v>
      </c>
      <c r="AY304" s="17" t="s">
        <v>130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7" t="s">
        <v>79</v>
      </c>
      <c r="BK304" s="205">
        <f>ROUND(I304*H304,2)</f>
        <v>0</v>
      </c>
      <c r="BL304" s="17" t="s">
        <v>137</v>
      </c>
      <c r="BM304" s="204" t="s">
        <v>578</v>
      </c>
    </row>
    <row r="305" spans="1:65" s="13" customFormat="1">
      <c r="B305" s="206"/>
      <c r="C305" s="207"/>
      <c r="D305" s="208" t="s">
        <v>139</v>
      </c>
      <c r="E305" s="209" t="s">
        <v>1</v>
      </c>
      <c r="F305" s="210" t="s">
        <v>579</v>
      </c>
      <c r="G305" s="207"/>
      <c r="H305" s="211">
        <v>26.550999999999998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139</v>
      </c>
      <c r="AU305" s="217" t="s">
        <v>81</v>
      </c>
      <c r="AV305" s="13" t="s">
        <v>81</v>
      </c>
      <c r="AW305" s="13" t="s">
        <v>29</v>
      </c>
      <c r="AX305" s="13" t="s">
        <v>79</v>
      </c>
      <c r="AY305" s="217" t="s">
        <v>130</v>
      </c>
    </row>
    <row r="306" spans="1:65" s="12" customFormat="1" ht="22.8" customHeight="1">
      <c r="B306" s="176"/>
      <c r="C306" s="177"/>
      <c r="D306" s="178" t="s">
        <v>71</v>
      </c>
      <c r="E306" s="190" t="s">
        <v>580</v>
      </c>
      <c r="F306" s="190" t="s">
        <v>581</v>
      </c>
      <c r="G306" s="177"/>
      <c r="H306" s="177"/>
      <c r="I306" s="180"/>
      <c r="J306" s="191">
        <f>BK306</f>
        <v>0</v>
      </c>
      <c r="K306" s="177"/>
      <c r="L306" s="182"/>
      <c r="M306" s="183"/>
      <c r="N306" s="184"/>
      <c r="O306" s="184"/>
      <c r="P306" s="185">
        <f>P307</f>
        <v>0</v>
      </c>
      <c r="Q306" s="184"/>
      <c r="R306" s="185">
        <f>R307</f>
        <v>0</v>
      </c>
      <c r="S306" s="184"/>
      <c r="T306" s="186">
        <f>T307</f>
        <v>0</v>
      </c>
      <c r="AR306" s="187" t="s">
        <v>79</v>
      </c>
      <c r="AT306" s="188" t="s">
        <v>71</v>
      </c>
      <c r="AU306" s="188" t="s">
        <v>79</v>
      </c>
      <c r="AY306" s="187" t="s">
        <v>130</v>
      </c>
      <c r="BK306" s="189">
        <f>BK307</f>
        <v>0</v>
      </c>
    </row>
    <row r="307" spans="1:65" s="2" customFormat="1" ht="21.75" customHeight="1">
      <c r="A307" s="34"/>
      <c r="B307" s="35"/>
      <c r="C307" s="192" t="s">
        <v>582</v>
      </c>
      <c r="D307" s="192" t="s">
        <v>133</v>
      </c>
      <c r="E307" s="193" t="s">
        <v>583</v>
      </c>
      <c r="F307" s="194" t="s">
        <v>584</v>
      </c>
      <c r="G307" s="195" t="s">
        <v>212</v>
      </c>
      <c r="H307" s="196">
        <v>150.751</v>
      </c>
      <c r="I307" s="197"/>
      <c r="J307" s="198">
        <f>ROUND(I307*H307,2)</f>
        <v>0</v>
      </c>
      <c r="K307" s="199"/>
      <c r="L307" s="39"/>
      <c r="M307" s="200" t="s">
        <v>1</v>
      </c>
      <c r="N307" s="201" t="s">
        <v>37</v>
      </c>
      <c r="O307" s="71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137</v>
      </c>
      <c r="AT307" s="204" t="s">
        <v>133</v>
      </c>
      <c r="AU307" s="204" t="s">
        <v>81</v>
      </c>
      <c r="AY307" s="17" t="s">
        <v>130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7" t="s">
        <v>79</v>
      </c>
      <c r="BK307" s="205">
        <f>ROUND(I307*H307,2)</f>
        <v>0</v>
      </c>
      <c r="BL307" s="17" t="s">
        <v>137</v>
      </c>
      <c r="BM307" s="204" t="s">
        <v>585</v>
      </c>
    </row>
    <row r="308" spans="1:65" s="12" customFormat="1" ht="25.95" customHeight="1">
      <c r="B308" s="176"/>
      <c r="C308" s="177"/>
      <c r="D308" s="178" t="s">
        <v>71</v>
      </c>
      <c r="E308" s="179" t="s">
        <v>586</v>
      </c>
      <c r="F308" s="179" t="s">
        <v>587</v>
      </c>
      <c r="G308" s="177"/>
      <c r="H308" s="177"/>
      <c r="I308" s="180"/>
      <c r="J308" s="181">
        <f>BK308</f>
        <v>0</v>
      </c>
      <c r="K308" s="177"/>
      <c r="L308" s="182"/>
      <c r="M308" s="183"/>
      <c r="N308" s="184"/>
      <c r="O308" s="184"/>
      <c r="P308" s="185">
        <f>P309+P333</f>
        <v>0</v>
      </c>
      <c r="Q308" s="184"/>
      <c r="R308" s="185">
        <f>R309+R333</f>
        <v>1.8405394325</v>
      </c>
      <c r="S308" s="184"/>
      <c r="T308" s="186">
        <f>T309+T333</f>
        <v>0</v>
      </c>
      <c r="AR308" s="187" t="s">
        <v>81</v>
      </c>
      <c r="AT308" s="188" t="s">
        <v>71</v>
      </c>
      <c r="AU308" s="188" t="s">
        <v>72</v>
      </c>
      <c r="AY308" s="187" t="s">
        <v>130</v>
      </c>
      <c r="BK308" s="189">
        <f>BK309+BK333</f>
        <v>0</v>
      </c>
    </row>
    <row r="309" spans="1:65" s="12" customFormat="1" ht="22.8" customHeight="1">
      <c r="B309" s="176"/>
      <c r="C309" s="177"/>
      <c r="D309" s="178" t="s">
        <v>71</v>
      </c>
      <c r="E309" s="190" t="s">
        <v>588</v>
      </c>
      <c r="F309" s="190" t="s">
        <v>589</v>
      </c>
      <c r="G309" s="177"/>
      <c r="H309" s="177"/>
      <c r="I309" s="180"/>
      <c r="J309" s="191">
        <f>BK309</f>
        <v>0</v>
      </c>
      <c r="K309" s="177"/>
      <c r="L309" s="182"/>
      <c r="M309" s="183"/>
      <c r="N309" s="184"/>
      <c r="O309" s="184"/>
      <c r="P309" s="185">
        <f>SUM(P310:P332)</f>
        <v>0</v>
      </c>
      <c r="Q309" s="184"/>
      <c r="R309" s="185">
        <f>SUM(R310:R332)</f>
        <v>0.83684443249999996</v>
      </c>
      <c r="S309" s="184"/>
      <c r="T309" s="186">
        <f>SUM(T310:T332)</f>
        <v>0</v>
      </c>
      <c r="AR309" s="187" t="s">
        <v>81</v>
      </c>
      <c r="AT309" s="188" t="s">
        <v>71</v>
      </c>
      <c r="AU309" s="188" t="s">
        <v>79</v>
      </c>
      <c r="AY309" s="187" t="s">
        <v>130</v>
      </c>
      <c r="BK309" s="189">
        <f>SUM(BK310:BK332)</f>
        <v>0</v>
      </c>
    </row>
    <row r="310" spans="1:65" s="2" customFormat="1" ht="33" customHeight="1">
      <c r="A310" s="34"/>
      <c r="B310" s="35"/>
      <c r="C310" s="218" t="s">
        <v>590</v>
      </c>
      <c r="D310" s="218" t="s">
        <v>168</v>
      </c>
      <c r="E310" s="219" t="s">
        <v>591</v>
      </c>
      <c r="F310" s="220" t="s">
        <v>592</v>
      </c>
      <c r="G310" s="221" t="s">
        <v>275</v>
      </c>
      <c r="H310" s="222">
        <v>168.602</v>
      </c>
      <c r="I310" s="223"/>
      <c r="J310" s="224">
        <f>ROUND(I310*H310,2)</f>
        <v>0</v>
      </c>
      <c r="K310" s="225"/>
      <c r="L310" s="226"/>
      <c r="M310" s="227" t="s">
        <v>1</v>
      </c>
      <c r="N310" s="228" t="s">
        <v>37</v>
      </c>
      <c r="O310" s="71"/>
      <c r="P310" s="202">
        <f>O310*H310</f>
        <v>0</v>
      </c>
      <c r="Q310" s="202">
        <v>4.4999999999999997E-3</v>
      </c>
      <c r="R310" s="202">
        <f>Q310*H310</f>
        <v>0.75870899999999997</v>
      </c>
      <c r="S310" s="202">
        <v>0</v>
      </c>
      <c r="T310" s="20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4" t="s">
        <v>410</v>
      </c>
      <c r="AT310" s="204" t="s">
        <v>168</v>
      </c>
      <c r="AU310" s="204" t="s">
        <v>81</v>
      </c>
      <c r="AY310" s="17" t="s">
        <v>130</v>
      </c>
      <c r="BE310" s="205">
        <f>IF(N310="základní",J310,0)</f>
        <v>0</v>
      </c>
      <c r="BF310" s="205">
        <f>IF(N310="snížená",J310,0)</f>
        <v>0</v>
      </c>
      <c r="BG310" s="205">
        <f>IF(N310="zákl. přenesená",J310,0)</f>
        <v>0</v>
      </c>
      <c r="BH310" s="205">
        <f>IF(N310="sníž. přenesená",J310,0)</f>
        <v>0</v>
      </c>
      <c r="BI310" s="205">
        <f>IF(N310="nulová",J310,0)</f>
        <v>0</v>
      </c>
      <c r="BJ310" s="17" t="s">
        <v>79</v>
      </c>
      <c r="BK310" s="205">
        <f>ROUND(I310*H310,2)</f>
        <v>0</v>
      </c>
      <c r="BL310" s="17" t="s">
        <v>209</v>
      </c>
      <c r="BM310" s="204" t="s">
        <v>593</v>
      </c>
    </row>
    <row r="311" spans="1:65" s="15" customFormat="1">
      <c r="B311" s="243"/>
      <c r="C311" s="244"/>
      <c r="D311" s="208" t="s">
        <v>139</v>
      </c>
      <c r="E311" s="245" t="s">
        <v>1</v>
      </c>
      <c r="F311" s="246" t="s">
        <v>594</v>
      </c>
      <c r="G311" s="244"/>
      <c r="H311" s="245" t="s">
        <v>1</v>
      </c>
      <c r="I311" s="247"/>
      <c r="J311" s="244"/>
      <c r="K311" s="244"/>
      <c r="L311" s="248"/>
      <c r="M311" s="249"/>
      <c r="N311" s="250"/>
      <c r="O311" s="250"/>
      <c r="P311" s="250"/>
      <c r="Q311" s="250"/>
      <c r="R311" s="250"/>
      <c r="S311" s="250"/>
      <c r="T311" s="251"/>
      <c r="AT311" s="252" t="s">
        <v>139</v>
      </c>
      <c r="AU311" s="252" t="s">
        <v>81</v>
      </c>
      <c r="AV311" s="15" t="s">
        <v>79</v>
      </c>
      <c r="AW311" s="15" t="s">
        <v>29</v>
      </c>
      <c r="AX311" s="15" t="s">
        <v>72</v>
      </c>
      <c r="AY311" s="252" t="s">
        <v>130</v>
      </c>
    </row>
    <row r="312" spans="1:65" s="13" customFormat="1">
      <c r="B312" s="206"/>
      <c r="C312" s="207"/>
      <c r="D312" s="208" t="s">
        <v>139</v>
      </c>
      <c r="E312" s="209" t="s">
        <v>1</v>
      </c>
      <c r="F312" s="210" t="s">
        <v>595</v>
      </c>
      <c r="G312" s="207"/>
      <c r="H312" s="211">
        <v>11.558</v>
      </c>
      <c r="I312" s="212"/>
      <c r="J312" s="207"/>
      <c r="K312" s="207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139</v>
      </c>
      <c r="AU312" s="217" t="s">
        <v>81</v>
      </c>
      <c r="AV312" s="13" t="s">
        <v>81</v>
      </c>
      <c r="AW312" s="13" t="s">
        <v>29</v>
      </c>
      <c r="AX312" s="13" t="s">
        <v>72</v>
      </c>
      <c r="AY312" s="217" t="s">
        <v>130</v>
      </c>
    </row>
    <row r="313" spans="1:65" s="13" customFormat="1">
      <c r="B313" s="206"/>
      <c r="C313" s="207"/>
      <c r="D313" s="208" t="s">
        <v>139</v>
      </c>
      <c r="E313" s="209" t="s">
        <v>1</v>
      </c>
      <c r="F313" s="210" t="s">
        <v>596</v>
      </c>
      <c r="G313" s="207"/>
      <c r="H313" s="211">
        <v>71.760000000000005</v>
      </c>
      <c r="I313" s="212"/>
      <c r="J313" s="207"/>
      <c r="K313" s="207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139</v>
      </c>
      <c r="AU313" s="217" t="s">
        <v>81</v>
      </c>
      <c r="AV313" s="13" t="s">
        <v>81</v>
      </c>
      <c r="AW313" s="13" t="s">
        <v>29</v>
      </c>
      <c r="AX313" s="13" t="s">
        <v>72</v>
      </c>
      <c r="AY313" s="217" t="s">
        <v>130</v>
      </c>
    </row>
    <row r="314" spans="1:65" s="13" customFormat="1">
      <c r="B314" s="206"/>
      <c r="C314" s="207"/>
      <c r="D314" s="208" t="s">
        <v>139</v>
      </c>
      <c r="E314" s="209" t="s">
        <v>1</v>
      </c>
      <c r="F314" s="210" t="s">
        <v>597</v>
      </c>
      <c r="G314" s="207"/>
      <c r="H314" s="211">
        <v>85.284000000000006</v>
      </c>
      <c r="I314" s="212"/>
      <c r="J314" s="207"/>
      <c r="K314" s="207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139</v>
      </c>
      <c r="AU314" s="217" t="s">
        <v>81</v>
      </c>
      <c r="AV314" s="13" t="s">
        <v>81</v>
      </c>
      <c r="AW314" s="13" t="s">
        <v>29</v>
      </c>
      <c r="AX314" s="13" t="s">
        <v>72</v>
      </c>
      <c r="AY314" s="217" t="s">
        <v>130</v>
      </c>
    </row>
    <row r="315" spans="1:65" s="14" customFormat="1">
      <c r="B315" s="229"/>
      <c r="C315" s="230"/>
      <c r="D315" s="208" t="s">
        <v>139</v>
      </c>
      <c r="E315" s="231" t="s">
        <v>1</v>
      </c>
      <c r="F315" s="232" t="s">
        <v>175</v>
      </c>
      <c r="G315" s="230"/>
      <c r="H315" s="233">
        <v>168.60200000000003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139</v>
      </c>
      <c r="AU315" s="239" t="s">
        <v>81</v>
      </c>
      <c r="AV315" s="14" t="s">
        <v>137</v>
      </c>
      <c r="AW315" s="14" t="s">
        <v>29</v>
      </c>
      <c r="AX315" s="14" t="s">
        <v>79</v>
      </c>
      <c r="AY315" s="239" t="s">
        <v>130</v>
      </c>
    </row>
    <row r="316" spans="1:65" s="2" customFormat="1" ht="21.75" customHeight="1">
      <c r="A316" s="34"/>
      <c r="B316" s="35"/>
      <c r="C316" s="192" t="s">
        <v>598</v>
      </c>
      <c r="D316" s="192" t="s">
        <v>133</v>
      </c>
      <c r="E316" s="193" t="s">
        <v>599</v>
      </c>
      <c r="F316" s="194" t="s">
        <v>600</v>
      </c>
      <c r="G316" s="195" t="s">
        <v>275</v>
      </c>
      <c r="H316" s="196">
        <v>62.115000000000002</v>
      </c>
      <c r="I316" s="197"/>
      <c r="J316" s="198">
        <f>ROUND(I316*H316,2)</f>
        <v>0</v>
      </c>
      <c r="K316" s="199"/>
      <c r="L316" s="39"/>
      <c r="M316" s="200" t="s">
        <v>1</v>
      </c>
      <c r="N316" s="201" t="s">
        <v>37</v>
      </c>
      <c r="O316" s="71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4" t="s">
        <v>209</v>
      </c>
      <c r="AT316" s="204" t="s">
        <v>133</v>
      </c>
      <c r="AU316" s="204" t="s">
        <v>81</v>
      </c>
      <c r="AY316" s="17" t="s">
        <v>130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7" t="s">
        <v>79</v>
      </c>
      <c r="BK316" s="205">
        <f>ROUND(I316*H316,2)</f>
        <v>0</v>
      </c>
      <c r="BL316" s="17" t="s">
        <v>209</v>
      </c>
      <c r="BM316" s="204" t="s">
        <v>601</v>
      </c>
    </row>
    <row r="317" spans="1:65" s="13" customFormat="1">
      <c r="B317" s="206"/>
      <c r="C317" s="207"/>
      <c r="D317" s="208" t="s">
        <v>139</v>
      </c>
      <c r="E317" s="209" t="s">
        <v>1</v>
      </c>
      <c r="F317" s="210" t="s">
        <v>602</v>
      </c>
      <c r="G317" s="207"/>
      <c r="H317" s="211">
        <v>28.274999999999999</v>
      </c>
      <c r="I317" s="212"/>
      <c r="J317" s="207"/>
      <c r="K317" s="207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139</v>
      </c>
      <c r="AU317" s="217" t="s">
        <v>81</v>
      </c>
      <c r="AV317" s="13" t="s">
        <v>81</v>
      </c>
      <c r="AW317" s="13" t="s">
        <v>29</v>
      </c>
      <c r="AX317" s="13" t="s">
        <v>72</v>
      </c>
      <c r="AY317" s="217" t="s">
        <v>130</v>
      </c>
    </row>
    <row r="318" spans="1:65" s="13" customFormat="1">
      <c r="B318" s="206"/>
      <c r="C318" s="207"/>
      <c r="D318" s="208" t="s">
        <v>139</v>
      </c>
      <c r="E318" s="209" t="s">
        <v>1</v>
      </c>
      <c r="F318" s="210" t="s">
        <v>603</v>
      </c>
      <c r="G318" s="207"/>
      <c r="H318" s="211">
        <v>33.840000000000003</v>
      </c>
      <c r="I318" s="212"/>
      <c r="J318" s="207"/>
      <c r="K318" s="207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139</v>
      </c>
      <c r="AU318" s="217" t="s">
        <v>81</v>
      </c>
      <c r="AV318" s="13" t="s">
        <v>81</v>
      </c>
      <c r="AW318" s="13" t="s">
        <v>29</v>
      </c>
      <c r="AX318" s="13" t="s">
        <v>72</v>
      </c>
      <c r="AY318" s="217" t="s">
        <v>130</v>
      </c>
    </row>
    <row r="319" spans="1:65" s="14" customFormat="1">
      <c r="B319" s="229"/>
      <c r="C319" s="230"/>
      <c r="D319" s="208" t="s">
        <v>139</v>
      </c>
      <c r="E319" s="231" t="s">
        <v>1</v>
      </c>
      <c r="F319" s="232" t="s">
        <v>175</v>
      </c>
      <c r="G319" s="230"/>
      <c r="H319" s="233">
        <v>62.115000000000002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139</v>
      </c>
      <c r="AU319" s="239" t="s">
        <v>81</v>
      </c>
      <c r="AV319" s="14" t="s">
        <v>137</v>
      </c>
      <c r="AW319" s="14" t="s">
        <v>29</v>
      </c>
      <c r="AX319" s="14" t="s">
        <v>79</v>
      </c>
      <c r="AY319" s="239" t="s">
        <v>130</v>
      </c>
    </row>
    <row r="320" spans="1:65" s="2" customFormat="1" ht="16.5" customHeight="1">
      <c r="A320" s="34"/>
      <c r="B320" s="35"/>
      <c r="C320" s="218" t="s">
        <v>604</v>
      </c>
      <c r="D320" s="218" t="s">
        <v>168</v>
      </c>
      <c r="E320" s="219" t="s">
        <v>605</v>
      </c>
      <c r="F320" s="220" t="s">
        <v>606</v>
      </c>
      <c r="G320" s="221" t="s">
        <v>212</v>
      </c>
      <c r="H320" s="222">
        <v>1.9E-2</v>
      </c>
      <c r="I320" s="223"/>
      <c r="J320" s="224">
        <f>ROUND(I320*H320,2)</f>
        <v>0</v>
      </c>
      <c r="K320" s="225"/>
      <c r="L320" s="226"/>
      <c r="M320" s="227" t="s">
        <v>1</v>
      </c>
      <c r="N320" s="228" t="s">
        <v>37</v>
      </c>
      <c r="O320" s="71"/>
      <c r="P320" s="202">
        <f>O320*H320</f>
        <v>0</v>
      </c>
      <c r="Q320" s="202">
        <v>1</v>
      </c>
      <c r="R320" s="202">
        <f>Q320*H320</f>
        <v>1.9E-2</v>
      </c>
      <c r="S320" s="202">
        <v>0</v>
      </c>
      <c r="T320" s="20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4" t="s">
        <v>410</v>
      </c>
      <c r="AT320" s="204" t="s">
        <v>168</v>
      </c>
      <c r="AU320" s="204" t="s">
        <v>81</v>
      </c>
      <c r="AY320" s="17" t="s">
        <v>130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7" t="s">
        <v>79</v>
      </c>
      <c r="BK320" s="205">
        <f>ROUND(I320*H320,2)</f>
        <v>0</v>
      </c>
      <c r="BL320" s="17" t="s">
        <v>209</v>
      </c>
      <c r="BM320" s="204" t="s">
        <v>607</v>
      </c>
    </row>
    <row r="321" spans="1:65" s="13" customFormat="1">
      <c r="B321" s="206"/>
      <c r="C321" s="207"/>
      <c r="D321" s="208" t="s">
        <v>139</v>
      </c>
      <c r="E321" s="207"/>
      <c r="F321" s="210" t="s">
        <v>608</v>
      </c>
      <c r="G321" s="207"/>
      <c r="H321" s="211">
        <v>1.9E-2</v>
      </c>
      <c r="I321" s="212"/>
      <c r="J321" s="207"/>
      <c r="K321" s="207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139</v>
      </c>
      <c r="AU321" s="217" t="s">
        <v>81</v>
      </c>
      <c r="AV321" s="13" t="s">
        <v>81</v>
      </c>
      <c r="AW321" s="13" t="s">
        <v>4</v>
      </c>
      <c r="AX321" s="13" t="s">
        <v>79</v>
      </c>
      <c r="AY321" s="217" t="s">
        <v>130</v>
      </c>
    </row>
    <row r="322" spans="1:65" s="2" customFormat="1" ht="21.75" customHeight="1">
      <c r="A322" s="34"/>
      <c r="B322" s="35"/>
      <c r="C322" s="192" t="s">
        <v>609</v>
      </c>
      <c r="D322" s="192" t="s">
        <v>133</v>
      </c>
      <c r="E322" s="193" t="s">
        <v>610</v>
      </c>
      <c r="F322" s="194" t="s">
        <v>611</v>
      </c>
      <c r="G322" s="195" t="s">
        <v>275</v>
      </c>
      <c r="H322" s="196">
        <v>136.56</v>
      </c>
      <c r="I322" s="197"/>
      <c r="J322" s="198">
        <f>ROUND(I322*H322,2)</f>
        <v>0</v>
      </c>
      <c r="K322" s="199"/>
      <c r="L322" s="39"/>
      <c r="M322" s="200" t="s">
        <v>1</v>
      </c>
      <c r="N322" s="201" t="s">
        <v>37</v>
      </c>
      <c r="O322" s="71"/>
      <c r="P322" s="202">
        <f>O322*H322</f>
        <v>0</v>
      </c>
      <c r="Q322" s="202">
        <v>3.9825E-4</v>
      </c>
      <c r="R322" s="202">
        <f>Q322*H322</f>
        <v>5.4385019999999999E-2</v>
      </c>
      <c r="S322" s="202">
        <v>0</v>
      </c>
      <c r="T322" s="20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4" t="s">
        <v>209</v>
      </c>
      <c r="AT322" s="204" t="s">
        <v>133</v>
      </c>
      <c r="AU322" s="204" t="s">
        <v>81</v>
      </c>
      <c r="AY322" s="17" t="s">
        <v>130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7" t="s">
        <v>79</v>
      </c>
      <c r="BK322" s="205">
        <f>ROUND(I322*H322,2)</f>
        <v>0</v>
      </c>
      <c r="BL322" s="17" t="s">
        <v>209</v>
      </c>
      <c r="BM322" s="204" t="s">
        <v>612</v>
      </c>
    </row>
    <row r="323" spans="1:65" s="15" customFormat="1">
      <c r="B323" s="243"/>
      <c r="C323" s="244"/>
      <c r="D323" s="208" t="s">
        <v>139</v>
      </c>
      <c r="E323" s="245" t="s">
        <v>1</v>
      </c>
      <c r="F323" s="246" t="s">
        <v>613</v>
      </c>
      <c r="G323" s="244"/>
      <c r="H323" s="245" t="s">
        <v>1</v>
      </c>
      <c r="I323" s="247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139</v>
      </c>
      <c r="AU323" s="252" t="s">
        <v>81</v>
      </c>
      <c r="AV323" s="15" t="s">
        <v>79</v>
      </c>
      <c r="AW323" s="15" t="s">
        <v>29</v>
      </c>
      <c r="AX323" s="15" t="s">
        <v>72</v>
      </c>
      <c r="AY323" s="252" t="s">
        <v>130</v>
      </c>
    </row>
    <row r="324" spans="1:65" s="13" customFormat="1">
      <c r="B324" s="206"/>
      <c r="C324" s="207"/>
      <c r="D324" s="208" t="s">
        <v>139</v>
      </c>
      <c r="E324" s="209" t="s">
        <v>1</v>
      </c>
      <c r="F324" s="210" t="s">
        <v>614</v>
      </c>
      <c r="G324" s="207"/>
      <c r="H324" s="211">
        <v>62.4</v>
      </c>
      <c r="I324" s="212"/>
      <c r="J324" s="207"/>
      <c r="K324" s="207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139</v>
      </c>
      <c r="AU324" s="217" t="s">
        <v>81</v>
      </c>
      <c r="AV324" s="13" t="s">
        <v>81</v>
      </c>
      <c r="AW324" s="13" t="s">
        <v>29</v>
      </c>
      <c r="AX324" s="13" t="s">
        <v>72</v>
      </c>
      <c r="AY324" s="217" t="s">
        <v>130</v>
      </c>
    </row>
    <row r="325" spans="1:65" s="13" customFormat="1">
      <c r="B325" s="206"/>
      <c r="C325" s="207"/>
      <c r="D325" s="208" t="s">
        <v>139</v>
      </c>
      <c r="E325" s="209" t="s">
        <v>1</v>
      </c>
      <c r="F325" s="210" t="s">
        <v>615</v>
      </c>
      <c r="G325" s="207"/>
      <c r="H325" s="211">
        <v>74.16</v>
      </c>
      <c r="I325" s="212"/>
      <c r="J325" s="207"/>
      <c r="K325" s="207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139</v>
      </c>
      <c r="AU325" s="217" t="s">
        <v>81</v>
      </c>
      <c r="AV325" s="13" t="s">
        <v>81</v>
      </c>
      <c r="AW325" s="13" t="s">
        <v>29</v>
      </c>
      <c r="AX325" s="13" t="s">
        <v>72</v>
      </c>
      <c r="AY325" s="217" t="s">
        <v>130</v>
      </c>
    </row>
    <row r="326" spans="1:65" s="14" customFormat="1">
      <c r="B326" s="229"/>
      <c r="C326" s="230"/>
      <c r="D326" s="208" t="s">
        <v>139</v>
      </c>
      <c r="E326" s="231" t="s">
        <v>1</v>
      </c>
      <c r="F326" s="232" t="s">
        <v>175</v>
      </c>
      <c r="G326" s="230"/>
      <c r="H326" s="233">
        <v>136.56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139</v>
      </c>
      <c r="AU326" s="239" t="s">
        <v>81</v>
      </c>
      <c r="AV326" s="14" t="s">
        <v>137</v>
      </c>
      <c r="AW326" s="14" t="s">
        <v>29</v>
      </c>
      <c r="AX326" s="14" t="s">
        <v>79</v>
      </c>
      <c r="AY326" s="239" t="s">
        <v>130</v>
      </c>
    </row>
    <row r="327" spans="1:65" s="2" customFormat="1" ht="21.75" customHeight="1">
      <c r="A327" s="34"/>
      <c r="B327" s="35"/>
      <c r="C327" s="192" t="s">
        <v>616</v>
      </c>
      <c r="D327" s="192" t="s">
        <v>133</v>
      </c>
      <c r="E327" s="193" t="s">
        <v>617</v>
      </c>
      <c r="F327" s="194" t="s">
        <v>618</v>
      </c>
      <c r="G327" s="195" t="s">
        <v>275</v>
      </c>
      <c r="H327" s="196">
        <v>10.050000000000001</v>
      </c>
      <c r="I327" s="197"/>
      <c r="J327" s="198">
        <f>ROUND(I327*H327,2)</f>
        <v>0</v>
      </c>
      <c r="K327" s="199"/>
      <c r="L327" s="39"/>
      <c r="M327" s="200" t="s">
        <v>1</v>
      </c>
      <c r="N327" s="201" t="s">
        <v>37</v>
      </c>
      <c r="O327" s="71"/>
      <c r="P327" s="202">
        <f>O327*H327</f>
        <v>0</v>
      </c>
      <c r="Q327" s="202">
        <v>3.9825E-4</v>
      </c>
      <c r="R327" s="202">
        <f>Q327*H327</f>
        <v>4.0024125000000001E-3</v>
      </c>
      <c r="S327" s="202">
        <v>0</v>
      </c>
      <c r="T327" s="20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4" t="s">
        <v>209</v>
      </c>
      <c r="AT327" s="204" t="s">
        <v>133</v>
      </c>
      <c r="AU327" s="204" t="s">
        <v>81</v>
      </c>
      <c r="AY327" s="17" t="s">
        <v>130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7" t="s">
        <v>79</v>
      </c>
      <c r="BK327" s="205">
        <f>ROUND(I327*H327,2)</f>
        <v>0</v>
      </c>
      <c r="BL327" s="17" t="s">
        <v>209</v>
      </c>
      <c r="BM327" s="204" t="s">
        <v>619</v>
      </c>
    </row>
    <row r="328" spans="1:65" s="15" customFormat="1">
      <c r="B328" s="243"/>
      <c r="C328" s="244"/>
      <c r="D328" s="208" t="s">
        <v>139</v>
      </c>
      <c r="E328" s="245" t="s">
        <v>1</v>
      </c>
      <c r="F328" s="246" t="s">
        <v>620</v>
      </c>
      <c r="G328" s="244"/>
      <c r="H328" s="245" t="s">
        <v>1</v>
      </c>
      <c r="I328" s="247"/>
      <c r="J328" s="244"/>
      <c r="K328" s="244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139</v>
      </c>
      <c r="AU328" s="252" t="s">
        <v>81</v>
      </c>
      <c r="AV328" s="15" t="s">
        <v>79</v>
      </c>
      <c r="AW328" s="15" t="s">
        <v>29</v>
      </c>
      <c r="AX328" s="15" t="s">
        <v>72</v>
      </c>
      <c r="AY328" s="252" t="s">
        <v>130</v>
      </c>
    </row>
    <row r="329" spans="1:65" s="13" customFormat="1">
      <c r="B329" s="206"/>
      <c r="C329" s="207"/>
      <c r="D329" s="208" t="s">
        <v>139</v>
      </c>
      <c r="E329" s="209" t="s">
        <v>1</v>
      </c>
      <c r="F329" s="210" t="s">
        <v>621</v>
      </c>
      <c r="G329" s="207"/>
      <c r="H329" s="211">
        <v>10.050000000000001</v>
      </c>
      <c r="I329" s="212"/>
      <c r="J329" s="207"/>
      <c r="K329" s="207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139</v>
      </c>
      <c r="AU329" s="217" t="s">
        <v>81</v>
      </c>
      <c r="AV329" s="13" t="s">
        <v>81</v>
      </c>
      <c r="AW329" s="13" t="s">
        <v>29</v>
      </c>
      <c r="AX329" s="13" t="s">
        <v>79</v>
      </c>
      <c r="AY329" s="217" t="s">
        <v>130</v>
      </c>
    </row>
    <row r="330" spans="1:65" s="2" customFormat="1" ht="21.75" customHeight="1">
      <c r="A330" s="34"/>
      <c r="B330" s="35"/>
      <c r="C330" s="192" t="s">
        <v>622</v>
      </c>
      <c r="D330" s="192" t="s">
        <v>133</v>
      </c>
      <c r="E330" s="193" t="s">
        <v>623</v>
      </c>
      <c r="F330" s="194" t="s">
        <v>624</v>
      </c>
      <c r="G330" s="195" t="s">
        <v>203</v>
      </c>
      <c r="H330" s="196">
        <v>6.8</v>
      </c>
      <c r="I330" s="197"/>
      <c r="J330" s="198">
        <f>ROUND(I330*H330,2)</f>
        <v>0</v>
      </c>
      <c r="K330" s="199"/>
      <c r="L330" s="39"/>
      <c r="M330" s="200" t="s">
        <v>1</v>
      </c>
      <c r="N330" s="201" t="s">
        <v>37</v>
      </c>
      <c r="O330" s="71"/>
      <c r="P330" s="202">
        <f>O330*H330</f>
        <v>0</v>
      </c>
      <c r="Q330" s="202">
        <v>1.1E-4</v>
      </c>
      <c r="R330" s="202">
        <f>Q330*H330</f>
        <v>7.4799999999999997E-4</v>
      </c>
      <c r="S330" s="202">
        <v>0</v>
      </c>
      <c r="T330" s="20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4" t="s">
        <v>209</v>
      </c>
      <c r="AT330" s="204" t="s">
        <v>133</v>
      </c>
      <c r="AU330" s="204" t="s">
        <v>81</v>
      </c>
      <c r="AY330" s="17" t="s">
        <v>130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7" t="s">
        <v>79</v>
      </c>
      <c r="BK330" s="205">
        <f>ROUND(I330*H330,2)</f>
        <v>0</v>
      </c>
      <c r="BL330" s="17" t="s">
        <v>209</v>
      </c>
      <c r="BM330" s="204" t="s">
        <v>625</v>
      </c>
    </row>
    <row r="331" spans="1:65" s="13" customFormat="1">
      <c r="B331" s="206"/>
      <c r="C331" s="207"/>
      <c r="D331" s="208" t="s">
        <v>139</v>
      </c>
      <c r="E331" s="209" t="s">
        <v>1</v>
      </c>
      <c r="F331" s="210" t="s">
        <v>626</v>
      </c>
      <c r="G331" s="207"/>
      <c r="H331" s="211">
        <v>6.8</v>
      </c>
      <c r="I331" s="212"/>
      <c r="J331" s="207"/>
      <c r="K331" s="207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139</v>
      </c>
      <c r="AU331" s="217" t="s">
        <v>81</v>
      </c>
      <c r="AV331" s="13" t="s">
        <v>81</v>
      </c>
      <c r="AW331" s="13" t="s">
        <v>29</v>
      </c>
      <c r="AX331" s="13" t="s">
        <v>79</v>
      </c>
      <c r="AY331" s="217" t="s">
        <v>130</v>
      </c>
    </row>
    <row r="332" spans="1:65" s="2" customFormat="1" ht="21.75" customHeight="1">
      <c r="A332" s="34"/>
      <c r="B332" s="35"/>
      <c r="C332" s="192" t="s">
        <v>627</v>
      </c>
      <c r="D332" s="192" t="s">
        <v>133</v>
      </c>
      <c r="E332" s="193" t="s">
        <v>628</v>
      </c>
      <c r="F332" s="194" t="s">
        <v>629</v>
      </c>
      <c r="G332" s="195" t="s">
        <v>212</v>
      </c>
      <c r="H332" s="196">
        <v>0.83699999999999997</v>
      </c>
      <c r="I332" s="197"/>
      <c r="J332" s="198">
        <f>ROUND(I332*H332,2)</f>
        <v>0</v>
      </c>
      <c r="K332" s="199"/>
      <c r="L332" s="39"/>
      <c r="M332" s="200" t="s">
        <v>1</v>
      </c>
      <c r="N332" s="201" t="s">
        <v>37</v>
      </c>
      <c r="O332" s="71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4" t="s">
        <v>137</v>
      </c>
      <c r="AT332" s="204" t="s">
        <v>133</v>
      </c>
      <c r="AU332" s="204" t="s">
        <v>81</v>
      </c>
      <c r="AY332" s="17" t="s">
        <v>130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7" t="s">
        <v>79</v>
      </c>
      <c r="BK332" s="205">
        <f>ROUND(I332*H332,2)</f>
        <v>0</v>
      </c>
      <c r="BL332" s="17" t="s">
        <v>137</v>
      </c>
      <c r="BM332" s="204" t="s">
        <v>630</v>
      </c>
    </row>
    <row r="333" spans="1:65" s="12" customFormat="1" ht="22.8" customHeight="1">
      <c r="B333" s="176"/>
      <c r="C333" s="177"/>
      <c r="D333" s="178" t="s">
        <v>71</v>
      </c>
      <c r="E333" s="190" t="s">
        <v>631</v>
      </c>
      <c r="F333" s="190" t="s">
        <v>632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SUM(P334:P337)</f>
        <v>0</v>
      </c>
      <c r="Q333" s="184"/>
      <c r="R333" s="185">
        <f>SUM(R334:R337)</f>
        <v>1.003695</v>
      </c>
      <c r="S333" s="184"/>
      <c r="T333" s="186">
        <f>SUM(T334:T337)</f>
        <v>0</v>
      </c>
      <c r="AR333" s="187" t="s">
        <v>81</v>
      </c>
      <c r="AT333" s="188" t="s">
        <v>71</v>
      </c>
      <c r="AU333" s="188" t="s">
        <v>79</v>
      </c>
      <c r="AY333" s="187" t="s">
        <v>130</v>
      </c>
      <c r="BK333" s="189">
        <f>SUM(BK334:BK337)</f>
        <v>0</v>
      </c>
    </row>
    <row r="334" spans="1:65" s="2" customFormat="1" ht="33" customHeight="1">
      <c r="A334" s="34"/>
      <c r="B334" s="35"/>
      <c r="C334" s="192" t="s">
        <v>633</v>
      </c>
      <c r="D334" s="192" t="s">
        <v>133</v>
      </c>
      <c r="E334" s="193" t="s">
        <v>634</v>
      </c>
      <c r="F334" s="194" t="s">
        <v>635</v>
      </c>
      <c r="G334" s="195" t="s">
        <v>275</v>
      </c>
      <c r="H334" s="196">
        <v>60.5</v>
      </c>
      <c r="I334" s="197"/>
      <c r="J334" s="198">
        <f>ROUND(I334*H334,2)</f>
        <v>0</v>
      </c>
      <c r="K334" s="199"/>
      <c r="L334" s="39"/>
      <c r="M334" s="200" t="s">
        <v>1</v>
      </c>
      <c r="N334" s="201" t="s">
        <v>37</v>
      </c>
      <c r="O334" s="71"/>
      <c r="P334" s="202">
        <f>O334*H334</f>
        <v>0</v>
      </c>
      <c r="Q334" s="202">
        <v>4.8999999999999998E-4</v>
      </c>
      <c r="R334" s="202">
        <f>Q334*H334</f>
        <v>2.9644999999999998E-2</v>
      </c>
      <c r="S334" s="202">
        <v>0</v>
      </c>
      <c r="T334" s="20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4" t="s">
        <v>209</v>
      </c>
      <c r="AT334" s="204" t="s">
        <v>133</v>
      </c>
      <c r="AU334" s="204" t="s">
        <v>81</v>
      </c>
      <c r="AY334" s="17" t="s">
        <v>130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7" t="s">
        <v>79</v>
      </c>
      <c r="BK334" s="205">
        <f>ROUND(I334*H334,2)</f>
        <v>0</v>
      </c>
      <c r="BL334" s="17" t="s">
        <v>209</v>
      </c>
      <c r="BM334" s="204" t="s">
        <v>636</v>
      </c>
    </row>
    <row r="335" spans="1:65" s="13" customFormat="1" ht="20.399999999999999">
      <c r="B335" s="206"/>
      <c r="C335" s="207"/>
      <c r="D335" s="208" t="s">
        <v>139</v>
      </c>
      <c r="E335" s="209" t="s">
        <v>1</v>
      </c>
      <c r="F335" s="210" t="s">
        <v>637</v>
      </c>
      <c r="G335" s="207"/>
      <c r="H335" s="211">
        <v>60.5</v>
      </c>
      <c r="I335" s="212"/>
      <c r="J335" s="207"/>
      <c r="K335" s="207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139</v>
      </c>
      <c r="AU335" s="217" t="s">
        <v>81</v>
      </c>
      <c r="AV335" s="13" t="s">
        <v>81</v>
      </c>
      <c r="AW335" s="13" t="s">
        <v>29</v>
      </c>
      <c r="AX335" s="13" t="s">
        <v>79</v>
      </c>
      <c r="AY335" s="217" t="s">
        <v>130</v>
      </c>
    </row>
    <row r="336" spans="1:65" s="2" customFormat="1" ht="21.75" customHeight="1">
      <c r="A336" s="34"/>
      <c r="B336" s="35"/>
      <c r="C336" s="218" t="s">
        <v>638</v>
      </c>
      <c r="D336" s="218" t="s">
        <v>168</v>
      </c>
      <c r="E336" s="219" t="s">
        <v>639</v>
      </c>
      <c r="F336" s="220" t="s">
        <v>640</v>
      </c>
      <c r="G336" s="221" t="s">
        <v>275</v>
      </c>
      <c r="H336" s="222">
        <v>60.5</v>
      </c>
      <c r="I336" s="223"/>
      <c r="J336" s="224">
        <f>ROUND(I336*H336,2)</f>
        <v>0</v>
      </c>
      <c r="K336" s="225"/>
      <c r="L336" s="226"/>
      <c r="M336" s="227" t="s">
        <v>1</v>
      </c>
      <c r="N336" s="228" t="s">
        <v>37</v>
      </c>
      <c r="O336" s="71"/>
      <c r="P336" s="202">
        <f>O336*H336</f>
        <v>0</v>
      </c>
      <c r="Q336" s="202">
        <v>1.61E-2</v>
      </c>
      <c r="R336" s="202">
        <f>Q336*H336</f>
        <v>0.97404999999999997</v>
      </c>
      <c r="S336" s="202">
        <v>0</v>
      </c>
      <c r="T336" s="20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4" t="s">
        <v>410</v>
      </c>
      <c r="AT336" s="204" t="s">
        <v>168</v>
      </c>
      <c r="AU336" s="204" t="s">
        <v>81</v>
      </c>
      <c r="AY336" s="17" t="s">
        <v>130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7" t="s">
        <v>79</v>
      </c>
      <c r="BK336" s="205">
        <f>ROUND(I336*H336,2)</f>
        <v>0</v>
      </c>
      <c r="BL336" s="17" t="s">
        <v>209</v>
      </c>
      <c r="BM336" s="204" t="s">
        <v>641</v>
      </c>
    </row>
    <row r="337" spans="1:65" s="13" customFormat="1">
      <c r="B337" s="206"/>
      <c r="C337" s="207"/>
      <c r="D337" s="208" t="s">
        <v>139</v>
      </c>
      <c r="E337" s="209" t="s">
        <v>1</v>
      </c>
      <c r="F337" s="210" t="s">
        <v>642</v>
      </c>
      <c r="G337" s="207"/>
      <c r="H337" s="211">
        <v>60.5</v>
      </c>
      <c r="I337" s="212"/>
      <c r="J337" s="207"/>
      <c r="K337" s="207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139</v>
      </c>
      <c r="AU337" s="217" t="s">
        <v>81</v>
      </c>
      <c r="AV337" s="13" t="s">
        <v>81</v>
      </c>
      <c r="AW337" s="13" t="s">
        <v>29</v>
      </c>
      <c r="AX337" s="13" t="s">
        <v>79</v>
      </c>
      <c r="AY337" s="217" t="s">
        <v>130</v>
      </c>
    </row>
    <row r="338" spans="1:65" s="12" customFormat="1" ht="25.95" customHeight="1">
      <c r="B338" s="176"/>
      <c r="C338" s="177"/>
      <c r="D338" s="178" t="s">
        <v>71</v>
      </c>
      <c r="E338" s="179" t="s">
        <v>235</v>
      </c>
      <c r="F338" s="179" t="s">
        <v>236</v>
      </c>
      <c r="G338" s="177"/>
      <c r="H338" s="177"/>
      <c r="I338" s="180"/>
      <c r="J338" s="181">
        <f>BK338</f>
        <v>0</v>
      </c>
      <c r="K338" s="177"/>
      <c r="L338" s="182"/>
      <c r="M338" s="183"/>
      <c r="N338" s="184"/>
      <c r="O338" s="184"/>
      <c r="P338" s="185">
        <f>P339</f>
        <v>0</v>
      </c>
      <c r="Q338" s="184"/>
      <c r="R338" s="185">
        <f>R339</f>
        <v>0</v>
      </c>
      <c r="S338" s="184"/>
      <c r="T338" s="186">
        <f>T339</f>
        <v>0</v>
      </c>
      <c r="AR338" s="187" t="s">
        <v>137</v>
      </c>
      <c r="AT338" s="188" t="s">
        <v>71</v>
      </c>
      <c r="AU338" s="188" t="s">
        <v>72</v>
      </c>
      <c r="AY338" s="187" t="s">
        <v>130</v>
      </c>
      <c r="BK338" s="189">
        <f>BK339</f>
        <v>0</v>
      </c>
    </row>
    <row r="339" spans="1:65" s="12" customFormat="1" ht="22.8" customHeight="1">
      <c r="B339" s="176"/>
      <c r="C339" s="177"/>
      <c r="D339" s="178" t="s">
        <v>71</v>
      </c>
      <c r="E339" s="190" t="s">
        <v>643</v>
      </c>
      <c r="F339" s="190" t="s">
        <v>644</v>
      </c>
      <c r="G339" s="177"/>
      <c r="H339" s="177"/>
      <c r="I339" s="180"/>
      <c r="J339" s="191">
        <f>BK339</f>
        <v>0</v>
      </c>
      <c r="K339" s="177"/>
      <c r="L339" s="182"/>
      <c r="M339" s="183"/>
      <c r="N339" s="184"/>
      <c r="O339" s="184"/>
      <c r="P339" s="185">
        <f>SUM(P340:P341)</f>
        <v>0</v>
      </c>
      <c r="Q339" s="184"/>
      <c r="R339" s="185">
        <f>SUM(R340:R341)</f>
        <v>0</v>
      </c>
      <c r="S339" s="184"/>
      <c r="T339" s="186">
        <f>SUM(T340:T341)</f>
        <v>0</v>
      </c>
      <c r="AR339" s="187" t="s">
        <v>137</v>
      </c>
      <c r="AT339" s="188" t="s">
        <v>71</v>
      </c>
      <c r="AU339" s="188" t="s">
        <v>79</v>
      </c>
      <c r="AY339" s="187" t="s">
        <v>130</v>
      </c>
      <c r="BK339" s="189">
        <f>SUM(BK340:BK341)</f>
        <v>0</v>
      </c>
    </row>
    <row r="340" spans="1:65" s="2" customFormat="1" ht="16.5" customHeight="1">
      <c r="A340" s="34"/>
      <c r="B340" s="35"/>
      <c r="C340" s="192" t="s">
        <v>645</v>
      </c>
      <c r="D340" s="192" t="s">
        <v>133</v>
      </c>
      <c r="E340" s="193" t="s">
        <v>646</v>
      </c>
      <c r="F340" s="194" t="s">
        <v>647</v>
      </c>
      <c r="G340" s="195" t="s">
        <v>648</v>
      </c>
      <c r="H340" s="196">
        <v>1</v>
      </c>
      <c r="I340" s="197"/>
      <c r="J340" s="198">
        <f>ROUND(I340*H340,2)</f>
        <v>0</v>
      </c>
      <c r="K340" s="199"/>
      <c r="L340" s="39"/>
      <c r="M340" s="200" t="s">
        <v>1</v>
      </c>
      <c r="N340" s="201" t="s">
        <v>37</v>
      </c>
      <c r="O340" s="71"/>
      <c r="P340" s="202">
        <f>O340*H340</f>
        <v>0</v>
      </c>
      <c r="Q340" s="202">
        <v>0</v>
      </c>
      <c r="R340" s="202">
        <f>Q340*H340</f>
        <v>0</v>
      </c>
      <c r="S340" s="202">
        <v>0</v>
      </c>
      <c r="T340" s="20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4" t="s">
        <v>245</v>
      </c>
      <c r="AT340" s="204" t="s">
        <v>133</v>
      </c>
      <c r="AU340" s="204" t="s">
        <v>81</v>
      </c>
      <c r="AY340" s="17" t="s">
        <v>130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7" t="s">
        <v>79</v>
      </c>
      <c r="BK340" s="205">
        <f>ROUND(I340*H340,2)</f>
        <v>0</v>
      </c>
      <c r="BL340" s="17" t="s">
        <v>245</v>
      </c>
      <c r="BM340" s="204" t="s">
        <v>649</v>
      </c>
    </row>
    <row r="341" spans="1:65" s="13" customFormat="1">
      <c r="B341" s="206"/>
      <c r="C341" s="207"/>
      <c r="D341" s="208" t="s">
        <v>139</v>
      </c>
      <c r="E341" s="209" t="s">
        <v>1</v>
      </c>
      <c r="F341" s="210" t="s">
        <v>650</v>
      </c>
      <c r="G341" s="207"/>
      <c r="H341" s="211">
        <v>1</v>
      </c>
      <c r="I341" s="212"/>
      <c r="J341" s="207"/>
      <c r="K341" s="207"/>
      <c r="L341" s="213"/>
      <c r="M341" s="240"/>
      <c r="N341" s="241"/>
      <c r="O341" s="241"/>
      <c r="P341" s="241"/>
      <c r="Q341" s="241"/>
      <c r="R341" s="241"/>
      <c r="S341" s="241"/>
      <c r="T341" s="242"/>
      <c r="AT341" s="217" t="s">
        <v>139</v>
      </c>
      <c r="AU341" s="217" t="s">
        <v>81</v>
      </c>
      <c r="AV341" s="13" t="s">
        <v>81</v>
      </c>
      <c r="AW341" s="13" t="s">
        <v>29</v>
      </c>
      <c r="AX341" s="13" t="s">
        <v>79</v>
      </c>
      <c r="AY341" s="217" t="s">
        <v>130</v>
      </c>
    </row>
    <row r="342" spans="1:65" s="2" customFormat="1" ht="6.9" customHeight="1">
      <c r="A342" s="3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39"/>
      <c r="M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</row>
  </sheetData>
  <sheetProtection algorithmName="SHA-512" hashValue="InAnnlSgHATTqbVIFbpSv89kkPhpa6LHodwxAnpX9iC2h5FsAB67+gcF4CshlegbAmIx7wbUWBZasixofOxOeg==" saltValue="aZieULgfeaVjTniDEVYFuvPBpjt29dx9K7DGNAQeNDmsjeo5ZIMy/JHW2DXppBaXWbC3xuMXRPNkNsd5gRrrEg==" spinCount="100000" sheet="1" objects="1" scenarios="1" formatColumns="0" formatRows="0" autoFilter="0"/>
  <autoFilter ref="C134:K341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topLeftCell="A126" workbookViewId="0">
      <selection activeCell="A151" sqref="A15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91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104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651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ROUND((SUM(BE126:BE147)),  2)</f>
        <v>0</v>
      </c>
      <c r="G35" s="34"/>
      <c r="H35" s="34"/>
      <c r="I35" s="130">
        <v>0.21</v>
      </c>
      <c r="J35" s="129">
        <f>ROUND(((SUM(BE126:BE147))*I35),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ROUND((SUM(BF126:BF147)),  2)</f>
        <v>0</v>
      </c>
      <c r="G36" s="34"/>
      <c r="H36" s="34"/>
      <c r="I36" s="130">
        <v>0.15</v>
      </c>
      <c r="J36" s="129">
        <f>ROUND(((SUM(BF126:BF147))*I36),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ROUND((SUM(BG126:BG147)),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ROUND((SUM(BH126:BH147)),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ROUND((SUM(BI126:BI147)),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104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VRN - Vedlejší rozpočtové náklady - most 72,628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652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653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95" hidden="1" customHeight="1">
      <c r="B101" s="159"/>
      <c r="C101" s="104"/>
      <c r="D101" s="160" t="s">
        <v>654</v>
      </c>
      <c r="E101" s="161"/>
      <c r="F101" s="161"/>
      <c r="G101" s="161"/>
      <c r="H101" s="161"/>
      <c r="I101" s="161"/>
      <c r="J101" s="162">
        <f>J135</f>
        <v>0</v>
      </c>
      <c r="K101" s="104"/>
      <c r="L101" s="163"/>
    </row>
    <row r="102" spans="1:47" s="10" customFormat="1" ht="19.95" hidden="1" customHeight="1">
      <c r="B102" s="159"/>
      <c r="C102" s="104"/>
      <c r="D102" s="160" t="s">
        <v>655</v>
      </c>
      <c r="E102" s="161"/>
      <c r="F102" s="161"/>
      <c r="G102" s="161"/>
      <c r="H102" s="161"/>
      <c r="I102" s="161"/>
      <c r="J102" s="162">
        <f>J141</f>
        <v>0</v>
      </c>
      <c r="K102" s="104"/>
      <c r="L102" s="163"/>
    </row>
    <row r="103" spans="1:47" s="10" customFormat="1" ht="19.95" hidden="1" customHeight="1">
      <c r="B103" s="159"/>
      <c r="C103" s="104"/>
      <c r="D103" s="160" t="s">
        <v>656</v>
      </c>
      <c r="E103" s="161"/>
      <c r="F103" s="161"/>
      <c r="G103" s="161"/>
      <c r="H103" s="161"/>
      <c r="I103" s="161"/>
      <c r="J103" s="162">
        <f>J144</f>
        <v>0</v>
      </c>
      <c r="K103" s="104"/>
      <c r="L103" s="163"/>
    </row>
    <row r="104" spans="1:47" s="10" customFormat="1" ht="19.95" hidden="1" customHeight="1">
      <c r="B104" s="159"/>
      <c r="C104" s="104"/>
      <c r="D104" s="160" t="s">
        <v>657</v>
      </c>
      <c r="E104" s="161"/>
      <c r="F104" s="161"/>
      <c r="G104" s="161"/>
      <c r="H104" s="161"/>
      <c r="I104" s="161"/>
      <c r="J104" s="162">
        <f>J146</f>
        <v>0</v>
      </c>
      <c r="K104" s="104"/>
      <c r="L104" s="163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" hidden="1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idden="1"/>
    <row r="108" spans="1:47" hidden="1"/>
    <row r="109" spans="1:47" hidden="1"/>
    <row r="110" spans="1:47" s="2" customFormat="1" ht="6.9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" customHeight="1">
      <c r="A111" s="34"/>
      <c r="B111" s="35"/>
      <c r="C111" s="23" t="s">
        <v>115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6.25" customHeight="1">
      <c r="A114" s="34"/>
      <c r="B114" s="35"/>
      <c r="C114" s="36"/>
      <c r="D114" s="36"/>
      <c r="E114" s="305" t="str">
        <f>E7</f>
        <v>Oprava mostů na trati Ždár nad Sázavou - Nové Město na Moravě - Tišnov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103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05" t="s">
        <v>104</v>
      </c>
      <c r="F116" s="304"/>
      <c r="G116" s="304"/>
      <c r="H116" s="304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3" t="str">
        <f>E11</f>
        <v>VRN - Vedlejší rozpočtové náklady - most 72,628</v>
      </c>
      <c r="F118" s="304"/>
      <c r="G118" s="304"/>
      <c r="H118" s="304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29" t="s">
        <v>22</v>
      </c>
      <c r="J120" s="66">
        <f>IF(J14="","",J14)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15" customHeight="1">
      <c r="A122" s="34"/>
      <c r="B122" s="35"/>
      <c r="C122" s="29" t="s">
        <v>23</v>
      </c>
      <c r="D122" s="36"/>
      <c r="E122" s="36"/>
      <c r="F122" s="27" t="str">
        <f>E17</f>
        <v xml:space="preserve"> </v>
      </c>
      <c r="G122" s="36"/>
      <c r="H122" s="36"/>
      <c r="I122" s="29" t="s">
        <v>28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15" customHeight="1">
      <c r="A123" s="34"/>
      <c r="B123" s="35"/>
      <c r="C123" s="29" t="s">
        <v>26</v>
      </c>
      <c r="D123" s="36"/>
      <c r="E123" s="36"/>
      <c r="F123" s="27" t="str">
        <f>IF(E20="","",E20)</f>
        <v>Vyplň údaj</v>
      </c>
      <c r="G123" s="36"/>
      <c r="H123" s="36"/>
      <c r="I123" s="29" t="s">
        <v>30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116</v>
      </c>
      <c r="D125" s="167" t="s">
        <v>57</v>
      </c>
      <c r="E125" s="167" t="s">
        <v>53</v>
      </c>
      <c r="F125" s="167" t="s">
        <v>54</v>
      </c>
      <c r="G125" s="167" t="s">
        <v>117</v>
      </c>
      <c r="H125" s="167" t="s">
        <v>118</v>
      </c>
      <c r="I125" s="167" t="s">
        <v>119</v>
      </c>
      <c r="J125" s="168" t="s">
        <v>109</v>
      </c>
      <c r="K125" s="169" t="s">
        <v>120</v>
      </c>
      <c r="L125" s="170"/>
      <c r="M125" s="75" t="s">
        <v>1</v>
      </c>
      <c r="N125" s="76" t="s">
        <v>36</v>
      </c>
      <c r="O125" s="76" t="s">
        <v>121</v>
      </c>
      <c r="P125" s="76" t="s">
        <v>122</v>
      </c>
      <c r="Q125" s="76" t="s">
        <v>123</v>
      </c>
      <c r="R125" s="76" t="s">
        <v>124</v>
      </c>
      <c r="S125" s="76" t="s">
        <v>125</v>
      </c>
      <c r="T125" s="77" t="s">
        <v>126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8" customHeight="1">
      <c r="A126" s="34"/>
      <c r="B126" s="35"/>
      <c r="C126" s="82" t="s">
        <v>127</v>
      </c>
      <c r="D126" s="36"/>
      <c r="E126" s="36"/>
      <c r="F126" s="36"/>
      <c r="G126" s="36"/>
      <c r="H126" s="36"/>
      <c r="I126" s="36"/>
      <c r="J126" s="171">
        <f>BK126</f>
        <v>0</v>
      </c>
      <c r="K126" s="36"/>
      <c r="L126" s="39"/>
      <c r="M126" s="78"/>
      <c r="N126" s="172"/>
      <c r="O126" s="79"/>
      <c r="P126" s="173">
        <f>P127</f>
        <v>0</v>
      </c>
      <c r="Q126" s="79"/>
      <c r="R126" s="173">
        <f>R127</f>
        <v>0</v>
      </c>
      <c r="S126" s="79"/>
      <c r="T126" s="174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71</v>
      </c>
      <c r="AU126" s="17" t="s">
        <v>111</v>
      </c>
      <c r="BK126" s="175">
        <f>BK127</f>
        <v>0</v>
      </c>
    </row>
    <row r="127" spans="1:63" s="12" customFormat="1" ht="25.95" customHeight="1">
      <c r="B127" s="176"/>
      <c r="C127" s="177"/>
      <c r="D127" s="178" t="s">
        <v>71</v>
      </c>
      <c r="E127" s="179" t="s">
        <v>89</v>
      </c>
      <c r="F127" s="179" t="s">
        <v>658</v>
      </c>
      <c r="G127" s="177"/>
      <c r="H127" s="177"/>
      <c r="I127" s="180"/>
      <c r="J127" s="181">
        <f>BK127</f>
        <v>0</v>
      </c>
      <c r="K127" s="177"/>
      <c r="L127" s="182"/>
      <c r="M127" s="183"/>
      <c r="N127" s="184"/>
      <c r="O127" s="184"/>
      <c r="P127" s="185">
        <f>P128+P135+P141+P144+P146</f>
        <v>0</v>
      </c>
      <c r="Q127" s="184"/>
      <c r="R127" s="185">
        <f>R128+R135+R141+R144+R146</f>
        <v>0</v>
      </c>
      <c r="S127" s="184"/>
      <c r="T127" s="186">
        <f>T128+T135+T141+T144+T146</f>
        <v>0</v>
      </c>
      <c r="AR127" s="187" t="s">
        <v>131</v>
      </c>
      <c r="AT127" s="188" t="s">
        <v>71</v>
      </c>
      <c r="AU127" s="188" t="s">
        <v>72</v>
      </c>
      <c r="AY127" s="187" t="s">
        <v>130</v>
      </c>
      <c r="BK127" s="189">
        <f>BK128+BK135+BK141+BK144+BK146</f>
        <v>0</v>
      </c>
    </row>
    <row r="128" spans="1:63" s="12" customFormat="1" ht="22.8" customHeight="1">
      <c r="B128" s="176"/>
      <c r="C128" s="177"/>
      <c r="D128" s="178" t="s">
        <v>71</v>
      </c>
      <c r="E128" s="190" t="s">
        <v>659</v>
      </c>
      <c r="F128" s="190" t="s">
        <v>660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SUM(P129:P134)</f>
        <v>0</v>
      </c>
      <c r="Q128" s="184"/>
      <c r="R128" s="185">
        <f>SUM(R129:R134)</f>
        <v>0</v>
      </c>
      <c r="S128" s="184"/>
      <c r="T128" s="186">
        <f>SUM(T129:T134)</f>
        <v>0</v>
      </c>
      <c r="AR128" s="187" t="s">
        <v>131</v>
      </c>
      <c r="AT128" s="188" t="s">
        <v>71</v>
      </c>
      <c r="AU128" s="188" t="s">
        <v>79</v>
      </c>
      <c r="AY128" s="187" t="s">
        <v>130</v>
      </c>
      <c r="BK128" s="189">
        <f>SUM(BK129:BK134)</f>
        <v>0</v>
      </c>
    </row>
    <row r="129" spans="1:65" s="2" customFormat="1" ht="16.5" customHeight="1">
      <c r="A129" s="34"/>
      <c r="B129" s="35"/>
      <c r="C129" s="192" t="s">
        <v>79</v>
      </c>
      <c r="D129" s="192" t="s">
        <v>133</v>
      </c>
      <c r="E129" s="193" t="s">
        <v>661</v>
      </c>
      <c r="F129" s="194" t="s">
        <v>662</v>
      </c>
      <c r="G129" s="195" t="s">
        <v>648</v>
      </c>
      <c r="H129" s="196">
        <v>1</v>
      </c>
      <c r="I129" s="197"/>
      <c r="J129" s="198">
        <f>ROUND(I129*H129,2)</f>
        <v>0</v>
      </c>
      <c r="K129" s="199"/>
      <c r="L129" s="39"/>
      <c r="M129" s="200" t="s">
        <v>1</v>
      </c>
      <c r="N129" s="201" t="s">
        <v>37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663</v>
      </c>
      <c r="AT129" s="204" t="s">
        <v>133</v>
      </c>
      <c r="AU129" s="204" t="s">
        <v>81</v>
      </c>
      <c r="AY129" s="17" t="s">
        <v>130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79</v>
      </c>
      <c r="BK129" s="205">
        <f>ROUND(I129*H129,2)</f>
        <v>0</v>
      </c>
      <c r="BL129" s="17" t="s">
        <v>663</v>
      </c>
      <c r="BM129" s="204" t="s">
        <v>664</v>
      </c>
    </row>
    <row r="130" spans="1:65" s="13" customFormat="1">
      <c r="B130" s="206"/>
      <c r="C130" s="207"/>
      <c r="D130" s="208" t="s">
        <v>139</v>
      </c>
      <c r="E130" s="209" t="s">
        <v>1</v>
      </c>
      <c r="F130" s="210" t="s">
        <v>665</v>
      </c>
      <c r="G130" s="207"/>
      <c r="H130" s="211">
        <v>1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139</v>
      </c>
      <c r="AU130" s="217" t="s">
        <v>81</v>
      </c>
      <c r="AV130" s="13" t="s">
        <v>81</v>
      </c>
      <c r="AW130" s="13" t="s">
        <v>29</v>
      </c>
      <c r="AX130" s="13" t="s">
        <v>72</v>
      </c>
      <c r="AY130" s="217" t="s">
        <v>130</v>
      </c>
    </row>
    <row r="131" spans="1:65" s="14" customFormat="1">
      <c r="B131" s="229"/>
      <c r="C131" s="230"/>
      <c r="D131" s="208" t="s">
        <v>139</v>
      </c>
      <c r="E131" s="231" t="s">
        <v>1</v>
      </c>
      <c r="F131" s="232" t="s">
        <v>175</v>
      </c>
      <c r="G131" s="230"/>
      <c r="H131" s="233">
        <v>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139</v>
      </c>
      <c r="AU131" s="239" t="s">
        <v>81</v>
      </c>
      <c r="AV131" s="14" t="s">
        <v>137</v>
      </c>
      <c r="AW131" s="14" t="s">
        <v>29</v>
      </c>
      <c r="AX131" s="14" t="s">
        <v>79</v>
      </c>
      <c r="AY131" s="239" t="s">
        <v>130</v>
      </c>
    </row>
    <row r="132" spans="1:65" s="2" customFormat="1" ht="16.5" customHeight="1">
      <c r="A132" s="34"/>
      <c r="B132" s="35"/>
      <c r="C132" s="192" t="s">
        <v>81</v>
      </c>
      <c r="D132" s="192" t="s">
        <v>133</v>
      </c>
      <c r="E132" s="193" t="s">
        <v>666</v>
      </c>
      <c r="F132" s="194" t="s">
        <v>667</v>
      </c>
      <c r="G132" s="195" t="s">
        <v>648</v>
      </c>
      <c r="H132" s="196">
        <v>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37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663</v>
      </c>
      <c r="AT132" s="204" t="s">
        <v>133</v>
      </c>
      <c r="AU132" s="204" t="s">
        <v>81</v>
      </c>
      <c r="AY132" s="17" t="s">
        <v>130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79</v>
      </c>
      <c r="BK132" s="205">
        <f>ROUND(I132*H132,2)</f>
        <v>0</v>
      </c>
      <c r="BL132" s="17" t="s">
        <v>663</v>
      </c>
      <c r="BM132" s="204" t="s">
        <v>668</v>
      </c>
    </row>
    <row r="133" spans="1:65" s="13" customFormat="1">
      <c r="B133" s="206"/>
      <c r="C133" s="207"/>
      <c r="D133" s="208" t="s">
        <v>139</v>
      </c>
      <c r="E133" s="209" t="s">
        <v>1</v>
      </c>
      <c r="F133" s="210" t="s">
        <v>669</v>
      </c>
      <c r="G133" s="207"/>
      <c r="H133" s="211">
        <v>1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139</v>
      </c>
      <c r="AU133" s="217" t="s">
        <v>81</v>
      </c>
      <c r="AV133" s="13" t="s">
        <v>81</v>
      </c>
      <c r="AW133" s="13" t="s">
        <v>29</v>
      </c>
      <c r="AX133" s="13" t="s">
        <v>79</v>
      </c>
      <c r="AY133" s="217" t="s">
        <v>130</v>
      </c>
    </row>
    <row r="134" spans="1:65" s="2" customFormat="1" ht="16.5" customHeight="1">
      <c r="A134" s="34"/>
      <c r="B134" s="35"/>
      <c r="C134" s="192" t="s">
        <v>146</v>
      </c>
      <c r="D134" s="192" t="s">
        <v>133</v>
      </c>
      <c r="E134" s="193" t="s">
        <v>670</v>
      </c>
      <c r="F134" s="194" t="s">
        <v>671</v>
      </c>
      <c r="G134" s="195" t="s">
        <v>648</v>
      </c>
      <c r="H134" s="196">
        <v>1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37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663</v>
      </c>
      <c r="AT134" s="204" t="s">
        <v>133</v>
      </c>
      <c r="AU134" s="204" t="s">
        <v>81</v>
      </c>
      <c r="AY134" s="17" t="s">
        <v>130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79</v>
      </c>
      <c r="BK134" s="205">
        <f>ROUND(I134*H134,2)</f>
        <v>0</v>
      </c>
      <c r="BL134" s="17" t="s">
        <v>663</v>
      </c>
      <c r="BM134" s="204" t="s">
        <v>672</v>
      </c>
    </row>
    <row r="135" spans="1:65" s="12" customFormat="1" ht="22.8" customHeight="1">
      <c r="B135" s="176"/>
      <c r="C135" s="177"/>
      <c r="D135" s="178" t="s">
        <v>71</v>
      </c>
      <c r="E135" s="190" t="s">
        <v>673</v>
      </c>
      <c r="F135" s="190" t="s">
        <v>674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SUM(P136:P140)</f>
        <v>0</v>
      </c>
      <c r="Q135" s="184"/>
      <c r="R135" s="185">
        <f>SUM(R136:R140)</f>
        <v>0</v>
      </c>
      <c r="S135" s="184"/>
      <c r="T135" s="186">
        <f>SUM(T136:T140)</f>
        <v>0</v>
      </c>
      <c r="AR135" s="187" t="s">
        <v>131</v>
      </c>
      <c r="AT135" s="188" t="s">
        <v>71</v>
      </c>
      <c r="AU135" s="188" t="s">
        <v>79</v>
      </c>
      <c r="AY135" s="187" t="s">
        <v>130</v>
      </c>
      <c r="BK135" s="189">
        <f>SUM(BK136:BK140)</f>
        <v>0</v>
      </c>
    </row>
    <row r="136" spans="1:65" s="2" customFormat="1" ht="16.5" customHeight="1">
      <c r="A136" s="34"/>
      <c r="B136" s="35"/>
      <c r="C136" s="192" t="s">
        <v>137</v>
      </c>
      <c r="D136" s="192" t="s">
        <v>133</v>
      </c>
      <c r="E136" s="193" t="s">
        <v>675</v>
      </c>
      <c r="F136" s="194" t="s">
        <v>674</v>
      </c>
      <c r="G136" s="195" t="s">
        <v>648</v>
      </c>
      <c r="H136" s="196">
        <v>1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37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663</v>
      </c>
      <c r="AT136" s="204" t="s">
        <v>133</v>
      </c>
      <c r="AU136" s="204" t="s">
        <v>81</v>
      </c>
      <c r="AY136" s="17" t="s">
        <v>130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79</v>
      </c>
      <c r="BK136" s="205">
        <f>ROUND(I136*H136,2)</f>
        <v>0</v>
      </c>
      <c r="BL136" s="17" t="s">
        <v>663</v>
      </c>
      <c r="BM136" s="204" t="s">
        <v>676</v>
      </c>
    </row>
    <row r="137" spans="1:65" s="2" customFormat="1" ht="16.5" customHeight="1">
      <c r="A137" s="34"/>
      <c r="B137" s="35"/>
      <c r="C137" s="192" t="s">
        <v>131</v>
      </c>
      <c r="D137" s="192" t="s">
        <v>133</v>
      </c>
      <c r="E137" s="193" t="s">
        <v>677</v>
      </c>
      <c r="F137" s="194" t="s">
        <v>678</v>
      </c>
      <c r="G137" s="195" t="s">
        <v>648</v>
      </c>
      <c r="H137" s="196">
        <v>1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37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663</v>
      </c>
      <c r="AT137" s="204" t="s">
        <v>133</v>
      </c>
      <c r="AU137" s="204" t="s">
        <v>81</v>
      </c>
      <c r="AY137" s="17" t="s">
        <v>130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79</v>
      </c>
      <c r="BK137" s="205">
        <f>ROUND(I137*H137,2)</f>
        <v>0</v>
      </c>
      <c r="BL137" s="17" t="s">
        <v>663</v>
      </c>
      <c r="BM137" s="204" t="s">
        <v>679</v>
      </c>
    </row>
    <row r="138" spans="1:65" s="13" customFormat="1">
      <c r="B138" s="206"/>
      <c r="C138" s="207"/>
      <c r="D138" s="208" t="s">
        <v>139</v>
      </c>
      <c r="E138" s="209" t="s">
        <v>1</v>
      </c>
      <c r="F138" s="210" t="s">
        <v>680</v>
      </c>
      <c r="G138" s="207"/>
      <c r="H138" s="211">
        <v>1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139</v>
      </c>
      <c r="AU138" s="217" t="s">
        <v>81</v>
      </c>
      <c r="AV138" s="13" t="s">
        <v>81</v>
      </c>
      <c r="AW138" s="13" t="s">
        <v>29</v>
      </c>
      <c r="AX138" s="13" t="s">
        <v>79</v>
      </c>
      <c r="AY138" s="217" t="s">
        <v>130</v>
      </c>
    </row>
    <row r="139" spans="1:65" s="2" customFormat="1" ht="16.5" customHeight="1">
      <c r="A139" s="34"/>
      <c r="B139" s="35"/>
      <c r="C139" s="192" t="s">
        <v>158</v>
      </c>
      <c r="D139" s="192" t="s">
        <v>133</v>
      </c>
      <c r="E139" s="193" t="s">
        <v>681</v>
      </c>
      <c r="F139" s="194" t="s">
        <v>682</v>
      </c>
      <c r="G139" s="195" t="s">
        <v>648</v>
      </c>
      <c r="H139" s="196">
        <v>1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37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663</v>
      </c>
      <c r="AT139" s="204" t="s">
        <v>133</v>
      </c>
      <c r="AU139" s="204" t="s">
        <v>81</v>
      </c>
      <c r="AY139" s="17" t="s">
        <v>130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79</v>
      </c>
      <c r="BK139" s="205">
        <f>ROUND(I139*H139,2)</f>
        <v>0</v>
      </c>
      <c r="BL139" s="17" t="s">
        <v>663</v>
      </c>
      <c r="BM139" s="204" t="s">
        <v>683</v>
      </c>
    </row>
    <row r="140" spans="1:65" s="2" customFormat="1" ht="16.5" customHeight="1">
      <c r="A140" s="34"/>
      <c r="B140" s="35"/>
      <c r="C140" s="192" t="s">
        <v>163</v>
      </c>
      <c r="D140" s="192" t="s">
        <v>133</v>
      </c>
      <c r="E140" s="193" t="s">
        <v>684</v>
      </c>
      <c r="F140" s="194" t="s">
        <v>685</v>
      </c>
      <c r="G140" s="195" t="s">
        <v>648</v>
      </c>
      <c r="H140" s="196">
        <v>1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37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663</v>
      </c>
      <c r="AT140" s="204" t="s">
        <v>133</v>
      </c>
      <c r="AU140" s="204" t="s">
        <v>81</v>
      </c>
      <c r="AY140" s="17" t="s">
        <v>130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79</v>
      </c>
      <c r="BK140" s="205">
        <f>ROUND(I140*H140,2)</f>
        <v>0</v>
      </c>
      <c r="BL140" s="17" t="s">
        <v>663</v>
      </c>
      <c r="BM140" s="204" t="s">
        <v>686</v>
      </c>
    </row>
    <row r="141" spans="1:65" s="12" customFormat="1" ht="22.8" customHeight="1">
      <c r="B141" s="176"/>
      <c r="C141" s="177"/>
      <c r="D141" s="178" t="s">
        <v>71</v>
      </c>
      <c r="E141" s="190" t="s">
        <v>687</v>
      </c>
      <c r="F141" s="190" t="s">
        <v>688</v>
      </c>
      <c r="G141" s="177"/>
      <c r="H141" s="177"/>
      <c r="I141" s="180"/>
      <c r="J141" s="191">
        <f>BK141</f>
        <v>0</v>
      </c>
      <c r="K141" s="177"/>
      <c r="L141" s="182"/>
      <c r="M141" s="183"/>
      <c r="N141" s="184"/>
      <c r="O141" s="184"/>
      <c r="P141" s="185">
        <f>SUM(P142:P143)</f>
        <v>0</v>
      </c>
      <c r="Q141" s="184"/>
      <c r="R141" s="185">
        <f>SUM(R142:R143)</f>
        <v>0</v>
      </c>
      <c r="S141" s="184"/>
      <c r="T141" s="186">
        <f>SUM(T142:T143)</f>
        <v>0</v>
      </c>
      <c r="AR141" s="187" t="s">
        <v>131</v>
      </c>
      <c r="AT141" s="188" t="s">
        <v>71</v>
      </c>
      <c r="AU141" s="188" t="s">
        <v>79</v>
      </c>
      <c r="AY141" s="187" t="s">
        <v>130</v>
      </c>
      <c r="BK141" s="189">
        <f>SUM(BK142:BK143)</f>
        <v>0</v>
      </c>
    </row>
    <row r="142" spans="1:65" s="2" customFormat="1" ht="16.5" customHeight="1">
      <c r="A142" s="34"/>
      <c r="B142" s="35"/>
      <c r="C142" s="192" t="s">
        <v>167</v>
      </c>
      <c r="D142" s="192" t="s">
        <v>133</v>
      </c>
      <c r="E142" s="193" t="s">
        <v>689</v>
      </c>
      <c r="F142" s="194" t="s">
        <v>690</v>
      </c>
      <c r="G142" s="195" t="s">
        <v>691</v>
      </c>
      <c r="H142" s="196">
        <v>12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37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663</v>
      </c>
      <c r="AT142" s="204" t="s">
        <v>133</v>
      </c>
      <c r="AU142" s="204" t="s">
        <v>81</v>
      </c>
      <c r="AY142" s="17" t="s">
        <v>130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79</v>
      </c>
      <c r="BK142" s="205">
        <f>ROUND(I142*H142,2)</f>
        <v>0</v>
      </c>
      <c r="BL142" s="17" t="s">
        <v>663</v>
      </c>
      <c r="BM142" s="204" t="s">
        <v>692</v>
      </c>
    </row>
    <row r="143" spans="1:65" s="2" customFormat="1" ht="16.5" customHeight="1">
      <c r="A143" s="34"/>
      <c r="B143" s="35"/>
      <c r="C143" s="192" t="s">
        <v>176</v>
      </c>
      <c r="D143" s="192" t="s">
        <v>133</v>
      </c>
      <c r="E143" s="193" t="s">
        <v>693</v>
      </c>
      <c r="F143" s="194" t="s">
        <v>694</v>
      </c>
      <c r="G143" s="195" t="s">
        <v>648</v>
      </c>
      <c r="H143" s="196">
        <v>3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37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663</v>
      </c>
      <c r="AT143" s="204" t="s">
        <v>133</v>
      </c>
      <c r="AU143" s="204" t="s">
        <v>81</v>
      </c>
      <c r="AY143" s="17" t="s">
        <v>130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79</v>
      </c>
      <c r="BK143" s="205">
        <f>ROUND(I143*H143,2)</f>
        <v>0</v>
      </c>
      <c r="BL143" s="17" t="s">
        <v>663</v>
      </c>
      <c r="BM143" s="204" t="s">
        <v>695</v>
      </c>
    </row>
    <row r="144" spans="1:65" s="12" customFormat="1" ht="22.8" customHeight="1">
      <c r="B144" s="176"/>
      <c r="C144" s="177"/>
      <c r="D144" s="178" t="s">
        <v>71</v>
      </c>
      <c r="E144" s="190" t="s">
        <v>696</v>
      </c>
      <c r="F144" s="190" t="s">
        <v>697</v>
      </c>
      <c r="G144" s="177"/>
      <c r="H144" s="177"/>
      <c r="I144" s="180"/>
      <c r="J144" s="191">
        <f>BK144</f>
        <v>0</v>
      </c>
      <c r="K144" s="177"/>
      <c r="L144" s="182"/>
      <c r="M144" s="183"/>
      <c r="N144" s="184"/>
      <c r="O144" s="184"/>
      <c r="P144" s="185">
        <f>P145</f>
        <v>0</v>
      </c>
      <c r="Q144" s="184"/>
      <c r="R144" s="185">
        <f>R145</f>
        <v>0</v>
      </c>
      <c r="S144" s="184"/>
      <c r="T144" s="186">
        <f>T145</f>
        <v>0</v>
      </c>
      <c r="AR144" s="187" t="s">
        <v>131</v>
      </c>
      <c r="AT144" s="188" t="s">
        <v>71</v>
      </c>
      <c r="AU144" s="188" t="s">
        <v>79</v>
      </c>
      <c r="AY144" s="187" t="s">
        <v>130</v>
      </c>
      <c r="BK144" s="189">
        <f>BK145</f>
        <v>0</v>
      </c>
    </row>
    <row r="145" spans="1:65" s="2" customFormat="1" ht="16.5" customHeight="1">
      <c r="A145" s="34"/>
      <c r="B145" s="35"/>
      <c r="C145" s="192" t="s">
        <v>181</v>
      </c>
      <c r="D145" s="192" t="s">
        <v>133</v>
      </c>
      <c r="E145" s="193" t="s">
        <v>698</v>
      </c>
      <c r="F145" s="194" t="s">
        <v>699</v>
      </c>
      <c r="G145" s="195" t="s">
        <v>648</v>
      </c>
      <c r="H145" s="196">
        <v>1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37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663</v>
      </c>
      <c r="AT145" s="204" t="s">
        <v>133</v>
      </c>
      <c r="AU145" s="204" t="s">
        <v>81</v>
      </c>
      <c r="AY145" s="17" t="s">
        <v>130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79</v>
      </c>
      <c r="BK145" s="205">
        <f>ROUND(I145*H145,2)</f>
        <v>0</v>
      </c>
      <c r="BL145" s="17" t="s">
        <v>663</v>
      </c>
      <c r="BM145" s="204" t="s">
        <v>700</v>
      </c>
    </row>
    <row r="146" spans="1:65" s="12" customFormat="1" ht="22.8" customHeight="1">
      <c r="B146" s="176"/>
      <c r="C146" s="177"/>
      <c r="D146" s="178" t="s">
        <v>71</v>
      </c>
      <c r="E146" s="190" t="s">
        <v>701</v>
      </c>
      <c r="F146" s="190" t="s">
        <v>702</v>
      </c>
      <c r="G146" s="177"/>
      <c r="H146" s="177"/>
      <c r="I146" s="180"/>
      <c r="J146" s="191">
        <f>BK146</f>
        <v>0</v>
      </c>
      <c r="K146" s="177"/>
      <c r="L146" s="182"/>
      <c r="M146" s="183"/>
      <c r="N146" s="184"/>
      <c r="O146" s="184"/>
      <c r="P146" s="185">
        <f>P147</f>
        <v>0</v>
      </c>
      <c r="Q146" s="184"/>
      <c r="R146" s="185">
        <f>R147</f>
        <v>0</v>
      </c>
      <c r="S146" s="184"/>
      <c r="T146" s="186">
        <f>T147</f>
        <v>0</v>
      </c>
      <c r="AR146" s="187" t="s">
        <v>131</v>
      </c>
      <c r="AT146" s="188" t="s">
        <v>71</v>
      </c>
      <c r="AU146" s="188" t="s">
        <v>79</v>
      </c>
      <c r="AY146" s="187" t="s">
        <v>130</v>
      </c>
      <c r="BK146" s="189">
        <f>BK147</f>
        <v>0</v>
      </c>
    </row>
    <row r="147" spans="1:65" s="2" customFormat="1" ht="16.5" customHeight="1">
      <c r="A147" s="34"/>
      <c r="B147" s="35"/>
      <c r="C147" s="192" t="s">
        <v>186</v>
      </c>
      <c r="D147" s="192" t="s">
        <v>133</v>
      </c>
      <c r="E147" s="193" t="s">
        <v>703</v>
      </c>
      <c r="F147" s="194" t="s">
        <v>704</v>
      </c>
      <c r="G147" s="195" t="s">
        <v>648</v>
      </c>
      <c r="H147" s="196">
        <v>1</v>
      </c>
      <c r="I147" s="197"/>
      <c r="J147" s="198">
        <f>ROUND(I147*H147,2)</f>
        <v>0</v>
      </c>
      <c r="K147" s="199"/>
      <c r="L147" s="39"/>
      <c r="M147" s="253" t="s">
        <v>1</v>
      </c>
      <c r="N147" s="254" t="s">
        <v>37</v>
      </c>
      <c r="O147" s="255"/>
      <c r="P147" s="256">
        <f>O147*H147</f>
        <v>0</v>
      </c>
      <c r="Q147" s="256">
        <v>0</v>
      </c>
      <c r="R147" s="256">
        <f>Q147*H147</f>
        <v>0</v>
      </c>
      <c r="S147" s="256">
        <v>0</v>
      </c>
      <c r="T147" s="25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663</v>
      </c>
      <c r="AT147" s="204" t="s">
        <v>133</v>
      </c>
      <c r="AU147" s="204" t="s">
        <v>81</v>
      </c>
      <c r="AY147" s="17" t="s">
        <v>130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79</v>
      </c>
      <c r="BK147" s="205">
        <f>ROUND(I147*H147,2)</f>
        <v>0</v>
      </c>
      <c r="BL147" s="17" t="s">
        <v>663</v>
      </c>
      <c r="BM147" s="204" t="s">
        <v>705</v>
      </c>
    </row>
    <row r="148" spans="1:65" s="2" customFormat="1" ht="6.9" customHeight="1">
      <c r="A148" s="3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bIf8ItogDYH6j1zERXYCTUQHuE8Bq3hojwHIa6IYyq7eBChi2n9qRohn2pa9cV+fnvdRHnHj6l04Oj4A79Y7fA==" saltValue="Q7PT/42FjsSzQZy89nD9AiVefcFyp5dmSPiD05jer2E2gNeMK6JCr6Lr5LS4jSqW37s77U/94cDwhYg08tyQNQ==" spinCount="100000" sheet="1" objects="1" scenarios="1" formatColumns="0" formatRows="0" autoFilter="0"/>
  <autoFilter ref="C125:K14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53" workbookViewId="0">
      <selection activeCell="F161" sqref="F16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97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706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707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ROUND((SUM(BE123:BE172)),  2)</f>
        <v>0</v>
      </c>
      <c r="G35" s="34"/>
      <c r="H35" s="34"/>
      <c r="I35" s="130">
        <v>0.21</v>
      </c>
      <c r="J35" s="129">
        <f>ROUND(((SUM(BE123:BE172))*I35),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ROUND((SUM(BF123:BF172)),  2)</f>
        <v>0</v>
      </c>
      <c r="G36" s="34"/>
      <c r="H36" s="34"/>
      <c r="I36" s="130">
        <v>0.15</v>
      </c>
      <c r="J36" s="129">
        <f>ROUND(((SUM(BF123:BF172))*I36),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ROUND((SUM(BG123:BG172)),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ROUND((SUM(BH123:BH172)),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ROUND((SUM(BI123:BI172)),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706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SO 201 - Železniční svršek na mostě v km 72,868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112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113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" hidden="1" customHeight="1">
      <c r="B101" s="153"/>
      <c r="C101" s="154"/>
      <c r="D101" s="155" t="s">
        <v>114</v>
      </c>
      <c r="E101" s="156"/>
      <c r="F101" s="156"/>
      <c r="G101" s="156"/>
      <c r="H101" s="156"/>
      <c r="I101" s="156"/>
      <c r="J101" s="157">
        <f>J164</f>
        <v>0</v>
      </c>
      <c r="K101" s="154"/>
      <c r="L101" s="158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idden="1"/>
    <row r="105" spans="1:47" hidden="1"/>
    <row r="106" spans="1:47" hidden="1"/>
    <row r="107" spans="1:47" s="2" customFormat="1" ht="6.9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" customHeight="1">
      <c r="A108" s="34"/>
      <c r="B108" s="35"/>
      <c r="C108" s="23" t="s">
        <v>115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05" t="str">
        <f>E7</f>
        <v>Oprava mostů na trati Ždár nad Sázavou - Nové Město na Moravě - Tišnov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103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05" t="s">
        <v>706</v>
      </c>
      <c r="F113" s="304"/>
      <c r="G113" s="304"/>
      <c r="H113" s="304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105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3" t="str">
        <f>E11</f>
        <v>SO 201 - Železniční svršek na mostě v km 72,868</v>
      </c>
      <c r="F115" s="304"/>
      <c r="G115" s="304"/>
      <c r="H115" s="304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15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15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116</v>
      </c>
      <c r="D122" s="167" t="s">
        <v>57</v>
      </c>
      <c r="E122" s="167" t="s">
        <v>53</v>
      </c>
      <c r="F122" s="167" t="s">
        <v>54</v>
      </c>
      <c r="G122" s="167" t="s">
        <v>117</v>
      </c>
      <c r="H122" s="167" t="s">
        <v>118</v>
      </c>
      <c r="I122" s="167" t="s">
        <v>119</v>
      </c>
      <c r="J122" s="168" t="s">
        <v>109</v>
      </c>
      <c r="K122" s="169" t="s">
        <v>120</v>
      </c>
      <c r="L122" s="170"/>
      <c r="M122" s="75" t="s">
        <v>1</v>
      </c>
      <c r="N122" s="76" t="s">
        <v>36</v>
      </c>
      <c r="O122" s="76" t="s">
        <v>121</v>
      </c>
      <c r="P122" s="76" t="s">
        <v>122</v>
      </c>
      <c r="Q122" s="76" t="s">
        <v>123</v>
      </c>
      <c r="R122" s="76" t="s">
        <v>124</v>
      </c>
      <c r="S122" s="76" t="s">
        <v>125</v>
      </c>
      <c r="T122" s="77" t="s">
        <v>126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8" customHeight="1">
      <c r="A123" s="34"/>
      <c r="B123" s="35"/>
      <c r="C123" s="82" t="s">
        <v>127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P124+P164</f>
        <v>0</v>
      </c>
      <c r="Q123" s="79"/>
      <c r="R123" s="173">
        <f>R124+R164</f>
        <v>118.31224</v>
      </c>
      <c r="S123" s="79"/>
      <c r="T123" s="174">
        <f>T124+T164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111</v>
      </c>
      <c r="BK123" s="175">
        <f>BK124+BK164</f>
        <v>0</v>
      </c>
    </row>
    <row r="124" spans="1:65" s="12" customFormat="1" ht="25.95" customHeight="1">
      <c r="B124" s="176"/>
      <c r="C124" s="177"/>
      <c r="D124" s="178" t="s">
        <v>71</v>
      </c>
      <c r="E124" s="179" t="s">
        <v>128</v>
      </c>
      <c r="F124" s="179" t="s">
        <v>129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</f>
        <v>0</v>
      </c>
      <c r="Q124" s="184"/>
      <c r="R124" s="185">
        <f>R125</f>
        <v>118.31224</v>
      </c>
      <c r="S124" s="184"/>
      <c r="T124" s="186">
        <f>T125</f>
        <v>0</v>
      </c>
      <c r="AR124" s="187" t="s">
        <v>79</v>
      </c>
      <c r="AT124" s="188" t="s">
        <v>71</v>
      </c>
      <c r="AU124" s="188" t="s">
        <v>72</v>
      </c>
      <c r="AY124" s="187" t="s">
        <v>130</v>
      </c>
      <c r="BK124" s="189">
        <f>BK125</f>
        <v>0</v>
      </c>
    </row>
    <row r="125" spans="1:65" s="12" customFormat="1" ht="22.8" customHeight="1">
      <c r="B125" s="176"/>
      <c r="C125" s="177"/>
      <c r="D125" s="178" t="s">
        <v>71</v>
      </c>
      <c r="E125" s="190" t="s">
        <v>131</v>
      </c>
      <c r="F125" s="190" t="s">
        <v>132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SUM(P126:P163)</f>
        <v>0</v>
      </c>
      <c r="Q125" s="184"/>
      <c r="R125" s="185">
        <f>SUM(R126:R163)</f>
        <v>118.31224</v>
      </c>
      <c r="S125" s="184"/>
      <c r="T125" s="186">
        <f>SUM(T126:T163)</f>
        <v>0</v>
      </c>
      <c r="AR125" s="187" t="s">
        <v>79</v>
      </c>
      <c r="AT125" s="188" t="s">
        <v>71</v>
      </c>
      <c r="AU125" s="188" t="s">
        <v>79</v>
      </c>
      <c r="AY125" s="187" t="s">
        <v>130</v>
      </c>
      <c r="BK125" s="189">
        <f>SUM(BK126:BK163)</f>
        <v>0</v>
      </c>
    </row>
    <row r="126" spans="1:65" s="2" customFormat="1" ht="21.75" customHeight="1">
      <c r="A126" s="34"/>
      <c r="B126" s="35"/>
      <c r="C126" s="192" t="s">
        <v>79</v>
      </c>
      <c r="D126" s="192" t="s">
        <v>133</v>
      </c>
      <c r="E126" s="193" t="s">
        <v>134</v>
      </c>
      <c r="F126" s="194" t="s">
        <v>135</v>
      </c>
      <c r="G126" s="195" t="s">
        <v>136</v>
      </c>
      <c r="H126" s="196">
        <v>0.3</v>
      </c>
      <c r="I126" s="197"/>
      <c r="J126" s="198">
        <f>ROUND(I126*H126,2)</f>
        <v>0</v>
      </c>
      <c r="K126" s="199"/>
      <c r="L126" s="39"/>
      <c r="M126" s="200" t="s">
        <v>1</v>
      </c>
      <c r="N126" s="201" t="s">
        <v>37</v>
      </c>
      <c r="O126" s="7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137</v>
      </c>
      <c r="AT126" s="204" t="s">
        <v>133</v>
      </c>
      <c r="AU126" s="204" t="s">
        <v>81</v>
      </c>
      <c r="AY126" s="17" t="s">
        <v>130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79</v>
      </c>
      <c r="BK126" s="205">
        <f>ROUND(I126*H126,2)</f>
        <v>0</v>
      </c>
      <c r="BL126" s="17" t="s">
        <v>137</v>
      </c>
      <c r="BM126" s="204" t="s">
        <v>708</v>
      </c>
    </row>
    <row r="127" spans="1:65" s="13" customFormat="1">
      <c r="B127" s="206"/>
      <c r="C127" s="207"/>
      <c r="D127" s="208" t="s">
        <v>139</v>
      </c>
      <c r="E127" s="209" t="s">
        <v>1</v>
      </c>
      <c r="F127" s="210" t="s">
        <v>140</v>
      </c>
      <c r="G127" s="207"/>
      <c r="H127" s="211">
        <v>0.3</v>
      </c>
      <c r="I127" s="212"/>
      <c r="J127" s="207"/>
      <c r="K127" s="207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139</v>
      </c>
      <c r="AU127" s="217" t="s">
        <v>81</v>
      </c>
      <c r="AV127" s="13" t="s">
        <v>81</v>
      </c>
      <c r="AW127" s="13" t="s">
        <v>29</v>
      </c>
      <c r="AX127" s="13" t="s">
        <v>79</v>
      </c>
      <c r="AY127" s="217" t="s">
        <v>130</v>
      </c>
    </row>
    <row r="128" spans="1:65" s="2" customFormat="1" ht="16.5" customHeight="1">
      <c r="A128" s="34"/>
      <c r="B128" s="35"/>
      <c r="C128" s="192" t="s">
        <v>81</v>
      </c>
      <c r="D128" s="192" t="s">
        <v>133</v>
      </c>
      <c r="E128" s="193" t="s">
        <v>141</v>
      </c>
      <c r="F128" s="194" t="s">
        <v>142</v>
      </c>
      <c r="G128" s="195" t="s">
        <v>143</v>
      </c>
      <c r="H128" s="196">
        <v>38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37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137</v>
      </c>
      <c r="AT128" s="204" t="s">
        <v>133</v>
      </c>
      <c r="AU128" s="204" t="s">
        <v>81</v>
      </c>
      <c r="AY128" s="17" t="s">
        <v>130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79</v>
      </c>
      <c r="BK128" s="205">
        <f>ROUND(I128*H128,2)</f>
        <v>0</v>
      </c>
      <c r="BL128" s="17" t="s">
        <v>137</v>
      </c>
      <c r="BM128" s="204" t="s">
        <v>709</v>
      </c>
    </row>
    <row r="129" spans="1:65" s="13" customFormat="1">
      <c r="B129" s="206"/>
      <c r="C129" s="207"/>
      <c r="D129" s="208" t="s">
        <v>139</v>
      </c>
      <c r="E129" s="209" t="s">
        <v>1</v>
      </c>
      <c r="F129" s="210" t="s">
        <v>145</v>
      </c>
      <c r="G129" s="207"/>
      <c r="H129" s="211">
        <v>38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139</v>
      </c>
      <c r="AU129" s="217" t="s">
        <v>81</v>
      </c>
      <c r="AV129" s="13" t="s">
        <v>81</v>
      </c>
      <c r="AW129" s="13" t="s">
        <v>29</v>
      </c>
      <c r="AX129" s="13" t="s">
        <v>79</v>
      </c>
      <c r="AY129" s="217" t="s">
        <v>130</v>
      </c>
    </row>
    <row r="130" spans="1:65" s="2" customFormat="1" ht="16.5" customHeight="1">
      <c r="A130" s="34"/>
      <c r="B130" s="35"/>
      <c r="C130" s="192" t="s">
        <v>146</v>
      </c>
      <c r="D130" s="192" t="s">
        <v>133</v>
      </c>
      <c r="E130" s="193" t="s">
        <v>147</v>
      </c>
      <c r="F130" s="194" t="s">
        <v>148</v>
      </c>
      <c r="G130" s="195" t="s">
        <v>143</v>
      </c>
      <c r="H130" s="196">
        <v>38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37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137</v>
      </c>
      <c r="AT130" s="204" t="s">
        <v>133</v>
      </c>
      <c r="AU130" s="204" t="s">
        <v>81</v>
      </c>
      <c r="AY130" s="17" t="s">
        <v>130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79</v>
      </c>
      <c r="BK130" s="205">
        <f>ROUND(I130*H130,2)</f>
        <v>0</v>
      </c>
      <c r="BL130" s="17" t="s">
        <v>137</v>
      </c>
      <c r="BM130" s="204" t="s">
        <v>710</v>
      </c>
    </row>
    <row r="131" spans="1:65" s="13" customFormat="1">
      <c r="B131" s="206"/>
      <c r="C131" s="207"/>
      <c r="D131" s="208" t="s">
        <v>139</v>
      </c>
      <c r="E131" s="209" t="s">
        <v>1</v>
      </c>
      <c r="F131" s="210" t="s">
        <v>145</v>
      </c>
      <c r="G131" s="207"/>
      <c r="H131" s="211">
        <v>38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139</v>
      </c>
      <c r="AU131" s="217" t="s">
        <v>81</v>
      </c>
      <c r="AV131" s="13" t="s">
        <v>81</v>
      </c>
      <c r="AW131" s="13" t="s">
        <v>29</v>
      </c>
      <c r="AX131" s="13" t="s">
        <v>79</v>
      </c>
      <c r="AY131" s="217" t="s">
        <v>130</v>
      </c>
    </row>
    <row r="132" spans="1:65" s="2" customFormat="1" ht="21.75" customHeight="1">
      <c r="A132" s="34"/>
      <c r="B132" s="35"/>
      <c r="C132" s="192" t="s">
        <v>137</v>
      </c>
      <c r="D132" s="192" t="s">
        <v>133</v>
      </c>
      <c r="E132" s="193" t="s">
        <v>150</v>
      </c>
      <c r="F132" s="194" t="s">
        <v>151</v>
      </c>
      <c r="G132" s="195" t="s">
        <v>136</v>
      </c>
      <c r="H132" s="196">
        <v>0.1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37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137</v>
      </c>
      <c r="AT132" s="204" t="s">
        <v>133</v>
      </c>
      <c r="AU132" s="204" t="s">
        <v>81</v>
      </c>
      <c r="AY132" s="17" t="s">
        <v>130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79</v>
      </c>
      <c r="BK132" s="205">
        <f>ROUND(I132*H132,2)</f>
        <v>0</v>
      </c>
      <c r="BL132" s="17" t="s">
        <v>137</v>
      </c>
      <c r="BM132" s="204" t="s">
        <v>711</v>
      </c>
    </row>
    <row r="133" spans="1:65" s="13" customFormat="1">
      <c r="B133" s="206"/>
      <c r="C133" s="207"/>
      <c r="D133" s="208" t="s">
        <v>139</v>
      </c>
      <c r="E133" s="209" t="s">
        <v>1</v>
      </c>
      <c r="F133" s="210" t="s">
        <v>712</v>
      </c>
      <c r="G133" s="207"/>
      <c r="H133" s="211">
        <v>0.1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139</v>
      </c>
      <c r="AU133" s="217" t="s">
        <v>81</v>
      </c>
      <c r="AV133" s="13" t="s">
        <v>81</v>
      </c>
      <c r="AW133" s="13" t="s">
        <v>29</v>
      </c>
      <c r="AX133" s="13" t="s">
        <v>79</v>
      </c>
      <c r="AY133" s="217" t="s">
        <v>130</v>
      </c>
    </row>
    <row r="134" spans="1:65" s="2" customFormat="1" ht="16.5" customHeight="1">
      <c r="A134" s="34"/>
      <c r="B134" s="35"/>
      <c r="C134" s="192" t="s">
        <v>131</v>
      </c>
      <c r="D134" s="192" t="s">
        <v>133</v>
      </c>
      <c r="E134" s="193" t="s">
        <v>154</v>
      </c>
      <c r="F134" s="194" t="s">
        <v>155</v>
      </c>
      <c r="G134" s="195" t="s">
        <v>143</v>
      </c>
      <c r="H134" s="196">
        <v>17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37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137</v>
      </c>
      <c r="AT134" s="204" t="s">
        <v>133</v>
      </c>
      <c r="AU134" s="204" t="s">
        <v>81</v>
      </c>
      <c r="AY134" s="17" t="s">
        <v>130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79</v>
      </c>
      <c r="BK134" s="205">
        <f>ROUND(I134*H134,2)</f>
        <v>0</v>
      </c>
      <c r="BL134" s="17" t="s">
        <v>137</v>
      </c>
      <c r="BM134" s="204" t="s">
        <v>713</v>
      </c>
    </row>
    <row r="135" spans="1:65" s="13" customFormat="1">
      <c r="B135" s="206"/>
      <c r="C135" s="207"/>
      <c r="D135" s="208" t="s">
        <v>139</v>
      </c>
      <c r="E135" s="209" t="s">
        <v>1</v>
      </c>
      <c r="F135" s="210" t="s">
        <v>714</v>
      </c>
      <c r="G135" s="207"/>
      <c r="H135" s="211">
        <v>17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139</v>
      </c>
      <c r="AU135" s="217" t="s">
        <v>81</v>
      </c>
      <c r="AV135" s="13" t="s">
        <v>81</v>
      </c>
      <c r="AW135" s="13" t="s">
        <v>29</v>
      </c>
      <c r="AX135" s="13" t="s">
        <v>79</v>
      </c>
      <c r="AY135" s="217" t="s">
        <v>130</v>
      </c>
    </row>
    <row r="136" spans="1:65" s="2" customFormat="1" ht="21.75" customHeight="1">
      <c r="A136" s="34"/>
      <c r="B136" s="35"/>
      <c r="C136" s="192" t="s">
        <v>158</v>
      </c>
      <c r="D136" s="192" t="s">
        <v>133</v>
      </c>
      <c r="E136" s="193" t="s">
        <v>159</v>
      </c>
      <c r="F136" s="194" t="s">
        <v>160</v>
      </c>
      <c r="G136" s="195" t="s">
        <v>136</v>
      </c>
      <c r="H136" s="196">
        <v>0.02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37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137</v>
      </c>
      <c r="AT136" s="204" t="s">
        <v>133</v>
      </c>
      <c r="AU136" s="204" t="s">
        <v>81</v>
      </c>
      <c r="AY136" s="17" t="s">
        <v>130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79</v>
      </c>
      <c r="BK136" s="205">
        <f>ROUND(I136*H136,2)</f>
        <v>0</v>
      </c>
      <c r="BL136" s="17" t="s">
        <v>137</v>
      </c>
      <c r="BM136" s="204" t="s">
        <v>715</v>
      </c>
    </row>
    <row r="137" spans="1:65" s="13" customFormat="1">
      <c r="B137" s="206"/>
      <c r="C137" s="207"/>
      <c r="D137" s="208" t="s">
        <v>139</v>
      </c>
      <c r="E137" s="209" t="s">
        <v>1</v>
      </c>
      <c r="F137" s="210" t="s">
        <v>162</v>
      </c>
      <c r="G137" s="207"/>
      <c r="H137" s="211">
        <v>0.02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139</v>
      </c>
      <c r="AU137" s="217" t="s">
        <v>81</v>
      </c>
      <c r="AV137" s="13" t="s">
        <v>81</v>
      </c>
      <c r="AW137" s="13" t="s">
        <v>29</v>
      </c>
      <c r="AX137" s="13" t="s">
        <v>79</v>
      </c>
      <c r="AY137" s="217" t="s">
        <v>130</v>
      </c>
    </row>
    <row r="138" spans="1:65" s="2" customFormat="1" ht="21.75" customHeight="1">
      <c r="A138" s="34"/>
      <c r="B138" s="35"/>
      <c r="C138" s="192" t="s">
        <v>163</v>
      </c>
      <c r="D138" s="192" t="s">
        <v>133</v>
      </c>
      <c r="E138" s="193" t="s">
        <v>164</v>
      </c>
      <c r="F138" s="194" t="s">
        <v>165</v>
      </c>
      <c r="G138" s="195" t="s">
        <v>136</v>
      </c>
      <c r="H138" s="196">
        <v>0.02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37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137</v>
      </c>
      <c r="AT138" s="204" t="s">
        <v>133</v>
      </c>
      <c r="AU138" s="204" t="s">
        <v>81</v>
      </c>
      <c r="AY138" s="17" t="s">
        <v>130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79</v>
      </c>
      <c r="BK138" s="205">
        <f>ROUND(I138*H138,2)</f>
        <v>0</v>
      </c>
      <c r="BL138" s="17" t="s">
        <v>137</v>
      </c>
      <c r="BM138" s="204" t="s">
        <v>716</v>
      </c>
    </row>
    <row r="139" spans="1:65" s="13" customFormat="1">
      <c r="B139" s="206"/>
      <c r="C139" s="207"/>
      <c r="D139" s="208" t="s">
        <v>139</v>
      </c>
      <c r="E139" s="209" t="s">
        <v>1</v>
      </c>
      <c r="F139" s="210" t="s">
        <v>162</v>
      </c>
      <c r="G139" s="207"/>
      <c r="H139" s="211">
        <v>0.02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139</v>
      </c>
      <c r="AU139" s="217" t="s">
        <v>81</v>
      </c>
      <c r="AV139" s="13" t="s">
        <v>81</v>
      </c>
      <c r="AW139" s="13" t="s">
        <v>29</v>
      </c>
      <c r="AX139" s="13" t="s">
        <v>79</v>
      </c>
      <c r="AY139" s="217" t="s">
        <v>130</v>
      </c>
    </row>
    <row r="140" spans="1:65" s="2" customFormat="1" ht="21.75" customHeight="1">
      <c r="A140" s="34"/>
      <c r="B140" s="35"/>
      <c r="C140" s="192" t="s">
        <v>167</v>
      </c>
      <c r="D140" s="192" t="s">
        <v>133</v>
      </c>
      <c r="E140" s="193" t="s">
        <v>717</v>
      </c>
      <c r="F140" s="194" t="s">
        <v>178</v>
      </c>
      <c r="G140" s="195" t="s">
        <v>171</v>
      </c>
      <c r="H140" s="196">
        <v>4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37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137</v>
      </c>
      <c r="AT140" s="204" t="s">
        <v>133</v>
      </c>
      <c r="AU140" s="204" t="s">
        <v>81</v>
      </c>
      <c r="AY140" s="17" t="s">
        <v>130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79</v>
      </c>
      <c r="BK140" s="205">
        <f>ROUND(I140*H140,2)</f>
        <v>0</v>
      </c>
      <c r="BL140" s="17" t="s">
        <v>137</v>
      </c>
      <c r="BM140" s="204" t="s">
        <v>718</v>
      </c>
    </row>
    <row r="141" spans="1:65" s="13" customFormat="1">
      <c r="B141" s="206"/>
      <c r="C141" s="207"/>
      <c r="D141" s="208" t="s">
        <v>139</v>
      </c>
      <c r="E141" s="209" t="s">
        <v>1</v>
      </c>
      <c r="F141" s="210" t="s">
        <v>137</v>
      </c>
      <c r="G141" s="207"/>
      <c r="H141" s="211">
        <v>4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139</v>
      </c>
      <c r="AU141" s="217" t="s">
        <v>81</v>
      </c>
      <c r="AV141" s="13" t="s">
        <v>81</v>
      </c>
      <c r="AW141" s="13" t="s">
        <v>29</v>
      </c>
      <c r="AX141" s="13" t="s">
        <v>79</v>
      </c>
      <c r="AY141" s="217" t="s">
        <v>130</v>
      </c>
    </row>
    <row r="142" spans="1:65" s="2" customFormat="1" ht="21.75" customHeight="1">
      <c r="A142" s="34"/>
      <c r="B142" s="35"/>
      <c r="C142" s="218" t="s">
        <v>176</v>
      </c>
      <c r="D142" s="218" t="s">
        <v>168</v>
      </c>
      <c r="E142" s="219" t="s">
        <v>169</v>
      </c>
      <c r="F142" s="220" t="s">
        <v>170</v>
      </c>
      <c r="G142" s="221" t="s">
        <v>171</v>
      </c>
      <c r="H142" s="222">
        <v>236</v>
      </c>
      <c r="I142" s="223"/>
      <c r="J142" s="224">
        <f>ROUND(I142*H142,2)</f>
        <v>0</v>
      </c>
      <c r="K142" s="225"/>
      <c r="L142" s="226"/>
      <c r="M142" s="227" t="s">
        <v>1</v>
      </c>
      <c r="N142" s="228" t="s">
        <v>37</v>
      </c>
      <c r="O142" s="71"/>
      <c r="P142" s="202">
        <f>O142*H142</f>
        <v>0</v>
      </c>
      <c r="Q142" s="202">
        <v>1.23E-3</v>
      </c>
      <c r="R142" s="202">
        <f>Q142*H142</f>
        <v>0.29027999999999998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167</v>
      </c>
      <c r="AT142" s="204" t="s">
        <v>168</v>
      </c>
      <c r="AU142" s="204" t="s">
        <v>81</v>
      </c>
      <c r="AY142" s="17" t="s">
        <v>130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79</v>
      </c>
      <c r="BK142" s="205">
        <f>ROUND(I142*H142,2)</f>
        <v>0</v>
      </c>
      <c r="BL142" s="17" t="s">
        <v>137</v>
      </c>
      <c r="BM142" s="204" t="s">
        <v>719</v>
      </c>
    </row>
    <row r="143" spans="1:65" s="13" customFormat="1">
      <c r="B143" s="206"/>
      <c r="C143" s="207"/>
      <c r="D143" s="208" t="s">
        <v>139</v>
      </c>
      <c r="E143" s="209" t="s">
        <v>1</v>
      </c>
      <c r="F143" s="210" t="s">
        <v>720</v>
      </c>
      <c r="G143" s="207"/>
      <c r="H143" s="211">
        <v>100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139</v>
      </c>
      <c r="AU143" s="217" t="s">
        <v>81</v>
      </c>
      <c r="AV143" s="13" t="s">
        <v>81</v>
      </c>
      <c r="AW143" s="13" t="s">
        <v>29</v>
      </c>
      <c r="AX143" s="13" t="s">
        <v>72</v>
      </c>
      <c r="AY143" s="217" t="s">
        <v>130</v>
      </c>
    </row>
    <row r="144" spans="1:65" s="13" customFormat="1">
      <c r="B144" s="206"/>
      <c r="C144" s="207"/>
      <c r="D144" s="208" t="s">
        <v>139</v>
      </c>
      <c r="E144" s="209" t="s">
        <v>1</v>
      </c>
      <c r="F144" s="210" t="s">
        <v>721</v>
      </c>
      <c r="G144" s="207"/>
      <c r="H144" s="211">
        <v>136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139</v>
      </c>
      <c r="AU144" s="217" t="s">
        <v>81</v>
      </c>
      <c r="AV144" s="13" t="s">
        <v>81</v>
      </c>
      <c r="AW144" s="13" t="s">
        <v>29</v>
      </c>
      <c r="AX144" s="13" t="s">
        <v>72</v>
      </c>
      <c r="AY144" s="217" t="s">
        <v>130</v>
      </c>
    </row>
    <row r="145" spans="1:65" s="14" customFormat="1">
      <c r="B145" s="229"/>
      <c r="C145" s="230"/>
      <c r="D145" s="208" t="s">
        <v>139</v>
      </c>
      <c r="E145" s="231" t="s">
        <v>1</v>
      </c>
      <c r="F145" s="232" t="s">
        <v>175</v>
      </c>
      <c r="G145" s="230"/>
      <c r="H145" s="233">
        <v>236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139</v>
      </c>
      <c r="AU145" s="239" t="s">
        <v>81</v>
      </c>
      <c r="AV145" s="14" t="s">
        <v>137</v>
      </c>
      <c r="AW145" s="14" t="s">
        <v>29</v>
      </c>
      <c r="AX145" s="14" t="s">
        <v>79</v>
      </c>
      <c r="AY145" s="239" t="s">
        <v>130</v>
      </c>
    </row>
    <row r="146" spans="1:65" s="2" customFormat="1" ht="21.75" customHeight="1">
      <c r="A146" s="34"/>
      <c r="B146" s="35"/>
      <c r="C146" s="192" t="s">
        <v>181</v>
      </c>
      <c r="D146" s="192" t="s">
        <v>133</v>
      </c>
      <c r="E146" s="193" t="s">
        <v>182</v>
      </c>
      <c r="F146" s="194" t="s">
        <v>183</v>
      </c>
      <c r="G146" s="195" t="s">
        <v>171</v>
      </c>
      <c r="H146" s="196">
        <v>33.332999999999998</v>
      </c>
      <c r="I146" s="197"/>
      <c r="J146" s="198">
        <f>ROUND(I146*H146,2)</f>
        <v>0</v>
      </c>
      <c r="K146" s="199"/>
      <c r="L146" s="39"/>
      <c r="M146" s="200" t="s">
        <v>1</v>
      </c>
      <c r="N146" s="201" t="s">
        <v>37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137</v>
      </c>
      <c r="AT146" s="204" t="s">
        <v>133</v>
      </c>
      <c r="AU146" s="204" t="s">
        <v>81</v>
      </c>
      <c r="AY146" s="17" t="s">
        <v>130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79</v>
      </c>
      <c r="BK146" s="205">
        <f>ROUND(I146*H146,2)</f>
        <v>0</v>
      </c>
      <c r="BL146" s="17" t="s">
        <v>137</v>
      </c>
      <c r="BM146" s="204" t="s">
        <v>722</v>
      </c>
    </row>
    <row r="147" spans="1:65" s="13" customFormat="1">
      <c r="B147" s="206"/>
      <c r="C147" s="207"/>
      <c r="D147" s="208" t="s">
        <v>139</v>
      </c>
      <c r="E147" s="209" t="s">
        <v>1</v>
      </c>
      <c r="F147" s="210" t="s">
        <v>723</v>
      </c>
      <c r="G147" s="207"/>
      <c r="H147" s="211">
        <v>33.332999999999998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139</v>
      </c>
      <c r="AU147" s="217" t="s">
        <v>81</v>
      </c>
      <c r="AV147" s="13" t="s">
        <v>81</v>
      </c>
      <c r="AW147" s="13" t="s">
        <v>29</v>
      </c>
      <c r="AX147" s="13" t="s">
        <v>79</v>
      </c>
      <c r="AY147" s="217" t="s">
        <v>130</v>
      </c>
    </row>
    <row r="148" spans="1:65" s="2" customFormat="1" ht="21.75" customHeight="1">
      <c r="A148" s="34"/>
      <c r="B148" s="35"/>
      <c r="C148" s="192" t="s">
        <v>186</v>
      </c>
      <c r="D148" s="192" t="s">
        <v>133</v>
      </c>
      <c r="E148" s="193" t="s">
        <v>187</v>
      </c>
      <c r="F148" s="194" t="s">
        <v>188</v>
      </c>
      <c r="G148" s="195" t="s">
        <v>136</v>
      </c>
      <c r="H148" s="196">
        <v>0.36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37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137</v>
      </c>
      <c r="AT148" s="204" t="s">
        <v>133</v>
      </c>
      <c r="AU148" s="204" t="s">
        <v>81</v>
      </c>
      <c r="AY148" s="17" t="s">
        <v>130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79</v>
      </c>
      <c r="BK148" s="205">
        <f>ROUND(I148*H148,2)</f>
        <v>0</v>
      </c>
      <c r="BL148" s="17" t="s">
        <v>137</v>
      </c>
      <c r="BM148" s="204" t="s">
        <v>724</v>
      </c>
    </row>
    <row r="149" spans="1:65" s="13" customFormat="1">
      <c r="B149" s="206"/>
      <c r="C149" s="207"/>
      <c r="D149" s="208" t="s">
        <v>139</v>
      </c>
      <c r="E149" s="209" t="s">
        <v>1</v>
      </c>
      <c r="F149" s="210" t="s">
        <v>725</v>
      </c>
      <c r="G149" s="207"/>
      <c r="H149" s="211">
        <v>0.36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139</v>
      </c>
      <c r="AU149" s="217" t="s">
        <v>81</v>
      </c>
      <c r="AV149" s="13" t="s">
        <v>81</v>
      </c>
      <c r="AW149" s="13" t="s">
        <v>29</v>
      </c>
      <c r="AX149" s="13" t="s">
        <v>79</v>
      </c>
      <c r="AY149" s="217" t="s">
        <v>130</v>
      </c>
    </row>
    <row r="150" spans="1:65" s="2" customFormat="1" ht="21.75" customHeight="1">
      <c r="A150" s="34"/>
      <c r="B150" s="35"/>
      <c r="C150" s="192" t="s">
        <v>191</v>
      </c>
      <c r="D150" s="192" t="s">
        <v>133</v>
      </c>
      <c r="E150" s="193" t="s">
        <v>192</v>
      </c>
      <c r="F150" s="194" t="s">
        <v>193</v>
      </c>
      <c r="G150" s="195" t="s">
        <v>194</v>
      </c>
      <c r="H150" s="196">
        <v>4</v>
      </c>
      <c r="I150" s="197"/>
      <c r="J150" s="198">
        <f>ROUND(I150*H150,2)</f>
        <v>0</v>
      </c>
      <c r="K150" s="199"/>
      <c r="L150" s="39"/>
      <c r="M150" s="200" t="s">
        <v>1</v>
      </c>
      <c r="N150" s="201" t="s">
        <v>37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137</v>
      </c>
      <c r="AT150" s="204" t="s">
        <v>133</v>
      </c>
      <c r="AU150" s="204" t="s">
        <v>81</v>
      </c>
      <c r="AY150" s="17" t="s">
        <v>130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79</v>
      </c>
      <c r="BK150" s="205">
        <f>ROUND(I150*H150,2)</f>
        <v>0</v>
      </c>
      <c r="BL150" s="17" t="s">
        <v>137</v>
      </c>
      <c r="BM150" s="204" t="s">
        <v>726</v>
      </c>
    </row>
    <row r="151" spans="1:65" s="2" customFormat="1" ht="21.75" customHeight="1">
      <c r="A151" s="34"/>
      <c r="B151" s="35"/>
      <c r="C151" s="192" t="s">
        <v>196</v>
      </c>
      <c r="D151" s="192" t="s">
        <v>133</v>
      </c>
      <c r="E151" s="193" t="s">
        <v>197</v>
      </c>
      <c r="F151" s="194" t="s">
        <v>198</v>
      </c>
      <c r="G151" s="195" t="s">
        <v>194</v>
      </c>
      <c r="H151" s="196">
        <v>4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37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137</v>
      </c>
      <c r="AT151" s="204" t="s">
        <v>133</v>
      </c>
      <c r="AU151" s="204" t="s">
        <v>81</v>
      </c>
      <c r="AY151" s="17" t="s">
        <v>130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79</v>
      </c>
      <c r="BK151" s="205">
        <f>ROUND(I151*H151,2)</f>
        <v>0</v>
      </c>
      <c r="BL151" s="17" t="s">
        <v>137</v>
      </c>
      <c r="BM151" s="204" t="s">
        <v>727</v>
      </c>
    </row>
    <row r="152" spans="1:65" s="2" customFormat="1" ht="33" customHeight="1">
      <c r="A152" s="34"/>
      <c r="B152" s="35"/>
      <c r="C152" s="192" t="s">
        <v>200</v>
      </c>
      <c r="D152" s="192" t="s">
        <v>133</v>
      </c>
      <c r="E152" s="193" t="s">
        <v>201</v>
      </c>
      <c r="F152" s="194" t="s">
        <v>202</v>
      </c>
      <c r="G152" s="195" t="s">
        <v>203</v>
      </c>
      <c r="H152" s="196">
        <v>150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37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137</v>
      </c>
      <c r="AT152" s="204" t="s">
        <v>133</v>
      </c>
      <c r="AU152" s="204" t="s">
        <v>81</v>
      </c>
      <c r="AY152" s="17" t="s">
        <v>130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79</v>
      </c>
      <c r="BK152" s="205">
        <f>ROUND(I152*H152,2)</f>
        <v>0</v>
      </c>
      <c r="BL152" s="17" t="s">
        <v>137</v>
      </c>
      <c r="BM152" s="204" t="s">
        <v>728</v>
      </c>
    </row>
    <row r="153" spans="1:65" s="13" customFormat="1">
      <c r="B153" s="206"/>
      <c r="C153" s="207"/>
      <c r="D153" s="208" t="s">
        <v>139</v>
      </c>
      <c r="E153" s="209" t="s">
        <v>1</v>
      </c>
      <c r="F153" s="210" t="s">
        <v>205</v>
      </c>
      <c r="G153" s="207"/>
      <c r="H153" s="211">
        <v>150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139</v>
      </c>
      <c r="AU153" s="217" t="s">
        <v>81</v>
      </c>
      <c r="AV153" s="13" t="s">
        <v>81</v>
      </c>
      <c r="AW153" s="13" t="s">
        <v>29</v>
      </c>
      <c r="AX153" s="13" t="s">
        <v>79</v>
      </c>
      <c r="AY153" s="217" t="s">
        <v>130</v>
      </c>
    </row>
    <row r="154" spans="1:65" s="2" customFormat="1" ht="33" customHeight="1">
      <c r="A154" s="34"/>
      <c r="B154" s="35"/>
      <c r="C154" s="192" t="s">
        <v>8</v>
      </c>
      <c r="D154" s="192" t="s">
        <v>133</v>
      </c>
      <c r="E154" s="193" t="s">
        <v>206</v>
      </c>
      <c r="F154" s="194" t="s">
        <v>207</v>
      </c>
      <c r="G154" s="195" t="s">
        <v>203</v>
      </c>
      <c r="H154" s="196">
        <v>150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37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137</v>
      </c>
      <c r="AT154" s="204" t="s">
        <v>133</v>
      </c>
      <c r="AU154" s="204" t="s">
        <v>81</v>
      </c>
      <c r="AY154" s="17" t="s">
        <v>130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79</v>
      </c>
      <c r="BK154" s="205">
        <f>ROUND(I154*H154,2)</f>
        <v>0</v>
      </c>
      <c r="BL154" s="17" t="s">
        <v>137</v>
      </c>
      <c r="BM154" s="204" t="s">
        <v>729</v>
      </c>
    </row>
    <row r="155" spans="1:65" s="13" customFormat="1">
      <c r="B155" s="206"/>
      <c r="C155" s="207"/>
      <c r="D155" s="208" t="s">
        <v>139</v>
      </c>
      <c r="E155" s="209" t="s">
        <v>1</v>
      </c>
      <c r="F155" s="210" t="s">
        <v>205</v>
      </c>
      <c r="G155" s="207"/>
      <c r="H155" s="211">
        <v>150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139</v>
      </c>
      <c r="AU155" s="217" t="s">
        <v>81</v>
      </c>
      <c r="AV155" s="13" t="s">
        <v>81</v>
      </c>
      <c r="AW155" s="13" t="s">
        <v>29</v>
      </c>
      <c r="AX155" s="13" t="s">
        <v>79</v>
      </c>
      <c r="AY155" s="217" t="s">
        <v>130</v>
      </c>
    </row>
    <row r="156" spans="1:65" s="2" customFormat="1" ht="16.5" customHeight="1">
      <c r="A156" s="34"/>
      <c r="B156" s="35"/>
      <c r="C156" s="218" t="s">
        <v>209</v>
      </c>
      <c r="D156" s="218" t="s">
        <v>168</v>
      </c>
      <c r="E156" s="219" t="s">
        <v>210</v>
      </c>
      <c r="F156" s="220" t="s">
        <v>211</v>
      </c>
      <c r="G156" s="221" t="s">
        <v>212</v>
      </c>
      <c r="H156" s="222">
        <v>99</v>
      </c>
      <c r="I156" s="223"/>
      <c r="J156" s="224">
        <f>ROUND(I156*H156,2)</f>
        <v>0</v>
      </c>
      <c r="K156" s="225"/>
      <c r="L156" s="226"/>
      <c r="M156" s="227" t="s">
        <v>1</v>
      </c>
      <c r="N156" s="228" t="s">
        <v>37</v>
      </c>
      <c r="O156" s="71"/>
      <c r="P156" s="202">
        <f>O156*H156</f>
        <v>0</v>
      </c>
      <c r="Q156" s="202">
        <v>1</v>
      </c>
      <c r="R156" s="202">
        <f>Q156*H156</f>
        <v>99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167</v>
      </c>
      <c r="AT156" s="204" t="s">
        <v>168</v>
      </c>
      <c r="AU156" s="204" t="s">
        <v>81</v>
      </c>
      <c r="AY156" s="17" t="s">
        <v>130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79</v>
      </c>
      <c r="BK156" s="205">
        <f>ROUND(I156*H156,2)</f>
        <v>0</v>
      </c>
      <c r="BL156" s="17" t="s">
        <v>137</v>
      </c>
      <c r="BM156" s="204" t="s">
        <v>730</v>
      </c>
    </row>
    <row r="157" spans="1:65" s="13" customFormat="1">
      <c r="B157" s="206"/>
      <c r="C157" s="207"/>
      <c r="D157" s="208" t="s">
        <v>139</v>
      </c>
      <c r="E157" s="209" t="s">
        <v>1</v>
      </c>
      <c r="F157" s="210" t="s">
        <v>731</v>
      </c>
      <c r="G157" s="207"/>
      <c r="H157" s="211">
        <v>30.6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139</v>
      </c>
      <c r="AU157" s="217" t="s">
        <v>81</v>
      </c>
      <c r="AV157" s="13" t="s">
        <v>81</v>
      </c>
      <c r="AW157" s="13" t="s">
        <v>29</v>
      </c>
      <c r="AX157" s="13" t="s">
        <v>72</v>
      </c>
      <c r="AY157" s="217" t="s">
        <v>130</v>
      </c>
    </row>
    <row r="158" spans="1:65" s="13" customFormat="1">
      <c r="B158" s="206"/>
      <c r="C158" s="207"/>
      <c r="D158" s="208" t="s">
        <v>139</v>
      </c>
      <c r="E158" s="209" t="s">
        <v>1</v>
      </c>
      <c r="F158" s="210" t="s">
        <v>732</v>
      </c>
      <c r="G158" s="207"/>
      <c r="H158" s="211">
        <v>68.400000000000006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139</v>
      </c>
      <c r="AU158" s="217" t="s">
        <v>81</v>
      </c>
      <c r="AV158" s="13" t="s">
        <v>81</v>
      </c>
      <c r="AW158" s="13" t="s">
        <v>29</v>
      </c>
      <c r="AX158" s="13" t="s">
        <v>72</v>
      </c>
      <c r="AY158" s="217" t="s">
        <v>130</v>
      </c>
    </row>
    <row r="159" spans="1:65" s="14" customFormat="1">
      <c r="B159" s="229"/>
      <c r="C159" s="230"/>
      <c r="D159" s="208" t="s">
        <v>139</v>
      </c>
      <c r="E159" s="231" t="s">
        <v>1</v>
      </c>
      <c r="F159" s="232" t="s">
        <v>175</v>
      </c>
      <c r="G159" s="230"/>
      <c r="H159" s="233">
        <v>99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139</v>
      </c>
      <c r="AU159" s="239" t="s">
        <v>81</v>
      </c>
      <c r="AV159" s="14" t="s">
        <v>137</v>
      </c>
      <c r="AW159" s="14" t="s">
        <v>29</v>
      </c>
      <c r="AX159" s="14" t="s">
        <v>79</v>
      </c>
      <c r="AY159" s="239" t="s">
        <v>130</v>
      </c>
    </row>
    <row r="160" spans="1:65" s="2" customFormat="1" ht="21.75" customHeight="1">
      <c r="A160" s="34"/>
      <c r="B160" s="35"/>
      <c r="C160" s="218" t="s">
        <v>216</v>
      </c>
      <c r="D160" s="218" t="s">
        <v>168</v>
      </c>
      <c r="E160" s="219" t="s">
        <v>217</v>
      </c>
      <c r="F160" s="220" t="s">
        <v>218</v>
      </c>
      <c r="G160" s="221" t="s">
        <v>171</v>
      </c>
      <c r="H160" s="222">
        <v>122</v>
      </c>
      <c r="I160" s="223"/>
      <c r="J160" s="224">
        <f>ROUND(I160*H160,2)</f>
        <v>0</v>
      </c>
      <c r="K160" s="225"/>
      <c r="L160" s="226"/>
      <c r="M160" s="227" t="s">
        <v>1</v>
      </c>
      <c r="N160" s="228" t="s">
        <v>37</v>
      </c>
      <c r="O160" s="71"/>
      <c r="P160" s="202">
        <f>O160*H160</f>
        <v>0</v>
      </c>
      <c r="Q160" s="202">
        <v>1.8000000000000001E-4</v>
      </c>
      <c r="R160" s="202">
        <f>Q160*H160</f>
        <v>2.196E-2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167</v>
      </c>
      <c r="AT160" s="204" t="s">
        <v>168</v>
      </c>
      <c r="AU160" s="204" t="s">
        <v>81</v>
      </c>
      <c r="AY160" s="17" t="s">
        <v>130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79</v>
      </c>
      <c r="BK160" s="205">
        <f>ROUND(I160*H160,2)</f>
        <v>0</v>
      </c>
      <c r="BL160" s="17" t="s">
        <v>137</v>
      </c>
      <c r="BM160" s="204" t="s">
        <v>733</v>
      </c>
    </row>
    <row r="161" spans="1:65" s="13" customFormat="1">
      <c r="B161" s="206"/>
      <c r="C161" s="207"/>
      <c r="D161" s="208" t="s">
        <v>139</v>
      </c>
      <c r="E161" s="209" t="s">
        <v>1</v>
      </c>
      <c r="F161" s="210" t="s">
        <v>734</v>
      </c>
      <c r="G161" s="207"/>
      <c r="H161" s="211">
        <v>122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139</v>
      </c>
      <c r="AU161" s="217" t="s">
        <v>81</v>
      </c>
      <c r="AV161" s="13" t="s">
        <v>81</v>
      </c>
      <c r="AW161" s="13" t="s">
        <v>29</v>
      </c>
      <c r="AX161" s="13" t="s">
        <v>79</v>
      </c>
      <c r="AY161" s="217" t="s">
        <v>130</v>
      </c>
    </row>
    <row r="162" spans="1:65" s="2" customFormat="1" ht="16.5" customHeight="1">
      <c r="A162" s="34"/>
      <c r="B162" s="35"/>
      <c r="C162" s="218" t="s">
        <v>221</v>
      </c>
      <c r="D162" s="218" t="s">
        <v>168</v>
      </c>
      <c r="E162" s="219" t="s">
        <v>231</v>
      </c>
      <c r="F162" s="220" t="s">
        <v>232</v>
      </c>
      <c r="G162" s="221" t="s">
        <v>171</v>
      </c>
      <c r="H162" s="222">
        <v>100</v>
      </c>
      <c r="I162" s="223"/>
      <c r="J162" s="224">
        <f>ROUND(I162*H162,2)</f>
        <v>0</v>
      </c>
      <c r="K162" s="225"/>
      <c r="L162" s="226"/>
      <c r="M162" s="227" t="s">
        <v>1</v>
      </c>
      <c r="N162" s="228" t="s">
        <v>37</v>
      </c>
      <c r="O162" s="71"/>
      <c r="P162" s="202">
        <f>O162*H162</f>
        <v>0</v>
      </c>
      <c r="Q162" s="202">
        <v>0.19</v>
      </c>
      <c r="R162" s="202">
        <f>Q162*H162</f>
        <v>19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167</v>
      </c>
      <c r="AT162" s="204" t="s">
        <v>168</v>
      </c>
      <c r="AU162" s="204" t="s">
        <v>81</v>
      </c>
      <c r="AY162" s="17" t="s">
        <v>130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79</v>
      </c>
      <c r="BK162" s="205">
        <f>ROUND(I162*H162,2)</f>
        <v>0</v>
      </c>
      <c r="BL162" s="17" t="s">
        <v>137</v>
      </c>
      <c r="BM162" s="204" t="s">
        <v>735</v>
      </c>
    </row>
    <row r="163" spans="1:65" s="13" customFormat="1">
      <c r="B163" s="206"/>
      <c r="C163" s="207"/>
      <c r="D163" s="208" t="s">
        <v>139</v>
      </c>
      <c r="E163" s="209" t="s">
        <v>1</v>
      </c>
      <c r="F163" s="210" t="s">
        <v>736</v>
      </c>
      <c r="G163" s="207"/>
      <c r="H163" s="211">
        <v>100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139</v>
      </c>
      <c r="AU163" s="217" t="s">
        <v>81</v>
      </c>
      <c r="AV163" s="13" t="s">
        <v>81</v>
      </c>
      <c r="AW163" s="13" t="s">
        <v>29</v>
      </c>
      <c r="AX163" s="13" t="s">
        <v>79</v>
      </c>
      <c r="AY163" s="217" t="s">
        <v>130</v>
      </c>
    </row>
    <row r="164" spans="1:65" s="12" customFormat="1" ht="25.95" customHeight="1">
      <c r="B164" s="176"/>
      <c r="C164" s="177"/>
      <c r="D164" s="178" t="s">
        <v>71</v>
      </c>
      <c r="E164" s="179" t="s">
        <v>235</v>
      </c>
      <c r="F164" s="179" t="s">
        <v>236</v>
      </c>
      <c r="G164" s="177"/>
      <c r="H164" s="177"/>
      <c r="I164" s="180"/>
      <c r="J164" s="181">
        <f>BK164</f>
        <v>0</v>
      </c>
      <c r="K164" s="177"/>
      <c r="L164" s="182"/>
      <c r="M164" s="183"/>
      <c r="N164" s="184"/>
      <c r="O164" s="184"/>
      <c r="P164" s="185">
        <f>SUM(P165:P172)</f>
        <v>0</v>
      </c>
      <c r="Q164" s="184"/>
      <c r="R164" s="185">
        <f>SUM(R165:R172)</f>
        <v>0</v>
      </c>
      <c r="S164" s="184"/>
      <c r="T164" s="186">
        <f>SUM(T165:T172)</f>
        <v>0</v>
      </c>
      <c r="AR164" s="187" t="s">
        <v>137</v>
      </c>
      <c r="AT164" s="188" t="s">
        <v>71</v>
      </c>
      <c r="AU164" s="188" t="s">
        <v>72</v>
      </c>
      <c r="AY164" s="187" t="s">
        <v>130</v>
      </c>
      <c r="BK164" s="189">
        <f>SUM(BK165:BK172)</f>
        <v>0</v>
      </c>
    </row>
    <row r="165" spans="1:65" s="2" customFormat="1" ht="44.25" customHeight="1">
      <c r="A165" s="34"/>
      <c r="B165" s="35"/>
      <c r="C165" s="192" t="s">
        <v>226</v>
      </c>
      <c r="D165" s="192" t="s">
        <v>133</v>
      </c>
      <c r="E165" s="193" t="s">
        <v>237</v>
      </c>
      <c r="F165" s="194" t="s">
        <v>238</v>
      </c>
      <c r="G165" s="195" t="s">
        <v>212</v>
      </c>
      <c r="H165" s="196">
        <v>167.4</v>
      </c>
      <c r="I165" s="197"/>
      <c r="J165" s="198">
        <f>ROUND(I165*H165,2)</f>
        <v>0</v>
      </c>
      <c r="K165" s="199"/>
      <c r="L165" s="39"/>
      <c r="M165" s="200" t="s">
        <v>1</v>
      </c>
      <c r="N165" s="201" t="s">
        <v>37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137</v>
      </c>
      <c r="AT165" s="204" t="s">
        <v>133</v>
      </c>
      <c r="AU165" s="204" t="s">
        <v>79</v>
      </c>
      <c r="AY165" s="17" t="s">
        <v>130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79</v>
      </c>
      <c r="BK165" s="205">
        <f>ROUND(I165*H165,2)</f>
        <v>0</v>
      </c>
      <c r="BL165" s="17" t="s">
        <v>137</v>
      </c>
      <c r="BM165" s="204" t="s">
        <v>737</v>
      </c>
    </row>
    <row r="166" spans="1:65" s="13" customFormat="1">
      <c r="B166" s="206"/>
      <c r="C166" s="207"/>
      <c r="D166" s="208" t="s">
        <v>139</v>
      </c>
      <c r="E166" s="209" t="s">
        <v>1</v>
      </c>
      <c r="F166" s="210" t="s">
        <v>240</v>
      </c>
      <c r="G166" s="207"/>
      <c r="H166" s="211">
        <v>68.400000000000006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139</v>
      </c>
      <c r="AU166" s="217" t="s">
        <v>79</v>
      </c>
      <c r="AV166" s="13" t="s">
        <v>81</v>
      </c>
      <c r="AW166" s="13" t="s">
        <v>29</v>
      </c>
      <c r="AX166" s="13" t="s">
        <v>72</v>
      </c>
      <c r="AY166" s="217" t="s">
        <v>130</v>
      </c>
    </row>
    <row r="167" spans="1:65" s="13" customFormat="1">
      <c r="B167" s="206"/>
      <c r="C167" s="207"/>
      <c r="D167" s="208" t="s">
        <v>139</v>
      </c>
      <c r="E167" s="209" t="s">
        <v>1</v>
      </c>
      <c r="F167" s="210" t="s">
        <v>738</v>
      </c>
      <c r="G167" s="207"/>
      <c r="H167" s="211">
        <v>99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139</v>
      </c>
      <c r="AU167" s="217" t="s">
        <v>79</v>
      </c>
      <c r="AV167" s="13" t="s">
        <v>81</v>
      </c>
      <c r="AW167" s="13" t="s">
        <v>29</v>
      </c>
      <c r="AX167" s="13" t="s">
        <v>72</v>
      </c>
      <c r="AY167" s="217" t="s">
        <v>130</v>
      </c>
    </row>
    <row r="168" spans="1:65" s="14" customFormat="1">
      <c r="B168" s="229"/>
      <c r="C168" s="230"/>
      <c r="D168" s="208" t="s">
        <v>139</v>
      </c>
      <c r="E168" s="231" t="s">
        <v>1</v>
      </c>
      <c r="F168" s="232" t="s">
        <v>175</v>
      </c>
      <c r="G168" s="230"/>
      <c r="H168" s="233">
        <v>167.4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139</v>
      </c>
      <c r="AU168" s="239" t="s">
        <v>79</v>
      </c>
      <c r="AV168" s="14" t="s">
        <v>137</v>
      </c>
      <c r="AW168" s="14" t="s">
        <v>29</v>
      </c>
      <c r="AX168" s="14" t="s">
        <v>79</v>
      </c>
      <c r="AY168" s="239" t="s">
        <v>130</v>
      </c>
    </row>
    <row r="169" spans="1:65" s="2" customFormat="1" ht="33" customHeight="1">
      <c r="A169" s="34"/>
      <c r="B169" s="35"/>
      <c r="C169" s="192" t="s">
        <v>230</v>
      </c>
      <c r="D169" s="192" t="s">
        <v>133</v>
      </c>
      <c r="E169" s="193" t="s">
        <v>243</v>
      </c>
      <c r="F169" s="194" t="s">
        <v>244</v>
      </c>
      <c r="G169" s="195" t="s">
        <v>171</v>
      </c>
      <c r="H169" s="196">
        <v>1</v>
      </c>
      <c r="I169" s="197"/>
      <c r="J169" s="198">
        <f>ROUND(I169*H169,2)</f>
        <v>0</v>
      </c>
      <c r="K169" s="199"/>
      <c r="L169" s="39"/>
      <c r="M169" s="200" t="s">
        <v>1</v>
      </c>
      <c r="N169" s="201" t="s">
        <v>37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245</v>
      </c>
      <c r="AT169" s="204" t="s">
        <v>133</v>
      </c>
      <c r="AU169" s="204" t="s">
        <v>79</v>
      </c>
      <c r="AY169" s="17" t="s">
        <v>130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7" t="s">
        <v>79</v>
      </c>
      <c r="BK169" s="205">
        <f>ROUND(I169*H169,2)</f>
        <v>0</v>
      </c>
      <c r="BL169" s="17" t="s">
        <v>245</v>
      </c>
      <c r="BM169" s="204" t="s">
        <v>739</v>
      </c>
    </row>
    <row r="170" spans="1:65" s="13" customFormat="1">
      <c r="B170" s="206"/>
      <c r="C170" s="207"/>
      <c r="D170" s="208" t="s">
        <v>139</v>
      </c>
      <c r="E170" s="209" t="s">
        <v>1</v>
      </c>
      <c r="F170" s="210" t="s">
        <v>740</v>
      </c>
      <c r="G170" s="207"/>
      <c r="H170" s="211">
        <v>1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139</v>
      </c>
      <c r="AU170" s="217" t="s">
        <v>79</v>
      </c>
      <c r="AV170" s="13" t="s">
        <v>81</v>
      </c>
      <c r="AW170" s="13" t="s">
        <v>29</v>
      </c>
      <c r="AX170" s="13" t="s">
        <v>79</v>
      </c>
      <c r="AY170" s="217" t="s">
        <v>130</v>
      </c>
    </row>
    <row r="171" spans="1:65" s="2" customFormat="1" ht="21.75" customHeight="1">
      <c r="A171" s="34"/>
      <c r="B171" s="35"/>
      <c r="C171" s="192" t="s">
        <v>7</v>
      </c>
      <c r="D171" s="192" t="s">
        <v>133</v>
      </c>
      <c r="E171" s="193" t="s">
        <v>254</v>
      </c>
      <c r="F171" s="194" t="s">
        <v>255</v>
      </c>
      <c r="G171" s="195" t="s">
        <v>212</v>
      </c>
      <c r="H171" s="196">
        <v>68.400000000000006</v>
      </c>
      <c r="I171" s="197"/>
      <c r="J171" s="198">
        <f>ROUND(I171*H171,2)</f>
        <v>0</v>
      </c>
      <c r="K171" s="199"/>
      <c r="L171" s="39"/>
      <c r="M171" s="200" t="s">
        <v>1</v>
      </c>
      <c r="N171" s="201" t="s">
        <v>37</v>
      </c>
      <c r="O171" s="71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245</v>
      </c>
      <c r="AT171" s="204" t="s">
        <v>133</v>
      </c>
      <c r="AU171" s="204" t="s">
        <v>79</v>
      </c>
      <c r="AY171" s="17" t="s">
        <v>130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79</v>
      </c>
      <c r="BK171" s="205">
        <f>ROUND(I171*H171,2)</f>
        <v>0</v>
      </c>
      <c r="BL171" s="17" t="s">
        <v>245</v>
      </c>
      <c r="BM171" s="204" t="s">
        <v>741</v>
      </c>
    </row>
    <row r="172" spans="1:65" s="13" customFormat="1">
      <c r="B172" s="206"/>
      <c r="C172" s="207"/>
      <c r="D172" s="208" t="s">
        <v>139</v>
      </c>
      <c r="E172" s="209" t="s">
        <v>1</v>
      </c>
      <c r="F172" s="210" t="s">
        <v>257</v>
      </c>
      <c r="G172" s="207"/>
      <c r="H172" s="211">
        <v>68.400000000000006</v>
      </c>
      <c r="I172" s="212"/>
      <c r="J172" s="207"/>
      <c r="K172" s="207"/>
      <c r="L172" s="213"/>
      <c r="M172" s="240"/>
      <c r="N172" s="241"/>
      <c r="O172" s="241"/>
      <c r="P172" s="241"/>
      <c r="Q172" s="241"/>
      <c r="R172" s="241"/>
      <c r="S172" s="241"/>
      <c r="T172" s="242"/>
      <c r="AT172" s="217" t="s">
        <v>139</v>
      </c>
      <c r="AU172" s="217" t="s">
        <v>79</v>
      </c>
      <c r="AV172" s="13" t="s">
        <v>81</v>
      </c>
      <c r="AW172" s="13" t="s">
        <v>29</v>
      </c>
      <c r="AX172" s="13" t="s">
        <v>79</v>
      </c>
      <c r="AY172" s="217" t="s">
        <v>130</v>
      </c>
    </row>
    <row r="173" spans="1:65" s="2" customFormat="1" ht="6.9" customHeight="1">
      <c r="A173" s="34"/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39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sheetProtection algorithmName="SHA-512" hashValue="gJVfg7DcyTc65ROQxkBHnizM11b17wKGVmVyC61B91Ul52pbT0eRk3Yb2XSM49+aqqiUKAIBMpWk5hPLOC2tMw==" saltValue="IIhH67M3kIou8/wh6MJu/A42ZxRSrccotW7Mz9gLIGLtkrdeM09KlLsaGBv/jBkd8CF1NnV4Jgc2UTXeK+dvig==" spinCount="100000" sheet="1" objects="1" scenarios="1" formatColumns="0" formatRows="0" autoFilter="0"/>
  <autoFilter ref="C122:K17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5"/>
  <sheetViews>
    <sheetView showGridLines="0" topLeftCell="A353" workbookViewId="0">
      <selection activeCell="E386" sqref="E3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99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706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742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ROUND(J134,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ROUND((SUM(BE134:BE374)),  2)</f>
        <v>0</v>
      </c>
      <c r="G35" s="34"/>
      <c r="H35" s="34"/>
      <c r="I35" s="130">
        <v>0.21</v>
      </c>
      <c r="J35" s="129">
        <f>ROUND(((SUM(BE134:BE374))*I35),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ROUND((SUM(BF134:BF374)),  2)</f>
        <v>0</v>
      </c>
      <c r="G36" s="34"/>
      <c r="H36" s="34"/>
      <c r="I36" s="130">
        <v>0.15</v>
      </c>
      <c r="J36" s="129">
        <f>ROUND(((SUM(BF134:BF374))*I36),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ROUND((SUM(BG134:BG374)),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ROUND((SUM(BH134:BH374)),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ROUND((SUM(BI134:BI374)),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706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SO 202 - Oprava mostu v km 72,868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J134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112</v>
      </c>
      <c r="E99" s="156"/>
      <c r="F99" s="156"/>
      <c r="G99" s="156"/>
      <c r="H99" s="156"/>
      <c r="I99" s="156"/>
      <c r="J99" s="157">
        <f>J135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259</v>
      </c>
      <c r="E100" s="161"/>
      <c r="F100" s="161"/>
      <c r="G100" s="161"/>
      <c r="H100" s="161"/>
      <c r="I100" s="161"/>
      <c r="J100" s="162">
        <f>J136</f>
        <v>0</v>
      </c>
      <c r="K100" s="104"/>
      <c r="L100" s="163"/>
    </row>
    <row r="101" spans="1:47" s="10" customFormat="1" ht="19.95" hidden="1" customHeight="1">
      <c r="B101" s="159"/>
      <c r="C101" s="104"/>
      <c r="D101" s="160" t="s">
        <v>260</v>
      </c>
      <c r="E101" s="161"/>
      <c r="F101" s="161"/>
      <c r="G101" s="161"/>
      <c r="H101" s="161"/>
      <c r="I101" s="161"/>
      <c r="J101" s="162">
        <f>J161</f>
        <v>0</v>
      </c>
      <c r="K101" s="104"/>
      <c r="L101" s="163"/>
    </row>
    <row r="102" spans="1:47" s="10" customFormat="1" ht="19.95" hidden="1" customHeight="1">
      <c r="B102" s="159"/>
      <c r="C102" s="104"/>
      <c r="D102" s="160" t="s">
        <v>261</v>
      </c>
      <c r="E102" s="161"/>
      <c r="F102" s="161"/>
      <c r="G102" s="161"/>
      <c r="H102" s="161"/>
      <c r="I102" s="161"/>
      <c r="J102" s="162">
        <f>J174</f>
        <v>0</v>
      </c>
      <c r="K102" s="104"/>
      <c r="L102" s="163"/>
    </row>
    <row r="103" spans="1:47" s="10" customFormat="1" ht="19.95" hidden="1" customHeight="1">
      <c r="B103" s="159"/>
      <c r="C103" s="104"/>
      <c r="D103" s="160" t="s">
        <v>262</v>
      </c>
      <c r="E103" s="161"/>
      <c r="F103" s="161"/>
      <c r="G103" s="161"/>
      <c r="H103" s="161"/>
      <c r="I103" s="161"/>
      <c r="J103" s="162">
        <f>J185</f>
        <v>0</v>
      </c>
      <c r="K103" s="104"/>
      <c r="L103" s="163"/>
    </row>
    <row r="104" spans="1:47" s="10" customFormat="1" ht="19.95" hidden="1" customHeight="1">
      <c r="B104" s="159"/>
      <c r="C104" s="104"/>
      <c r="D104" s="160" t="s">
        <v>263</v>
      </c>
      <c r="E104" s="161"/>
      <c r="F104" s="161"/>
      <c r="G104" s="161"/>
      <c r="H104" s="161"/>
      <c r="I104" s="161"/>
      <c r="J104" s="162">
        <f>J226</f>
        <v>0</v>
      </c>
      <c r="K104" s="104"/>
      <c r="L104" s="163"/>
    </row>
    <row r="105" spans="1:47" s="10" customFormat="1" ht="19.95" hidden="1" customHeight="1">
      <c r="B105" s="159"/>
      <c r="C105" s="104"/>
      <c r="D105" s="160" t="s">
        <v>264</v>
      </c>
      <c r="E105" s="161"/>
      <c r="F105" s="161"/>
      <c r="G105" s="161"/>
      <c r="H105" s="161"/>
      <c r="I105" s="161"/>
      <c r="J105" s="162">
        <f>J244</f>
        <v>0</v>
      </c>
      <c r="K105" s="104"/>
      <c r="L105" s="163"/>
    </row>
    <row r="106" spans="1:47" s="10" customFormat="1" ht="19.95" hidden="1" customHeight="1">
      <c r="B106" s="159"/>
      <c r="C106" s="104"/>
      <c r="D106" s="160" t="s">
        <v>265</v>
      </c>
      <c r="E106" s="161"/>
      <c r="F106" s="161"/>
      <c r="G106" s="161"/>
      <c r="H106" s="161"/>
      <c r="I106" s="161"/>
      <c r="J106" s="162">
        <f>J249</f>
        <v>0</v>
      </c>
      <c r="K106" s="104"/>
      <c r="L106" s="163"/>
    </row>
    <row r="107" spans="1:47" s="10" customFormat="1" ht="19.95" hidden="1" customHeight="1">
      <c r="B107" s="159"/>
      <c r="C107" s="104"/>
      <c r="D107" s="160" t="s">
        <v>266</v>
      </c>
      <c r="E107" s="161"/>
      <c r="F107" s="161"/>
      <c r="G107" s="161"/>
      <c r="H107" s="161"/>
      <c r="I107" s="161"/>
      <c r="J107" s="162">
        <f>J334</f>
        <v>0</v>
      </c>
      <c r="K107" s="104"/>
      <c r="L107" s="163"/>
    </row>
    <row r="108" spans="1:47" s="10" customFormat="1" ht="19.95" hidden="1" customHeight="1">
      <c r="B108" s="159"/>
      <c r="C108" s="104"/>
      <c r="D108" s="160" t="s">
        <v>267</v>
      </c>
      <c r="E108" s="161"/>
      <c r="F108" s="161"/>
      <c r="G108" s="161"/>
      <c r="H108" s="161"/>
      <c r="I108" s="161"/>
      <c r="J108" s="162">
        <f>J348</f>
        <v>0</v>
      </c>
      <c r="K108" s="104"/>
      <c r="L108" s="163"/>
    </row>
    <row r="109" spans="1:47" s="9" customFormat="1" ht="24.9" hidden="1" customHeight="1">
      <c r="B109" s="153"/>
      <c r="C109" s="154"/>
      <c r="D109" s="155" t="s">
        <v>268</v>
      </c>
      <c r="E109" s="156"/>
      <c r="F109" s="156"/>
      <c r="G109" s="156"/>
      <c r="H109" s="156"/>
      <c r="I109" s="156"/>
      <c r="J109" s="157">
        <f>J350</f>
        <v>0</v>
      </c>
      <c r="K109" s="154"/>
      <c r="L109" s="158"/>
    </row>
    <row r="110" spans="1:47" s="10" customFormat="1" ht="19.95" hidden="1" customHeight="1">
      <c r="B110" s="159"/>
      <c r="C110" s="104"/>
      <c r="D110" s="160" t="s">
        <v>269</v>
      </c>
      <c r="E110" s="161"/>
      <c r="F110" s="161"/>
      <c r="G110" s="161"/>
      <c r="H110" s="161"/>
      <c r="I110" s="161"/>
      <c r="J110" s="162">
        <f>J351</f>
        <v>0</v>
      </c>
      <c r="K110" s="104"/>
      <c r="L110" s="163"/>
    </row>
    <row r="111" spans="1:47" s="9" customFormat="1" ht="24.9" hidden="1" customHeight="1">
      <c r="B111" s="153"/>
      <c r="C111" s="154"/>
      <c r="D111" s="155" t="s">
        <v>114</v>
      </c>
      <c r="E111" s="156"/>
      <c r="F111" s="156"/>
      <c r="G111" s="156"/>
      <c r="H111" s="156"/>
      <c r="I111" s="156"/>
      <c r="J111" s="157">
        <f>J371</f>
        <v>0</v>
      </c>
      <c r="K111" s="154"/>
      <c r="L111" s="158"/>
    </row>
    <row r="112" spans="1:47" s="10" customFormat="1" ht="19.95" hidden="1" customHeight="1">
      <c r="B112" s="159"/>
      <c r="C112" s="104"/>
      <c r="D112" s="160" t="s">
        <v>271</v>
      </c>
      <c r="E112" s="161"/>
      <c r="F112" s="161"/>
      <c r="G112" s="161"/>
      <c r="H112" s="161"/>
      <c r="I112" s="161"/>
      <c r="J112" s="162">
        <f>J372</f>
        <v>0</v>
      </c>
      <c r="K112" s="104"/>
      <c r="L112" s="163"/>
    </row>
    <row r="113" spans="1:31" s="2" customFormat="1" ht="21.75" hidden="1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" hidden="1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hidden="1"/>
    <row r="116" spans="1:31" hidden="1"/>
    <row r="117" spans="1:31" hidden="1"/>
    <row r="118" spans="1:31" s="2" customFormat="1" ht="6.9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" customHeight="1">
      <c r="A119" s="34"/>
      <c r="B119" s="35"/>
      <c r="C119" s="23" t="s">
        <v>115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6.25" customHeight="1">
      <c r="A122" s="34"/>
      <c r="B122" s="35"/>
      <c r="C122" s="36"/>
      <c r="D122" s="36"/>
      <c r="E122" s="305" t="str">
        <f>E7</f>
        <v>Oprava mostů na trati Ždár nad Sázavou - Nové Město na Moravě - Tišnov</v>
      </c>
      <c r="F122" s="306"/>
      <c r="G122" s="306"/>
      <c r="H122" s="30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>
      <c r="B123" s="21"/>
      <c r="C123" s="29" t="s">
        <v>103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pans="1:31" s="2" customFormat="1" ht="16.5" customHeight="1">
      <c r="A124" s="34"/>
      <c r="B124" s="35"/>
      <c r="C124" s="36"/>
      <c r="D124" s="36"/>
      <c r="E124" s="305" t="s">
        <v>706</v>
      </c>
      <c r="F124" s="304"/>
      <c r="G124" s="304"/>
      <c r="H124" s="304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105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293" t="str">
        <f>E11</f>
        <v>SO 202 - Oprava mostu v km 72,868</v>
      </c>
      <c r="F126" s="304"/>
      <c r="G126" s="304"/>
      <c r="H126" s="304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20</v>
      </c>
      <c r="D128" s="36"/>
      <c r="E128" s="36"/>
      <c r="F128" s="27" t="str">
        <f>F14</f>
        <v xml:space="preserve"> </v>
      </c>
      <c r="G128" s="36"/>
      <c r="H128" s="36"/>
      <c r="I128" s="29" t="s">
        <v>22</v>
      </c>
      <c r="J128" s="66">
        <f>IF(J14="","",J14)</f>
        <v>0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15" customHeight="1">
      <c r="A130" s="34"/>
      <c r="B130" s="35"/>
      <c r="C130" s="29" t="s">
        <v>23</v>
      </c>
      <c r="D130" s="36"/>
      <c r="E130" s="36"/>
      <c r="F130" s="27" t="str">
        <f>E17</f>
        <v xml:space="preserve"> </v>
      </c>
      <c r="G130" s="36"/>
      <c r="H130" s="36"/>
      <c r="I130" s="29" t="s">
        <v>28</v>
      </c>
      <c r="J130" s="32" t="str">
        <f>E23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15" customHeight="1">
      <c r="A131" s="34"/>
      <c r="B131" s="35"/>
      <c r="C131" s="29" t="s">
        <v>26</v>
      </c>
      <c r="D131" s="36"/>
      <c r="E131" s="36"/>
      <c r="F131" s="27" t="str">
        <f>IF(E20="","",E20)</f>
        <v>Vyplň údaj</v>
      </c>
      <c r="G131" s="36"/>
      <c r="H131" s="36"/>
      <c r="I131" s="29" t="s">
        <v>30</v>
      </c>
      <c r="J131" s="32" t="str">
        <f>E26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64"/>
      <c r="B133" s="165"/>
      <c r="C133" s="166" t="s">
        <v>116</v>
      </c>
      <c r="D133" s="167" t="s">
        <v>57</v>
      </c>
      <c r="E133" s="167" t="s">
        <v>53</v>
      </c>
      <c r="F133" s="167" t="s">
        <v>54</v>
      </c>
      <c r="G133" s="167" t="s">
        <v>117</v>
      </c>
      <c r="H133" s="167" t="s">
        <v>118</v>
      </c>
      <c r="I133" s="167" t="s">
        <v>119</v>
      </c>
      <c r="J133" s="168" t="s">
        <v>109</v>
      </c>
      <c r="K133" s="169" t="s">
        <v>120</v>
      </c>
      <c r="L133" s="170"/>
      <c r="M133" s="75" t="s">
        <v>1</v>
      </c>
      <c r="N133" s="76" t="s">
        <v>36</v>
      </c>
      <c r="O133" s="76" t="s">
        <v>121</v>
      </c>
      <c r="P133" s="76" t="s">
        <v>122</v>
      </c>
      <c r="Q133" s="76" t="s">
        <v>123</v>
      </c>
      <c r="R133" s="76" t="s">
        <v>124</v>
      </c>
      <c r="S133" s="76" t="s">
        <v>125</v>
      </c>
      <c r="T133" s="77" t="s">
        <v>126</v>
      </c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/>
    </row>
    <row r="134" spans="1:65" s="2" customFormat="1" ht="22.8" customHeight="1">
      <c r="A134" s="34"/>
      <c r="B134" s="35"/>
      <c r="C134" s="82" t="s">
        <v>127</v>
      </c>
      <c r="D134" s="36"/>
      <c r="E134" s="36"/>
      <c r="F134" s="36"/>
      <c r="G134" s="36"/>
      <c r="H134" s="36"/>
      <c r="I134" s="36"/>
      <c r="J134" s="171">
        <f>BK134</f>
        <v>0</v>
      </c>
      <c r="K134" s="36"/>
      <c r="L134" s="39"/>
      <c r="M134" s="78"/>
      <c r="N134" s="172"/>
      <c r="O134" s="79"/>
      <c r="P134" s="173">
        <f>P135+P350+P371</f>
        <v>0</v>
      </c>
      <c r="Q134" s="79"/>
      <c r="R134" s="173">
        <f>R135+R350+R371</f>
        <v>124.93204163919999</v>
      </c>
      <c r="S134" s="79"/>
      <c r="T134" s="174">
        <f>T135+T350+T371</f>
        <v>63.217290000000006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71</v>
      </c>
      <c r="AU134" s="17" t="s">
        <v>111</v>
      </c>
      <c r="BK134" s="175">
        <f>BK135+BK350+BK371</f>
        <v>0</v>
      </c>
    </row>
    <row r="135" spans="1:65" s="12" customFormat="1" ht="25.95" customHeight="1">
      <c r="B135" s="176"/>
      <c r="C135" s="177"/>
      <c r="D135" s="178" t="s">
        <v>71</v>
      </c>
      <c r="E135" s="179" t="s">
        <v>128</v>
      </c>
      <c r="F135" s="179" t="s">
        <v>129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P136+P161+P174+P185+P226+P244+P249+P334+P348</f>
        <v>0</v>
      </c>
      <c r="Q135" s="184"/>
      <c r="R135" s="185">
        <f>R136+R161+R174+R185+R226+R244+R249+R334+R348</f>
        <v>124.27859113919999</v>
      </c>
      <c r="S135" s="184"/>
      <c r="T135" s="186">
        <f>T136+T161+T174+T185+T226+T244+T249+T334+T348</f>
        <v>63.217290000000006</v>
      </c>
      <c r="AR135" s="187" t="s">
        <v>79</v>
      </c>
      <c r="AT135" s="188" t="s">
        <v>71</v>
      </c>
      <c r="AU135" s="188" t="s">
        <v>72</v>
      </c>
      <c r="AY135" s="187" t="s">
        <v>130</v>
      </c>
      <c r="BK135" s="189">
        <f>BK136+BK161+BK174+BK185+BK226+BK244+BK249+BK334+BK348</f>
        <v>0</v>
      </c>
    </row>
    <row r="136" spans="1:65" s="12" customFormat="1" ht="22.8" customHeight="1">
      <c r="B136" s="176"/>
      <c r="C136" s="177"/>
      <c r="D136" s="178" t="s">
        <v>71</v>
      </c>
      <c r="E136" s="190" t="s">
        <v>79</v>
      </c>
      <c r="F136" s="190" t="s">
        <v>272</v>
      </c>
      <c r="G136" s="177"/>
      <c r="H136" s="177"/>
      <c r="I136" s="180"/>
      <c r="J136" s="191">
        <f>BK136</f>
        <v>0</v>
      </c>
      <c r="K136" s="177"/>
      <c r="L136" s="182"/>
      <c r="M136" s="183"/>
      <c r="N136" s="184"/>
      <c r="O136" s="184"/>
      <c r="P136" s="185">
        <f>SUM(P137:P160)</f>
        <v>0</v>
      </c>
      <c r="Q136" s="184"/>
      <c r="R136" s="185">
        <f>SUM(R137:R160)</f>
        <v>25.995999999999999</v>
      </c>
      <c r="S136" s="184"/>
      <c r="T136" s="186">
        <f>SUM(T137:T160)</f>
        <v>0</v>
      </c>
      <c r="AR136" s="187" t="s">
        <v>79</v>
      </c>
      <c r="AT136" s="188" t="s">
        <v>71</v>
      </c>
      <c r="AU136" s="188" t="s">
        <v>79</v>
      </c>
      <c r="AY136" s="187" t="s">
        <v>130</v>
      </c>
      <c r="BK136" s="189">
        <f>SUM(BK137:BK160)</f>
        <v>0</v>
      </c>
    </row>
    <row r="137" spans="1:65" s="2" customFormat="1" ht="33" customHeight="1">
      <c r="A137" s="34"/>
      <c r="B137" s="35"/>
      <c r="C137" s="192" t="s">
        <v>79</v>
      </c>
      <c r="D137" s="192" t="s">
        <v>133</v>
      </c>
      <c r="E137" s="193" t="s">
        <v>273</v>
      </c>
      <c r="F137" s="194" t="s">
        <v>274</v>
      </c>
      <c r="G137" s="195" t="s">
        <v>275</v>
      </c>
      <c r="H137" s="196">
        <v>300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37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137</v>
      </c>
      <c r="AT137" s="204" t="s">
        <v>133</v>
      </c>
      <c r="AU137" s="204" t="s">
        <v>81</v>
      </c>
      <c r="AY137" s="17" t="s">
        <v>130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79</v>
      </c>
      <c r="BK137" s="205">
        <f>ROUND(I137*H137,2)</f>
        <v>0</v>
      </c>
      <c r="BL137" s="17" t="s">
        <v>137</v>
      </c>
      <c r="BM137" s="204" t="s">
        <v>743</v>
      </c>
    </row>
    <row r="138" spans="1:65" s="13" customFormat="1">
      <c r="B138" s="206"/>
      <c r="C138" s="207"/>
      <c r="D138" s="208" t="s">
        <v>139</v>
      </c>
      <c r="E138" s="209" t="s">
        <v>1</v>
      </c>
      <c r="F138" s="210" t="s">
        <v>744</v>
      </c>
      <c r="G138" s="207"/>
      <c r="H138" s="211">
        <v>300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139</v>
      </c>
      <c r="AU138" s="217" t="s">
        <v>81</v>
      </c>
      <c r="AV138" s="13" t="s">
        <v>81</v>
      </c>
      <c r="AW138" s="13" t="s">
        <v>29</v>
      </c>
      <c r="AX138" s="13" t="s">
        <v>79</v>
      </c>
      <c r="AY138" s="217" t="s">
        <v>130</v>
      </c>
    </row>
    <row r="139" spans="1:65" s="2" customFormat="1" ht="33" customHeight="1">
      <c r="A139" s="34"/>
      <c r="B139" s="35"/>
      <c r="C139" s="192" t="s">
        <v>81</v>
      </c>
      <c r="D139" s="192" t="s">
        <v>133</v>
      </c>
      <c r="E139" s="193" t="s">
        <v>278</v>
      </c>
      <c r="F139" s="194" t="s">
        <v>279</v>
      </c>
      <c r="G139" s="195" t="s">
        <v>143</v>
      </c>
      <c r="H139" s="196">
        <v>22.442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37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137</v>
      </c>
      <c r="AT139" s="204" t="s">
        <v>133</v>
      </c>
      <c r="AU139" s="204" t="s">
        <v>81</v>
      </c>
      <c r="AY139" s="17" t="s">
        <v>130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79</v>
      </c>
      <c r="BK139" s="205">
        <f>ROUND(I139*H139,2)</f>
        <v>0</v>
      </c>
      <c r="BL139" s="17" t="s">
        <v>137</v>
      </c>
      <c r="BM139" s="204" t="s">
        <v>745</v>
      </c>
    </row>
    <row r="140" spans="1:65" s="13" customFormat="1">
      <c r="B140" s="206"/>
      <c r="C140" s="207"/>
      <c r="D140" s="208" t="s">
        <v>139</v>
      </c>
      <c r="E140" s="209" t="s">
        <v>1</v>
      </c>
      <c r="F140" s="210" t="s">
        <v>746</v>
      </c>
      <c r="G140" s="207"/>
      <c r="H140" s="211">
        <v>22.442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139</v>
      </c>
      <c r="AU140" s="217" t="s">
        <v>81</v>
      </c>
      <c r="AV140" s="13" t="s">
        <v>81</v>
      </c>
      <c r="AW140" s="13" t="s">
        <v>29</v>
      </c>
      <c r="AX140" s="13" t="s">
        <v>79</v>
      </c>
      <c r="AY140" s="217" t="s">
        <v>130</v>
      </c>
    </row>
    <row r="141" spans="1:65" s="2" customFormat="1" ht="33" customHeight="1">
      <c r="A141" s="34"/>
      <c r="B141" s="35"/>
      <c r="C141" s="192" t="s">
        <v>146</v>
      </c>
      <c r="D141" s="192" t="s">
        <v>133</v>
      </c>
      <c r="E141" s="193" t="s">
        <v>282</v>
      </c>
      <c r="F141" s="194" t="s">
        <v>283</v>
      </c>
      <c r="G141" s="195" t="s">
        <v>143</v>
      </c>
      <c r="H141" s="196">
        <v>22.442</v>
      </c>
      <c r="I141" s="197"/>
      <c r="J141" s="198">
        <f>ROUND(I141*H141,2)</f>
        <v>0</v>
      </c>
      <c r="K141" s="199"/>
      <c r="L141" s="39"/>
      <c r="M141" s="200" t="s">
        <v>1</v>
      </c>
      <c r="N141" s="201" t="s">
        <v>37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137</v>
      </c>
      <c r="AT141" s="204" t="s">
        <v>133</v>
      </c>
      <c r="AU141" s="204" t="s">
        <v>81</v>
      </c>
      <c r="AY141" s="17" t="s">
        <v>130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79</v>
      </c>
      <c r="BK141" s="205">
        <f>ROUND(I141*H141,2)</f>
        <v>0</v>
      </c>
      <c r="BL141" s="17" t="s">
        <v>137</v>
      </c>
      <c r="BM141" s="204" t="s">
        <v>747</v>
      </c>
    </row>
    <row r="142" spans="1:65" s="13" customFormat="1">
      <c r="B142" s="206"/>
      <c r="C142" s="207"/>
      <c r="D142" s="208" t="s">
        <v>139</v>
      </c>
      <c r="E142" s="209" t="s">
        <v>1</v>
      </c>
      <c r="F142" s="210" t="s">
        <v>748</v>
      </c>
      <c r="G142" s="207"/>
      <c r="H142" s="211">
        <v>22.442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139</v>
      </c>
      <c r="AU142" s="217" t="s">
        <v>81</v>
      </c>
      <c r="AV142" s="13" t="s">
        <v>81</v>
      </c>
      <c r="AW142" s="13" t="s">
        <v>29</v>
      </c>
      <c r="AX142" s="13" t="s">
        <v>79</v>
      </c>
      <c r="AY142" s="217" t="s">
        <v>130</v>
      </c>
    </row>
    <row r="143" spans="1:65" s="2" customFormat="1" ht="33" customHeight="1">
      <c r="A143" s="34"/>
      <c r="B143" s="35"/>
      <c r="C143" s="192" t="s">
        <v>137</v>
      </c>
      <c r="D143" s="192" t="s">
        <v>133</v>
      </c>
      <c r="E143" s="193" t="s">
        <v>286</v>
      </c>
      <c r="F143" s="194" t="s">
        <v>287</v>
      </c>
      <c r="G143" s="195" t="s">
        <v>143</v>
      </c>
      <c r="H143" s="196">
        <v>448.84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37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137</v>
      </c>
      <c r="AT143" s="204" t="s">
        <v>133</v>
      </c>
      <c r="AU143" s="204" t="s">
        <v>81</v>
      </c>
      <c r="AY143" s="17" t="s">
        <v>130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79</v>
      </c>
      <c r="BK143" s="205">
        <f>ROUND(I143*H143,2)</f>
        <v>0</v>
      </c>
      <c r="BL143" s="17" t="s">
        <v>137</v>
      </c>
      <c r="BM143" s="204" t="s">
        <v>749</v>
      </c>
    </row>
    <row r="144" spans="1:65" s="13" customFormat="1">
      <c r="B144" s="206"/>
      <c r="C144" s="207"/>
      <c r="D144" s="208" t="s">
        <v>139</v>
      </c>
      <c r="E144" s="209" t="s">
        <v>1</v>
      </c>
      <c r="F144" s="210" t="s">
        <v>750</v>
      </c>
      <c r="G144" s="207"/>
      <c r="H144" s="211">
        <v>448.84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139</v>
      </c>
      <c r="AU144" s="217" t="s">
        <v>81</v>
      </c>
      <c r="AV144" s="13" t="s">
        <v>81</v>
      </c>
      <c r="AW144" s="13" t="s">
        <v>29</v>
      </c>
      <c r="AX144" s="13" t="s">
        <v>79</v>
      </c>
      <c r="AY144" s="217" t="s">
        <v>130</v>
      </c>
    </row>
    <row r="145" spans="1:65" s="2" customFormat="1" ht="21.75" customHeight="1">
      <c r="A145" s="34"/>
      <c r="B145" s="35"/>
      <c r="C145" s="192" t="s">
        <v>131</v>
      </c>
      <c r="D145" s="192" t="s">
        <v>133</v>
      </c>
      <c r="E145" s="193" t="s">
        <v>290</v>
      </c>
      <c r="F145" s="194" t="s">
        <v>291</v>
      </c>
      <c r="G145" s="195" t="s">
        <v>143</v>
      </c>
      <c r="H145" s="196">
        <v>22.442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37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137</v>
      </c>
      <c r="AT145" s="204" t="s">
        <v>133</v>
      </c>
      <c r="AU145" s="204" t="s">
        <v>81</v>
      </c>
      <c r="AY145" s="17" t="s">
        <v>130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79</v>
      </c>
      <c r="BK145" s="205">
        <f>ROUND(I145*H145,2)</f>
        <v>0</v>
      </c>
      <c r="BL145" s="17" t="s">
        <v>137</v>
      </c>
      <c r="BM145" s="204" t="s">
        <v>751</v>
      </c>
    </row>
    <row r="146" spans="1:65" s="13" customFormat="1">
      <c r="B146" s="206"/>
      <c r="C146" s="207"/>
      <c r="D146" s="208" t="s">
        <v>139</v>
      </c>
      <c r="E146" s="209" t="s">
        <v>1</v>
      </c>
      <c r="F146" s="210" t="s">
        <v>748</v>
      </c>
      <c r="G146" s="207"/>
      <c r="H146" s="211">
        <v>22.442</v>
      </c>
      <c r="I146" s="212"/>
      <c r="J146" s="207"/>
      <c r="K146" s="207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139</v>
      </c>
      <c r="AU146" s="217" t="s">
        <v>81</v>
      </c>
      <c r="AV146" s="13" t="s">
        <v>81</v>
      </c>
      <c r="AW146" s="13" t="s">
        <v>29</v>
      </c>
      <c r="AX146" s="13" t="s">
        <v>79</v>
      </c>
      <c r="AY146" s="217" t="s">
        <v>130</v>
      </c>
    </row>
    <row r="147" spans="1:65" s="2" customFormat="1" ht="33" customHeight="1">
      <c r="A147" s="34"/>
      <c r="B147" s="35"/>
      <c r="C147" s="192" t="s">
        <v>158</v>
      </c>
      <c r="D147" s="192" t="s">
        <v>133</v>
      </c>
      <c r="E147" s="193" t="s">
        <v>293</v>
      </c>
      <c r="F147" s="194" t="s">
        <v>294</v>
      </c>
      <c r="G147" s="195" t="s">
        <v>143</v>
      </c>
      <c r="H147" s="196">
        <v>14.442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37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137</v>
      </c>
      <c r="AT147" s="204" t="s">
        <v>133</v>
      </c>
      <c r="AU147" s="204" t="s">
        <v>81</v>
      </c>
      <c r="AY147" s="17" t="s">
        <v>130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79</v>
      </c>
      <c r="BK147" s="205">
        <f>ROUND(I147*H147,2)</f>
        <v>0</v>
      </c>
      <c r="BL147" s="17" t="s">
        <v>137</v>
      </c>
      <c r="BM147" s="204" t="s">
        <v>752</v>
      </c>
    </row>
    <row r="148" spans="1:65" s="13" customFormat="1">
      <c r="B148" s="206"/>
      <c r="C148" s="207"/>
      <c r="D148" s="208" t="s">
        <v>139</v>
      </c>
      <c r="E148" s="209" t="s">
        <v>1</v>
      </c>
      <c r="F148" s="210" t="s">
        <v>753</v>
      </c>
      <c r="G148" s="207"/>
      <c r="H148" s="211">
        <v>22.442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139</v>
      </c>
      <c r="AU148" s="217" t="s">
        <v>81</v>
      </c>
      <c r="AV148" s="13" t="s">
        <v>81</v>
      </c>
      <c r="AW148" s="13" t="s">
        <v>29</v>
      </c>
      <c r="AX148" s="13" t="s">
        <v>72</v>
      </c>
      <c r="AY148" s="217" t="s">
        <v>130</v>
      </c>
    </row>
    <row r="149" spans="1:65" s="13" customFormat="1">
      <c r="B149" s="206"/>
      <c r="C149" s="207"/>
      <c r="D149" s="208" t="s">
        <v>139</v>
      </c>
      <c r="E149" s="209" t="s">
        <v>1</v>
      </c>
      <c r="F149" s="210" t="s">
        <v>754</v>
      </c>
      <c r="G149" s="207"/>
      <c r="H149" s="211">
        <v>-8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139</v>
      </c>
      <c r="AU149" s="217" t="s">
        <v>81</v>
      </c>
      <c r="AV149" s="13" t="s">
        <v>81</v>
      </c>
      <c r="AW149" s="13" t="s">
        <v>29</v>
      </c>
      <c r="AX149" s="13" t="s">
        <v>72</v>
      </c>
      <c r="AY149" s="217" t="s">
        <v>130</v>
      </c>
    </row>
    <row r="150" spans="1:65" s="14" customFormat="1">
      <c r="B150" s="229"/>
      <c r="C150" s="230"/>
      <c r="D150" s="208" t="s">
        <v>139</v>
      </c>
      <c r="E150" s="231" t="s">
        <v>1</v>
      </c>
      <c r="F150" s="232" t="s">
        <v>175</v>
      </c>
      <c r="G150" s="230"/>
      <c r="H150" s="233">
        <v>14.442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139</v>
      </c>
      <c r="AU150" s="239" t="s">
        <v>81</v>
      </c>
      <c r="AV150" s="14" t="s">
        <v>137</v>
      </c>
      <c r="AW150" s="14" t="s">
        <v>29</v>
      </c>
      <c r="AX150" s="14" t="s">
        <v>79</v>
      </c>
      <c r="AY150" s="239" t="s">
        <v>130</v>
      </c>
    </row>
    <row r="151" spans="1:65" s="2" customFormat="1" ht="33" customHeight="1">
      <c r="A151" s="34"/>
      <c r="B151" s="35"/>
      <c r="C151" s="192" t="s">
        <v>163</v>
      </c>
      <c r="D151" s="192" t="s">
        <v>133</v>
      </c>
      <c r="E151" s="193" t="s">
        <v>298</v>
      </c>
      <c r="F151" s="194" t="s">
        <v>299</v>
      </c>
      <c r="G151" s="195" t="s">
        <v>212</v>
      </c>
      <c r="H151" s="196">
        <v>40.396000000000001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37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137</v>
      </c>
      <c r="AT151" s="204" t="s">
        <v>133</v>
      </c>
      <c r="AU151" s="204" t="s">
        <v>81</v>
      </c>
      <c r="AY151" s="17" t="s">
        <v>130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79</v>
      </c>
      <c r="BK151" s="205">
        <f>ROUND(I151*H151,2)</f>
        <v>0</v>
      </c>
      <c r="BL151" s="17" t="s">
        <v>137</v>
      </c>
      <c r="BM151" s="204" t="s">
        <v>755</v>
      </c>
    </row>
    <row r="152" spans="1:65" s="13" customFormat="1">
      <c r="B152" s="206"/>
      <c r="C152" s="207"/>
      <c r="D152" s="208" t="s">
        <v>139</v>
      </c>
      <c r="E152" s="209" t="s">
        <v>1</v>
      </c>
      <c r="F152" s="210" t="s">
        <v>756</v>
      </c>
      <c r="G152" s="207"/>
      <c r="H152" s="211">
        <v>40.396000000000001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139</v>
      </c>
      <c r="AU152" s="217" t="s">
        <v>81</v>
      </c>
      <c r="AV152" s="13" t="s">
        <v>81</v>
      </c>
      <c r="AW152" s="13" t="s">
        <v>29</v>
      </c>
      <c r="AX152" s="13" t="s">
        <v>79</v>
      </c>
      <c r="AY152" s="217" t="s">
        <v>130</v>
      </c>
    </row>
    <row r="153" spans="1:65" s="2" customFormat="1" ht="16.5" customHeight="1">
      <c r="A153" s="34"/>
      <c r="B153" s="35"/>
      <c r="C153" s="192" t="s">
        <v>167</v>
      </c>
      <c r="D153" s="192" t="s">
        <v>133</v>
      </c>
      <c r="E153" s="193" t="s">
        <v>302</v>
      </c>
      <c r="F153" s="194" t="s">
        <v>303</v>
      </c>
      <c r="G153" s="195" t="s">
        <v>275</v>
      </c>
      <c r="H153" s="196">
        <v>70</v>
      </c>
      <c r="I153" s="197"/>
      <c r="J153" s="198">
        <f>ROUND(I153*H153,2)</f>
        <v>0</v>
      </c>
      <c r="K153" s="199"/>
      <c r="L153" s="39"/>
      <c r="M153" s="200" t="s">
        <v>1</v>
      </c>
      <c r="N153" s="201" t="s">
        <v>37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137</v>
      </c>
      <c r="AT153" s="204" t="s">
        <v>133</v>
      </c>
      <c r="AU153" s="204" t="s">
        <v>81</v>
      </c>
      <c r="AY153" s="17" t="s">
        <v>130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79</v>
      </c>
      <c r="BK153" s="205">
        <f>ROUND(I153*H153,2)</f>
        <v>0</v>
      </c>
      <c r="BL153" s="17" t="s">
        <v>137</v>
      </c>
      <c r="BM153" s="204" t="s">
        <v>757</v>
      </c>
    </row>
    <row r="154" spans="1:65" s="13" customFormat="1">
      <c r="B154" s="206"/>
      <c r="C154" s="207"/>
      <c r="D154" s="208" t="s">
        <v>139</v>
      </c>
      <c r="E154" s="209" t="s">
        <v>1</v>
      </c>
      <c r="F154" s="210" t="s">
        <v>758</v>
      </c>
      <c r="G154" s="207"/>
      <c r="H154" s="211">
        <v>70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139</v>
      </c>
      <c r="AU154" s="217" t="s">
        <v>81</v>
      </c>
      <c r="AV154" s="13" t="s">
        <v>81</v>
      </c>
      <c r="AW154" s="13" t="s">
        <v>29</v>
      </c>
      <c r="AX154" s="13" t="s">
        <v>79</v>
      </c>
      <c r="AY154" s="217" t="s">
        <v>130</v>
      </c>
    </row>
    <row r="155" spans="1:65" s="2" customFormat="1" ht="21.75" customHeight="1">
      <c r="A155" s="34"/>
      <c r="B155" s="35"/>
      <c r="C155" s="218" t="s">
        <v>176</v>
      </c>
      <c r="D155" s="218" t="s">
        <v>168</v>
      </c>
      <c r="E155" s="219" t="s">
        <v>306</v>
      </c>
      <c r="F155" s="220" t="s">
        <v>307</v>
      </c>
      <c r="G155" s="221" t="s">
        <v>212</v>
      </c>
      <c r="H155" s="222">
        <v>25.995999999999999</v>
      </c>
      <c r="I155" s="223"/>
      <c r="J155" s="224">
        <f>ROUND(I155*H155,2)</f>
        <v>0</v>
      </c>
      <c r="K155" s="225"/>
      <c r="L155" s="226"/>
      <c r="M155" s="227" t="s">
        <v>1</v>
      </c>
      <c r="N155" s="228" t="s">
        <v>37</v>
      </c>
      <c r="O155" s="71"/>
      <c r="P155" s="202">
        <f>O155*H155</f>
        <v>0</v>
      </c>
      <c r="Q155" s="202">
        <v>1</v>
      </c>
      <c r="R155" s="202">
        <f>Q155*H155</f>
        <v>25.995999999999999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167</v>
      </c>
      <c r="AT155" s="204" t="s">
        <v>168</v>
      </c>
      <c r="AU155" s="204" t="s">
        <v>81</v>
      </c>
      <c r="AY155" s="17" t="s">
        <v>130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7" t="s">
        <v>79</v>
      </c>
      <c r="BK155" s="205">
        <f>ROUND(I155*H155,2)</f>
        <v>0</v>
      </c>
      <c r="BL155" s="17" t="s">
        <v>137</v>
      </c>
      <c r="BM155" s="204" t="s">
        <v>759</v>
      </c>
    </row>
    <row r="156" spans="1:65" s="13" customFormat="1">
      <c r="B156" s="206"/>
      <c r="C156" s="207"/>
      <c r="D156" s="208" t="s">
        <v>139</v>
      </c>
      <c r="E156" s="209" t="s">
        <v>1</v>
      </c>
      <c r="F156" s="210" t="s">
        <v>760</v>
      </c>
      <c r="G156" s="207"/>
      <c r="H156" s="211">
        <v>25.995999999999999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139</v>
      </c>
      <c r="AU156" s="217" t="s">
        <v>81</v>
      </c>
      <c r="AV156" s="13" t="s">
        <v>81</v>
      </c>
      <c r="AW156" s="13" t="s">
        <v>29</v>
      </c>
      <c r="AX156" s="13" t="s">
        <v>79</v>
      </c>
      <c r="AY156" s="217" t="s">
        <v>130</v>
      </c>
    </row>
    <row r="157" spans="1:65" s="2" customFormat="1" ht="21.75" customHeight="1">
      <c r="A157" s="34"/>
      <c r="B157" s="35"/>
      <c r="C157" s="192" t="s">
        <v>181</v>
      </c>
      <c r="D157" s="192" t="s">
        <v>133</v>
      </c>
      <c r="E157" s="193" t="s">
        <v>310</v>
      </c>
      <c r="F157" s="194" t="s">
        <v>311</v>
      </c>
      <c r="G157" s="195" t="s">
        <v>275</v>
      </c>
      <c r="H157" s="196">
        <v>80.48</v>
      </c>
      <c r="I157" s="197"/>
      <c r="J157" s="198">
        <f>ROUND(I157*H157,2)</f>
        <v>0</v>
      </c>
      <c r="K157" s="199"/>
      <c r="L157" s="39"/>
      <c r="M157" s="200" t="s">
        <v>1</v>
      </c>
      <c r="N157" s="201" t="s">
        <v>37</v>
      </c>
      <c r="O157" s="7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137</v>
      </c>
      <c r="AT157" s="204" t="s">
        <v>133</v>
      </c>
      <c r="AU157" s="204" t="s">
        <v>81</v>
      </c>
      <c r="AY157" s="17" t="s">
        <v>130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7" t="s">
        <v>79</v>
      </c>
      <c r="BK157" s="205">
        <f>ROUND(I157*H157,2)</f>
        <v>0</v>
      </c>
      <c r="BL157" s="17" t="s">
        <v>137</v>
      </c>
      <c r="BM157" s="204" t="s">
        <v>761</v>
      </c>
    </row>
    <row r="158" spans="1:65" s="13" customFormat="1">
      <c r="B158" s="206"/>
      <c r="C158" s="207"/>
      <c r="D158" s="208" t="s">
        <v>139</v>
      </c>
      <c r="E158" s="209" t="s">
        <v>1</v>
      </c>
      <c r="F158" s="210" t="s">
        <v>762</v>
      </c>
      <c r="G158" s="207"/>
      <c r="H158" s="211">
        <v>60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139</v>
      </c>
      <c r="AU158" s="217" t="s">
        <v>81</v>
      </c>
      <c r="AV158" s="13" t="s">
        <v>81</v>
      </c>
      <c r="AW158" s="13" t="s">
        <v>29</v>
      </c>
      <c r="AX158" s="13" t="s">
        <v>72</v>
      </c>
      <c r="AY158" s="217" t="s">
        <v>130</v>
      </c>
    </row>
    <row r="159" spans="1:65" s="13" customFormat="1">
      <c r="B159" s="206"/>
      <c r="C159" s="207"/>
      <c r="D159" s="208" t="s">
        <v>139</v>
      </c>
      <c r="E159" s="209" t="s">
        <v>1</v>
      </c>
      <c r="F159" s="210" t="s">
        <v>763</v>
      </c>
      <c r="G159" s="207"/>
      <c r="H159" s="211">
        <v>20.48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139</v>
      </c>
      <c r="AU159" s="217" t="s">
        <v>81</v>
      </c>
      <c r="AV159" s="13" t="s">
        <v>81</v>
      </c>
      <c r="AW159" s="13" t="s">
        <v>29</v>
      </c>
      <c r="AX159" s="13" t="s">
        <v>72</v>
      </c>
      <c r="AY159" s="217" t="s">
        <v>130</v>
      </c>
    </row>
    <row r="160" spans="1:65" s="14" customFormat="1">
      <c r="B160" s="229"/>
      <c r="C160" s="230"/>
      <c r="D160" s="208" t="s">
        <v>139</v>
      </c>
      <c r="E160" s="231" t="s">
        <v>1</v>
      </c>
      <c r="F160" s="232" t="s">
        <v>175</v>
      </c>
      <c r="G160" s="230"/>
      <c r="H160" s="233">
        <v>80.48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139</v>
      </c>
      <c r="AU160" s="239" t="s">
        <v>81</v>
      </c>
      <c r="AV160" s="14" t="s">
        <v>137</v>
      </c>
      <c r="AW160" s="14" t="s">
        <v>29</v>
      </c>
      <c r="AX160" s="14" t="s">
        <v>79</v>
      </c>
      <c r="AY160" s="239" t="s">
        <v>130</v>
      </c>
    </row>
    <row r="161" spans="1:65" s="12" customFormat="1" ht="22.8" customHeight="1">
      <c r="B161" s="176"/>
      <c r="C161" s="177"/>
      <c r="D161" s="178" t="s">
        <v>71</v>
      </c>
      <c r="E161" s="190" t="s">
        <v>81</v>
      </c>
      <c r="F161" s="190" t="s">
        <v>315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SUM(P162:P173)</f>
        <v>0</v>
      </c>
      <c r="Q161" s="184"/>
      <c r="R161" s="185">
        <f>SUM(R162:R173)</f>
        <v>33.111539</v>
      </c>
      <c r="S161" s="184"/>
      <c r="T161" s="186">
        <f>SUM(T162:T173)</f>
        <v>0</v>
      </c>
      <c r="AR161" s="187" t="s">
        <v>79</v>
      </c>
      <c r="AT161" s="188" t="s">
        <v>71</v>
      </c>
      <c r="AU161" s="188" t="s">
        <v>79</v>
      </c>
      <c r="AY161" s="187" t="s">
        <v>130</v>
      </c>
      <c r="BK161" s="189">
        <f>SUM(BK162:BK173)</f>
        <v>0</v>
      </c>
    </row>
    <row r="162" spans="1:65" s="2" customFormat="1" ht="33" customHeight="1">
      <c r="A162" s="34"/>
      <c r="B162" s="35"/>
      <c r="C162" s="192" t="s">
        <v>186</v>
      </c>
      <c r="D162" s="192" t="s">
        <v>133</v>
      </c>
      <c r="E162" s="193" t="s">
        <v>316</v>
      </c>
      <c r="F162" s="194" t="s">
        <v>317</v>
      </c>
      <c r="G162" s="195" t="s">
        <v>203</v>
      </c>
      <c r="H162" s="196">
        <v>21</v>
      </c>
      <c r="I162" s="197"/>
      <c r="J162" s="198">
        <f>ROUND(I162*H162,2)</f>
        <v>0</v>
      </c>
      <c r="K162" s="199"/>
      <c r="L162" s="39"/>
      <c r="M162" s="200" t="s">
        <v>1</v>
      </c>
      <c r="N162" s="201" t="s">
        <v>37</v>
      </c>
      <c r="O162" s="71"/>
      <c r="P162" s="202">
        <f>O162*H162</f>
        <v>0</v>
      </c>
      <c r="Q162" s="202">
        <v>1.5247660000000001</v>
      </c>
      <c r="R162" s="202">
        <f>Q162*H162</f>
        <v>32.020085999999999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137</v>
      </c>
      <c r="AT162" s="204" t="s">
        <v>133</v>
      </c>
      <c r="AU162" s="204" t="s">
        <v>81</v>
      </c>
      <c r="AY162" s="17" t="s">
        <v>130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79</v>
      </c>
      <c r="BK162" s="205">
        <f>ROUND(I162*H162,2)</f>
        <v>0</v>
      </c>
      <c r="BL162" s="17" t="s">
        <v>137</v>
      </c>
      <c r="BM162" s="204" t="s">
        <v>764</v>
      </c>
    </row>
    <row r="163" spans="1:65" s="13" customFormat="1">
      <c r="B163" s="206"/>
      <c r="C163" s="207"/>
      <c r="D163" s="208" t="s">
        <v>139</v>
      </c>
      <c r="E163" s="209" t="s">
        <v>1</v>
      </c>
      <c r="F163" s="210" t="s">
        <v>765</v>
      </c>
      <c r="G163" s="207"/>
      <c r="H163" s="211">
        <v>21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139</v>
      </c>
      <c r="AU163" s="217" t="s">
        <v>81</v>
      </c>
      <c r="AV163" s="13" t="s">
        <v>81</v>
      </c>
      <c r="AW163" s="13" t="s">
        <v>29</v>
      </c>
      <c r="AX163" s="13" t="s">
        <v>79</v>
      </c>
      <c r="AY163" s="217" t="s">
        <v>130</v>
      </c>
    </row>
    <row r="164" spans="1:65" s="2" customFormat="1" ht="21.75" customHeight="1">
      <c r="A164" s="34"/>
      <c r="B164" s="35"/>
      <c r="C164" s="192" t="s">
        <v>191</v>
      </c>
      <c r="D164" s="192" t="s">
        <v>133</v>
      </c>
      <c r="E164" s="193" t="s">
        <v>320</v>
      </c>
      <c r="F164" s="194" t="s">
        <v>321</v>
      </c>
      <c r="G164" s="195" t="s">
        <v>275</v>
      </c>
      <c r="H164" s="196">
        <v>114</v>
      </c>
      <c r="I164" s="197"/>
      <c r="J164" s="198">
        <f>ROUND(I164*H164,2)</f>
        <v>0</v>
      </c>
      <c r="K164" s="199"/>
      <c r="L164" s="39"/>
      <c r="M164" s="200" t="s">
        <v>1</v>
      </c>
      <c r="N164" s="201" t="s">
        <v>37</v>
      </c>
      <c r="O164" s="71"/>
      <c r="P164" s="202">
        <f>O164*H164</f>
        <v>0</v>
      </c>
      <c r="Q164" s="202">
        <v>1.3750000000000001E-4</v>
      </c>
      <c r="R164" s="202">
        <f>Q164*H164</f>
        <v>1.5675000000000001E-2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137</v>
      </c>
      <c r="AT164" s="204" t="s">
        <v>133</v>
      </c>
      <c r="AU164" s="204" t="s">
        <v>81</v>
      </c>
      <c r="AY164" s="17" t="s">
        <v>130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7" t="s">
        <v>79</v>
      </c>
      <c r="BK164" s="205">
        <f>ROUND(I164*H164,2)</f>
        <v>0</v>
      </c>
      <c r="BL164" s="17" t="s">
        <v>137</v>
      </c>
      <c r="BM164" s="204" t="s">
        <v>766</v>
      </c>
    </row>
    <row r="165" spans="1:65" s="13" customFormat="1" ht="20.399999999999999">
      <c r="B165" s="206"/>
      <c r="C165" s="207"/>
      <c r="D165" s="208" t="s">
        <v>139</v>
      </c>
      <c r="E165" s="209" t="s">
        <v>1</v>
      </c>
      <c r="F165" s="210" t="s">
        <v>767</v>
      </c>
      <c r="G165" s="207"/>
      <c r="H165" s="211">
        <v>114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139</v>
      </c>
      <c r="AU165" s="217" t="s">
        <v>81</v>
      </c>
      <c r="AV165" s="13" t="s">
        <v>81</v>
      </c>
      <c r="AW165" s="13" t="s">
        <v>29</v>
      </c>
      <c r="AX165" s="13" t="s">
        <v>72</v>
      </c>
      <c r="AY165" s="217" t="s">
        <v>130</v>
      </c>
    </row>
    <row r="166" spans="1:65" s="14" customFormat="1">
      <c r="B166" s="229"/>
      <c r="C166" s="230"/>
      <c r="D166" s="208" t="s">
        <v>139</v>
      </c>
      <c r="E166" s="231" t="s">
        <v>1</v>
      </c>
      <c r="F166" s="232" t="s">
        <v>175</v>
      </c>
      <c r="G166" s="230"/>
      <c r="H166" s="233">
        <v>114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139</v>
      </c>
      <c r="AU166" s="239" t="s">
        <v>81</v>
      </c>
      <c r="AV166" s="14" t="s">
        <v>137</v>
      </c>
      <c r="AW166" s="14" t="s">
        <v>29</v>
      </c>
      <c r="AX166" s="14" t="s">
        <v>79</v>
      </c>
      <c r="AY166" s="239" t="s">
        <v>130</v>
      </c>
    </row>
    <row r="167" spans="1:65" s="2" customFormat="1" ht="16.5" customHeight="1">
      <c r="A167" s="34"/>
      <c r="B167" s="35"/>
      <c r="C167" s="218" t="s">
        <v>196</v>
      </c>
      <c r="D167" s="218" t="s">
        <v>168</v>
      </c>
      <c r="E167" s="219" t="s">
        <v>324</v>
      </c>
      <c r="F167" s="220" t="s">
        <v>325</v>
      </c>
      <c r="G167" s="221" t="s">
        <v>275</v>
      </c>
      <c r="H167" s="222">
        <v>125.4</v>
      </c>
      <c r="I167" s="223"/>
      <c r="J167" s="224">
        <f>ROUND(I167*H167,2)</f>
        <v>0</v>
      </c>
      <c r="K167" s="225"/>
      <c r="L167" s="226"/>
      <c r="M167" s="227" t="s">
        <v>1</v>
      </c>
      <c r="N167" s="228" t="s">
        <v>37</v>
      </c>
      <c r="O167" s="71"/>
      <c r="P167" s="202">
        <f>O167*H167</f>
        <v>0</v>
      </c>
      <c r="Q167" s="202">
        <v>2.1700000000000001E-3</v>
      </c>
      <c r="R167" s="202">
        <f>Q167*H167</f>
        <v>0.27211800000000003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167</v>
      </c>
      <c r="AT167" s="204" t="s">
        <v>168</v>
      </c>
      <c r="AU167" s="204" t="s">
        <v>81</v>
      </c>
      <c r="AY167" s="17" t="s">
        <v>130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7" t="s">
        <v>79</v>
      </c>
      <c r="BK167" s="205">
        <f>ROUND(I167*H167,2)</f>
        <v>0</v>
      </c>
      <c r="BL167" s="17" t="s">
        <v>137</v>
      </c>
      <c r="BM167" s="204" t="s">
        <v>768</v>
      </c>
    </row>
    <row r="168" spans="1:65" s="15" customFormat="1">
      <c r="B168" s="243"/>
      <c r="C168" s="244"/>
      <c r="D168" s="208" t="s">
        <v>139</v>
      </c>
      <c r="E168" s="245" t="s">
        <v>1</v>
      </c>
      <c r="F168" s="246" t="s">
        <v>769</v>
      </c>
      <c r="G168" s="244"/>
      <c r="H168" s="245" t="s">
        <v>1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139</v>
      </c>
      <c r="AU168" s="252" t="s">
        <v>81</v>
      </c>
      <c r="AV168" s="15" t="s">
        <v>79</v>
      </c>
      <c r="AW168" s="15" t="s">
        <v>29</v>
      </c>
      <c r="AX168" s="15" t="s">
        <v>72</v>
      </c>
      <c r="AY168" s="252" t="s">
        <v>130</v>
      </c>
    </row>
    <row r="169" spans="1:65" s="13" customFormat="1">
      <c r="B169" s="206"/>
      <c r="C169" s="207"/>
      <c r="D169" s="208" t="s">
        <v>139</v>
      </c>
      <c r="E169" s="209" t="s">
        <v>1</v>
      </c>
      <c r="F169" s="210" t="s">
        <v>770</v>
      </c>
      <c r="G169" s="207"/>
      <c r="H169" s="211">
        <v>125.4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139</v>
      </c>
      <c r="AU169" s="217" t="s">
        <v>81</v>
      </c>
      <c r="AV169" s="13" t="s">
        <v>81</v>
      </c>
      <c r="AW169" s="13" t="s">
        <v>29</v>
      </c>
      <c r="AX169" s="13" t="s">
        <v>79</v>
      </c>
      <c r="AY169" s="217" t="s">
        <v>130</v>
      </c>
    </row>
    <row r="170" spans="1:65" s="2" customFormat="1" ht="16.5" customHeight="1">
      <c r="A170" s="34"/>
      <c r="B170" s="35"/>
      <c r="C170" s="218" t="s">
        <v>200</v>
      </c>
      <c r="D170" s="218" t="s">
        <v>168</v>
      </c>
      <c r="E170" s="219" t="s">
        <v>329</v>
      </c>
      <c r="F170" s="220" t="s">
        <v>330</v>
      </c>
      <c r="G170" s="221" t="s">
        <v>275</v>
      </c>
      <c r="H170" s="222">
        <v>99</v>
      </c>
      <c r="I170" s="223"/>
      <c r="J170" s="224">
        <f>ROUND(I170*H170,2)</f>
        <v>0</v>
      </c>
      <c r="K170" s="225"/>
      <c r="L170" s="226"/>
      <c r="M170" s="227" t="s">
        <v>1</v>
      </c>
      <c r="N170" s="228" t="s">
        <v>37</v>
      </c>
      <c r="O170" s="71"/>
      <c r="P170" s="202">
        <f>O170*H170</f>
        <v>0</v>
      </c>
      <c r="Q170" s="202">
        <v>7.92E-3</v>
      </c>
      <c r="R170" s="202">
        <f>Q170*H170</f>
        <v>0.78408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167</v>
      </c>
      <c r="AT170" s="204" t="s">
        <v>168</v>
      </c>
      <c r="AU170" s="204" t="s">
        <v>81</v>
      </c>
      <c r="AY170" s="17" t="s">
        <v>130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79</v>
      </c>
      <c r="BK170" s="205">
        <f>ROUND(I170*H170,2)</f>
        <v>0</v>
      </c>
      <c r="BL170" s="17" t="s">
        <v>137</v>
      </c>
      <c r="BM170" s="204" t="s">
        <v>771</v>
      </c>
    </row>
    <row r="171" spans="1:65" s="13" customFormat="1" ht="20.399999999999999">
      <c r="B171" s="206"/>
      <c r="C171" s="207"/>
      <c r="D171" s="208" t="s">
        <v>139</v>
      </c>
      <c r="E171" s="209" t="s">
        <v>1</v>
      </c>
      <c r="F171" s="210" t="s">
        <v>772</v>
      </c>
      <c r="G171" s="207"/>
      <c r="H171" s="211">
        <v>99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139</v>
      </c>
      <c r="AU171" s="217" t="s">
        <v>81</v>
      </c>
      <c r="AV171" s="13" t="s">
        <v>81</v>
      </c>
      <c r="AW171" s="13" t="s">
        <v>29</v>
      </c>
      <c r="AX171" s="13" t="s">
        <v>79</v>
      </c>
      <c r="AY171" s="217" t="s">
        <v>130</v>
      </c>
    </row>
    <row r="172" spans="1:65" s="2" customFormat="1" ht="16.5" customHeight="1">
      <c r="A172" s="34"/>
      <c r="B172" s="35"/>
      <c r="C172" s="218" t="s">
        <v>8</v>
      </c>
      <c r="D172" s="218" t="s">
        <v>168</v>
      </c>
      <c r="E172" s="219" t="s">
        <v>333</v>
      </c>
      <c r="F172" s="220" t="s">
        <v>334</v>
      </c>
      <c r="G172" s="221" t="s">
        <v>275</v>
      </c>
      <c r="H172" s="222">
        <v>4.4000000000000004</v>
      </c>
      <c r="I172" s="223"/>
      <c r="J172" s="224">
        <f>ROUND(I172*H172,2)</f>
        <v>0</v>
      </c>
      <c r="K172" s="225"/>
      <c r="L172" s="226"/>
      <c r="M172" s="227" t="s">
        <v>1</v>
      </c>
      <c r="N172" s="228" t="s">
        <v>37</v>
      </c>
      <c r="O172" s="71"/>
      <c r="P172" s="202">
        <f>O172*H172</f>
        <v>0</v>
      </c>
      <c r="Q172" s="202">
        <v>4.45E-3</v>
      </c>
      <c r="R172" s="202">
        <f>Q172*H172</f>
        <v>1.958E-2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167</v>
      </c>
      <c r="AT172" s="204" t="s">
        <v>168</v>
      </c>
      <c r="AU172" s="204" t="s">
        <v>81</v>
      </c>
      <c r="AY172" s="17" t="s">
        <v>130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7" t="s">
        <v>79</v>
      </c>
      <c r="BK172" s="205">
        <f>ROUND(I172*H172,2)</f>
        <v>0</v>
      </c>
      <c r="BL172" s="17" t="s">
        <v>137</v>
      </c>
      <c r="BM172" s="204" t="s">
        <v>773</v>
      </c>
    </row>
    <row r="173" spans="1:65" s="13" customFormat="1" ht="20.399999999999999">
      <c r="B173" s="206"/>
      <c r="C173" s="207"/>
      <c r="D173" s="208" t="s">
        <v>139</v>
      </c>
      <c r="E173" s="209" t="s">
        <v>1</v>
      </c>
      <c r="F173" s="210" t="s">
        <v>336</v>
      </c>
      <c r="G173" s="207"/>
      <c r="H173" s="211">
        <v>4.4000000000000004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139</v>
      </c>
      <c r="AU173" s="217" t="s">
        <v>81</v>
      </c>
      <c r="AV173" s="13" t="s">
        <v>81</v>
      </c>
      <c r="AW173" s="13" t="s">
        <v>29</v>
      </c>
      <c r="AX173" s="13" t="s">
        <v>79</v>
      </c>
      <c r="AY173" s="217" t="s">
        <v>130</v>
      </c>
    </row>
    <row r="174" spans="1:65" s="12" customFormat="1" ht="22.8" customHeight="1">
      <c r="B174" s="176"/>
      <c r="C174" s="177"/>
      <c r="D174" s="178" t="s">
        <v>71</v>
      </c>
      <c r="E174" s="190" t="s">
        <v>146</v>
      </c>
      <c r="F174" s="190" t="s">
        <v>337</v>
      </c>
      <c r="G174" s="177"/>
      <c r="H174" s="177"/>
      <c r="I174" s="180"/>
      <c r="J174" s="191">
        <f>BK174</f>
        <v>0</v>
      </c>
      <c r="K174" s="177"/>
      <c r="L174" s="182"/>
      <c r="M174" s="183"/>
      <c r="N174" s="184"/>
      <c r="O174" s="184"/>
      <c r="P174" s="185">
        <f>SUM(P175:P184)</f>
        <v>0</v>
      </c>
      <c r="Q174" s="184"/>
      <c r="R174" s="185">
        <f>SUM(R175:R184)</f>
        <v>1.3871936992</v>
      </c>
      <c r="S174" s="184"/>
      <c r="T174" s="186">
        <f>SUM(T175:T184)</f>
        <v>0</v>
      </c>
      <c r="AR174" s="187" t="s">
        <v>79</v>
      </c>
      <c r="AT174" s="188" t="s">
        <v>71</v>
      </c>
      <c r="AU174" s="188" t="s">
        <v>79</v>
      </c>
      <c r="AY174" s="187" t="s">
        <v>130</v>
      </c>
      <c r="BK174" s="189">
        <f>SUM(BK175:BK184)</f>
        <v>0</v>
      </c>
    </row>
    <row r="175" spans="1:65" s="2" customFormat="1" ht="16.5" customHeight="1">
      <c r="A175" s="34"/>
      <c r="B175" s="35"/>
      <c r="C175" s="192" t="s">
        <v>209</v>
      </c>
      <c r="D175" s="192" t="s">
        <v>133</v>
      </c>
      <c r="E175" s="193" t="s">
        <v>774</v>
      </c>
      <c r="F175" s="194" t="s">
        <v>775</v>
      </c>
      <c r="G175" s="195" t="s">
        <v>143</v>
      </c>
      <c r="H175" s="196">
        <v>1.2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37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137</v>
      </c>
      <c r="AT175" s="204" t="s">
        <v>133</v>
      </c>
      <c r="AU175" s="204" t="s">
        <v>81</v>
      </c>
      <c r="AY175" s="17" t="s">
        <v>130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79</v>
      </c>
      <c r="BK175" s="205">
        <f>ROUND(I175*H175,2)</f>
        <v>0</v>
      </c>
      <c r="BL175" s="17" t="s">
        <v>137</v>
      </c>
      <c r="BM175" s="204" t="s">
        <v>776</v>
      </c>
    </row>
    <row r="176" spans="1:65" s="13" customFormat="1">
      <c r="B176" s="206"/>
      <c r="C176" s="207"/>
      <c r="D176" s="208" t="s">
        <v>139</v>
      </c>
      <c r="E176" s="209" t="s">
        <v>1</v>
      </c>
      <c r="F176" s="210" t="s">
        <v>777</v>
      </c>
      <c r="G176" s="207"/>
      <c r="H176" s="211">
        <v>1.2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139</v>
      </c>
      <c r="AU176" s="217" t="s">
        <v>81</v>
      </c>
      <c r="AV176" s="13" t="s">
        <v>81</v>
      </c>
      <c r="AW176" s="13" t="s">
        <v>29</v>
      </c>
      <c r="AX176" s="13" t="s">
        <v>79</v>
      </c>
      <c r="AY176" s="217" t="s">
        <v>130</v>
      </c>
    </row>
    <row r="177" spans="1:65" s="2" customFormat="1" ht="16.5" customHeight="1">
      <c r="A177" s="34"/>
      <c r="B177" s="35"/>
      <c r="C177" s="192" t="s">
        <v>216</v>
      </c>
      <c r="D177" s="192" t="s">
        <v>133</v>
      </c>
      <c r="E177" s="193" t="s">
        <v>778</v>
      </c>
      <c r="F177" s="194" t="s">
        <v>779</v>
      </c>
      <c r="G177" s="195" t="s">
        <v>275</v>
      </c>
      <c r="H177" s="196">
        <v>9.9600000000000009</v>
      </c>
      <c r="I177" s="197"/>
      <c r="J177" s="198">
        <f>ROUND(I177*H177,2)</f>
        <v>0</v>
      </c>
      <c r="K177" s="199"/>
      <c r="L177" s="39"/>
      <c r="M177" s="200" t="s">
        <v>1</v>
      </c>
      <c r="N177" s="201" t="s">
        <v>37</v>
      </c>
      <c r="O177" s="71"/>
      <c r="P177" s="202">
        <f>O177*H177</f>
        <v>0</v>
      </c>
      <c r="Q177" s="202">
        <v>4.1744200000000002E-2</v>
      </c>
      <c r="R177" s="202">
        <f>Q177*H177</f>
        <v>0.41577223200000007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137</v>
      </c>
      <c r="AT177" s="204" t="s">
        <v>133</v>
      </c>
      <c r="AU177" s="204" t="s">
        <v>81</v>
      </c>
      <c r="AY177" s="17" t="s">
        <v>130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7" t="s">
        <v>79</v>
      </c>
      <c r="BK177" s="205">
        <f>ROUND(I177*H177,2)</f>
        <v>0</v>
      </c>
      <c r="BL177" s="17" t="s">
        <v>137</v>
      </c>
      <c r="BM177" s="204" t="s">
        <v>780</v>
      </c>
    </row>
    <row r="178" spans="1:65" s="13" customFormat="1">
      <c r="B178" s="206"/>
      <c r="C178" s="207"/>
      <c r="D178" s="208" t="s">
        <v>139</v>
      </c>
      <c r="E178" s="209" t="s">
        <v>1</v>
      </c>
      <c r="F178" s="210" t="s">
        <v>781</v>
      </c>
      <c r="G178" s="207"/>
      <c r="H178" s="211">
        <v>9.9600000000000009</v>
      </c>
      <c r="I178" s="212"/>
      <c r="J178" s="207"/>
      <c r="K178" s="207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139</v>
      </c>
      <c r="AU178" s="217" t="s">
        <v>81</v>
      </c>
      <c r="AV178" s="13" t="s">
        <v>81</v>
      </c>
      <c r="AW178" s="13" t="s">
        <v>29</v>
      </c>
      <c r="AX178" s="13" t="s">
        <v>79</v>
      </c>
      <c r="AY178" s="217" t="s">
        <v>130</v>
      </c>
    </row>
    <row r="179" spans="1:65" s="2" customFormat="1" ht="16.5" customHeight="1">
      <c r="A179" s="34"/>
      <c r="B179" s="35"/>
      <c r="C179" s="192" t="s">
        <v>221</v>
      </c>
      <c r="D179" s="192" t="s">
        <v>133</v>
      </c>
      <c r="E179" s="193" t="s">
        <v>782</v>
      </c>
      <c r="F179" s="194" t="s">
        <v>783</v>
      </c>
      <c r="G179" s="195" t="s">
        <v>275</v>
      </c>
      <c r="H179" s="196">
        <v>9.9600000000000009</v>
      </c>
      <c r="I179" s="197"/>
      <c r="J179" s="198">
        <f>ROUND(I179*H179,2)</f>
        <v>0</v>
      </c>
      <c r="K179" s="199"/>
      <c r="L179" s="39"/>
      <c r="M179" s="200" t="s">
        <v>1</v>
      </c>
      <c r="N179" s="201" t="s">
        <v>37</v>
      </c>
      <c r="O179" s="71"/>
      <c r="P179" s="202">
        <f>O179*H179</f>
        <v>0</v>
      </c>
      <c r="Q179" s="202">
        <v>1.5E-5</v>
      </c>
      <c r="R179" s="202">
        <f>Q179*H179</f>
        <v>1.4940000000000003E-4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137</v>
      </c>
      <c r="AT179" s="204" t="s">
        <v>133</v>
      </c>
      <c r="AU179" s="204" t="s">
        <v>81</v>
      </c>
      <c r="AY179" s="17" t="s">
        <v>130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7" t="s">
        <v>79</v>
      </c>
      <c r="BK179" s="205">
        <f>ROUND(I179*H179,2)</f>
        <v>0</v>
      </c>
      <c r="BL179" s="17" t="s">
        <v>137</v>
      </c>
      <c r="BM179" s="204" t="s">
        <v>784</v>
      </c>
    </row>
    <row r="180" spans="1:65" s="13" customFormat="1">
      <c r="B180" s="206"/>
      <c r="C180" s="207"/>
      <c r="D180" s="208" t="s">
        <v>139</v>
      </c>
      <c r="E180" s="209" t="s">
        <v>1</v>
      </c>
      <c r="F180" s="210" t="s">
        <v>781</v>
      </c>
      <c r="G180" s="207"/>
      <c r="H180" s="211">
        <v>9.9600000000000009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139</v>
      </c>
      <c r="AU180" s="217" t="s">
        <v>81</v>
      </c>
      <c r="AV180" s="13" t="s">
        <v>81</v>
      </c>
      <c r="AW180" s="13" t="s">
        <v>29</v>
      </c>
      <c r="AX180" s="13" t="s">
        <v>79</v>
      </c>
      <c r="AY180" s="217" t="s">
        <v>130</v>
      </c>
    </row>
    <row r="181" spans="1:65" s="2" customFormat="1" ht="16.5" customHeight="1">
      <c r="A181" s="34"/>
      <c r="B181" s="35"/>
      <c r="C181" s="192" t="s">
        <v>226</v>
      </c>
      <c r="D181" s="192" t="s">
        <v>133</v>
      </c>
      <c r="E181" s="193" t="s">
        <v>785</v>
      </c>
      <c r="F181" s="194" t="s">
        <v>786</v>
      </c>
      <c r="G181" s="195" t="s">
        <v>212</v>
      </c>
      <c r="H181" s="196">
        <v>0.13600000000000001</v>
      </c>
      <c r="I181" s="197"/>
      <c r="J181" s="198">
        <f>ROUND(I181*H181,2)</f>
        <v>0</v>
      </c>
      <c r="K181" s="199"/>
      <c r="L181" s="39"/>
      <c r="M181" s="200" t="s">
        <v>1</v>
      </c>
      <c r="N181" s="201" t="s">
        <v>37</v>
      </c>
      <c r="O181" s="71"/>
      <c r="P181" s="202">
        <f>O181*H181</f>
        <v>0</v>
      </c>
      <c r="Q181" s="202">
        <v>1.0487652000000001</v>
      </c>
      <c r="R181" s="202">
        <f>Q181*H181</f>
        <v>0.14263206720000002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137</v>
      </c>
      <c r="AT181" s="204" t="s">
        <v>133</v>
      </c>
      <c r="AU181" s="204" t="s">
        <v>81</v>
      </c>
      <c r="AY181" s="17" t="s">
        <v>130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7" t="s">
        <v>79</v>
      </c>
      <c r="BK181" s="205">
        <f>ROUND(I181*H181,2)</f>
        <v>0</v>
      </c>
      <c r="BL181" s="17" t="s">
        <v>137</v>
      </c>
      <c r="BM181" s="204" t="s">
        <v>787</v>
      </c>
    </row>
    <row r="182" spans="1:65" s="13" customFormat="1">
      <c r="B182" s="206"/>
      <c r="C182" s="207"/>
      <c r="D182" s="208" t="s">
        <v>139</v>
      </c>
      <c r="E182" s="209" t="s">
        <v>1</v>
      </c>
      <c r="F182" s="210" t="s">
        <v>788</v>
      </c>
      <c r="G182" s="207"/>
      <c r="H182" s="211">
        <v>0.13600000000000001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139</v>
      </c>
      <c r="AU182" s="217" t="s">
        <v>81</v>
      </c>
      <c r="AV182" s="13" t="s">
        <v>81</v>
      </c>
      <c r="AW182" s="13" t="s">
        <v>29</v>
      </c>
      <c r="AX182" s="13" t="s">
        <v>79</v>
      </c>
      <c r="AY182" s="217" t="s">
        <v>130</v>
      </c>
    </row>
    <row r="183" spans="1:65" s="2" customFormat="1" ht="21.75" customHeight="1">
      <c r="A183" s="34"/>
      <c r="B183" s="35"/>
      <c r="C183" s="192" t="s">
        <v>230</v>
      </c>
      <c r="D183" s="192" t="s">
        <v>133</v>
      </c>
      <c r="E183" s="193" t="s">
        <v>789</v>
      </c>
      <c r="F183" s="194" t="s">
        <v>790</v>
      </c>
      <c r="G183" s="195" t="s">
        <v>171</v>
      </c>
      <c r="H183" s="196">
        <v>4</v>
      </c>
      <c r="I183" s="197"/>
      <c r="J183" s="198">
        <f>ROUND(I183*H183,2)</f>
        <v>0</v>
      </c>
      <c r="K183" s="199"/>
      <c r="L183" s="39"/>
      <c r="M183" s="200" t="s">
        <v>1</v>
      </c>
      <c r="N183" s="201" t="s">
        <v>37</v>
      </c>
      <c r="O183" s="71"/>
      <c r="P183" s="202">
        <f>O183*H183</f>
        <v>0</v>
      </c>
      <c r="Q183" s="202">
        <v>0.20716000000000001</v>
      </c>
      <c r="R183" s="202">
        <f>Q183*H183</f>
        <v>0.82864000000000004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137</v>
      </c>
      <c r="AT183" s="204" t="s">
        <v>133</v>
      </c>
      <c r="AU183" s="204" t="s">
        <v>81</v>
      </c>
      <c r="AY183" s="17" t="s">
        <v>130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79</v>
      </c>
      <c r="BK183" s="205">
        <f>ROUND(I183*H183,2)</f>
        <v>0</v>
      </c>
      <c r="BL183" s="17" t="s">
        <v>137</v>
      </c>
      <c r="BM183" s="204" t="s">
        <v>791</v>
      </c>
    </row>
    <row r="184" spans="1:65" s="13" customFormat="1">
      <c r="B184" s="206"/>
      <c r="C184" s="207"/>
      <c r="D184" s="208" t="s">
        <v>139</v>
      </c>
      <c r="E184" s="209" t="s">
        <v>1</v>
      </c>
      <c r="F184" s="210" t="s">
        <v>792</v>
      </c>
      <c r="G184" s="207"/>
      <c r="H184" s="211">
        <v>4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139</v>
      </c>
      <c r="AU184" s="217" t="s">
        <v>81</v>
      </c>
      <c r="AV184" s="13" t="s">
        <v>81</v>
      </c>
      <c r="AW184" s="13" t="s">
        <v>29</v>
      </c>
      <c r="AX184" s="13" t="s">
        <v>79</v>
      </c>
      <c r="AY184" s="217" t="s">
        <v>130</v>
      </c>
    </row>
    <row r="185" spans="1:65" s="12" customFormat="1" ht="22.8" customHeight="1">
      <c r="B185" s="176"/>
      <c r="C185" s="177"/>
      <c r="D185" s="178" t="s">
        <v>71</v>
      </c>
      <c r="E185" s="190" t="s">
        <v>137</v>
      </c>
      <c r="F185" s="190" t="s">
        <v>342</v>
      </c>
      <c r="G185" s="177"/>
      <c r="H185" s="177"/>
      <c r="I185" s="180"/>
      <c r="J185" s="191">
        <f>BK185</f>
        <v>0</v>
      </c>
      <c r="K185" s="177"/>
      <c r="L185" s="182"/>
      <c r="M185" s="183"/>
      <c r="N185" s="184"/>
      <c r="O185" s="184"/>
      <c r="P185" s="185">
        <f>SUM(P186:P225)</f>
        <v>0</v>
      </c>
      <c r="Q185" s="184"/>
      <c r="R185" s="185">
        <f>SUM(R186:R225)</f>
        <v>14.22488274</v>
      </c>
      <c r="S185" s="184"/>
      <c r="T185" s="186">
        <f>SUM(T186:T225)</f>
        <v>8.8592300000000002</v>
      </c>
      <c r="AR185" s="187" t="s">
        <v>79</v>
      </c>
      <c r="AT185" s="188" t="s">
        <v>71</v>
      </c>
      <c r="AU185" s="188" t="s">
        <v>79</v>
      </c>
      <c r="AY185" s="187" t="s">
        <v>130</v>
      </c>
      <c r="BK185" s="189">
        <f>SUM(BK186:BK225)</f>
        <v>0</v>
      </c>
    </row>
    <row r="186" spans="1:65" s="2" customFormat="1" ht="21.75" customHeight="1">
      <c r="A186" s="34"/>
      <c r="B186" s="35"/>
      <c r="C186" s="192" t="s">
        <v>7</v>
      </c>
      <c r="D186" s="192" t="s">
        <v>133</v>
      </c>
      <c r="E186" s="193" t="s">
        <v>343</v>
      </c>
      <c r="F186" s="194" t="s">
        <v>344</v>
      </c>
      <c r="G186" s="195" t="s">
        <v>143</v>
      </c>
      <c r="H186" s="196">
        <v>8</v>
      </c>
      <c r="I186" s="197"/>
      <c r="J186" s="198">
        <f>ROUND(I186*H186,2)</f>
        <v>0</v>
      </c>
      <c r="K186" s="199"/>
      <c r="L186" s="39"/>
      <c r="M186" s="200" t="s">
        <v>1</v>
      </c>
      <c r="N186" s="201" t="s">
        <v>37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137</v>
      </c>
      <c r="AT186" s="204" t="s">
        <v>133</v>
      </c>
      <c r="AU186" s="204" t="s">
        <v>81</v>
      </c>
      <c r="AY186" s="17" t="s">
        <v>130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79</v>
      </c>
      <c r="BK186" s="205">
        <f>ROUND(I186*H186,2)</f>
        <v>0</v>
      </c>
      <c r="BL186" s="17" t="s">
        <v>137</v>
      </c>
      <c r="BM186" s="204" t="s">
        <v>793</v>
      </c>
    </row>
    <row r="187" spans="1:65" s="13" customFormat="1">
      <c r="B187" s="206"/>
      <c r="C187" s="207"/>
      <c r="D187" s="208" t="s">
        <v>139</v>
      </c>
      <c r="E187" s="209" t="s">
        <v>1</v>
      </c>
      <c r="F187" s="210" t="s">
        <v>794</v>
      </c>
      <c r="G187" s="207"/>
      <c r="H187" s="211">
        <v>4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139</v>
      </c>
      <c r="AU187" s="217" t="s">
        <v>81</v>
      </c>
      <c r="AV187" s="13" t="s">
        <v>81</v>
      </c>
      <c r="AW187" s="13" t="s">
        <v>29</v>
      </c>
      <c r="AX187" s="13" t="s">
        <v>72</v>
      </c>
      <c r="AY187" s="217" t="s">
        <v>130</v>
      </c>
    </row>
    <row r="188" spans="1:65" s="13" customFormat="1">
      <c r="B188" s="206"/>
      <c r="C188" s="207"/>
      <c r="D188" s="208" t="s">
        <v>139</v>
      </c>
      <c r="E188" s="209" t="s">
        <v>1</v>
      </c>
      <c r="F188" s="210" t="s">
        <v>795</v>
      </c>
      <c r="G188" s="207"/>
      <c r="H188" s="211">
        <v>4</v>
      </c>
      <c r="I188" s="212"/>
      <c r="J188" s="207"/>
      <c r="K188" s="207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139</v>
      </c>
      <c r="AU188" s="217" t="s">
        <v>81</v>
      </c>
      <c r="AV188" s="13" t="s">
        <v>81</v>
      </c>
      <c r="AW188" s="13" t="s">
        <v>29</v>
      </c>
      <c r="AX188" s="13" t="s">
        <v>72</v>
      </c>
      <c r="AY188" s="217" t="s">
        <v>130</v>
      </c>
    </row>
    <row r="189" spans="1:65" s="14" customFormat="1">
      <c r="B189" s="229"/>
      <c r="C189" s="230"/>
      <c r="D189" s="208" t="s">
        <v>139</v>
      </c>
      <c r="E189" s="231" t="s">
        <v>1</v>
      </c>
      <c r="F189" s="232" t="s">
        <v>175</v>
      </c>
      <c r="G189" s="230"/>
      <c r="H189" s="233">
        <v>8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139</v>
      </c>
      <c r="AU189" s="239" t="s">
        <v>81</v>
      </c>
      <c r="AV189" s="14" t="s">
        <v>137</v>
      </c>
      <c r="AW189" s="14" t="s">
        <v>29</v>
      </c>
      <c r="AX189" s="14" t="s">
        <v>79</v>
      </c>
      <c r="AY189" s="239" t="s">
        <v>130</v>
      </c>
    </row>
    <row r="190" spans="1:65" s="2" customFormat="1" ht="21.75" customHeight="1">
      <c r="A190" s="34"/>
      <c r="B190" s="35"/>
      <c r="C190" s="192" t="s">
        <v>242</v>
      </c>
      <c r="D190" s="192" t="s">
        <v>133</v>
      </c>
      <c r="E190" s="193" t="s">
        <v>348</v>
      </c>
      <c r="F190" s="194" t="s">
        <v>349</v>
      </c>
      <c r="G190" s="195" t="s">
        <v>275</v>
      </c>
      <c r="H190" s="196">
        <v>55</v>
      </c>
      <c r="I190" s="197"/>
      <c r="J190" s="198">
        <f>ROUND(I190*H190,2)</f>
        <v>0</v>
      </c>
      <c r="K190" s="199"/>
      <c r="L190" s="39"/>
      <c r="M190" s="200" t="s">
        <v>1</v>
      </c>
      <c r="N190" s="201" t="s">
        <v>37</v>
      </c>
      <c r="O190" s="71"/>
      <c r="P190" s="202">
        <f>O190*H190</f>
        <v>0</v>
      </c>
      <c r="Q190" s="202">
        <v>3.6850000000000001E-4</v>
      </c>
      <c r="R190" s="202">
        <f>Q190*H190</f>
        <v>2.0267500000000001E-2</v>
      </c>
      <c r="S190" s="202">
        <v>0.06</v>
      </c>
      <c r="T190" s="203">
        <f>S190*H190</f>
        <v>3.3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137</v>
      </c>
      <c r="AT190" s="204" t="s">
        <v>133</v>
      </c>
      <c r="AU190" s="204" t="s">
        <v>81</v>
      </c>
      <c r="AY190" s="17" t="s">
        <v>130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79</v>
      </c>
      <c r="BK190" s="205">
        <f>ROUND(I190*H190,2)</f>
        <v>0</v>
      </c>
      <c r="BL190" s="17" t="s">
        <v>137</v>
      </c>
      <c r="BM190" s="204" t="s">
        <v>796</v>
      </c>
    </row>
    <row r="191" spans="1:65" s="13" customFormat="1">
      <c r="B191" s="206"/>
      <c r="C191" s="207"/>
      <c r="D191" s="208" t="s">
        <v>139</v>
      </c>
      <c r="E191" s="209" t="s">
        <v>1</v>
      </c>
      <c r="F191" s="210" t="s">
        <v>522</v>
      </c>
      <c r="G191" s="207"/>
      <c r="H191" s="211">
        <v>55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139</v>
      </c>
      <c r="AU191" s="217" t="s">
        <v>81</v>
      </c>
      <c r="AV191" s="13" t="s">
        <v>81</v>
      </c>
      <c r="AW191" s="13" t="s">
        <v>29</v>
      </c>
      <c r="AX191" s="13" t="s">
        <v>79</v>
      </c>
      <c r="AY191" s="217" t="s">
        <v>130</v>
      </c>
    </row>
    <row r="192" spans="1:65" s="2" customFormat="1" ht="21.75" customHeight="1">
      <c r="A192" s="34"/>
      <c r="B192" s="35"/>
      <c r="C192" s="192" t="s">
        <v>248</v>
      </c>
      <c r="D192" s="192" t="s">
        <v>133</v>
      </c>
      <c r="E192" s="193" t="s">
        <v>797</v>
      </c>
      <c r="F192" s="194" t="s">
        <v>798</v>
      </c>
      <c r="G192" s="195" t="s">
        <v>275</v>
      </c>
      <c r="H192" s="196">
        <v>55</v>
      </c>
      <c r="I192" s="197"/>
      <c r="J192" s="198">
        <f>ROUND(I192*H192,2)</f>
        <v>0</v>
      </c>
      <c r="K192" s="199"/>
      <c r="L192" s="39"/>
      <c r="M192" s="200" t="s">
        <v>1</v>
      </c>
      <c r="N192" s="201" t="s">
        <v>37</v>
      </c>
      <c r="O192" s="71"/>
      <c r="P192" s="202">
        <f>O192*H192</f>
        <v>0</v>
      </c>
      <c r="Q192" s="202">
        <v>5.9999999999999995E-4</v>
      </c>
      <c r="R192" s="202">
        <f>Q192*H192</f>
        <v>3.2999999999999995E-2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137</v>
      </c>
      <c r="AT192" s="204" t="s">
        <v>133</v>
      </c>
      <c r="AU192" s="204" t="s">
        <v>81</v>
      </c>
      <c r="AY192" s="17" t="s">
        <v>130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79</v>
      </c>
      <c r="BK192" s="205">
        <f>ROUND(I192*H192,2)</f>
        <v>0</v>
      </c>
      <c r="BL192" s="17" t="s">
        <v>137</v>
      </c>
      <c r="BM192" s="204" t="s">
        <v>799</v>
      </c>
    </row>
    <row r="193" spans="1:65" s="13" customFormat="1">
      <c r="B193" s="206"/>
      <c r="C193" s="207"/>
      <c r="D193" s="208" t="s">
        <v>139</v>
      </c>
      <c r="E193" s="209" t="s">
        <v>1</v>
      </c>
      <c r="F193" s="210" t="s">
        <v>522</v>
      </c>
      <c r="G193" s="207"/>
      <c r="H193" s="211">
        <v>55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139</v>
      </c>
      <c r="AU193" s="217" t="s">
        <v>81</v>
      </c>
      <c r="AV193" s="13" t="s">
        <v>81</v>
      </c>
      <c r="AW193" s="13" t="s">
        <v>29</v>
      </c>
      <c r="AX193" s="13" t="s">
        <v>79</v>
      </c>
      <c r="AY193" s="217" t="s">
        <v>130</v>
      </c>
    </row>
    <row r="194" spans="1:65" s="2" customFormat="1" ht="21.75" customHeight="1">
      <c r="A194" s="34"/>
      <c r="B194" s="35"/>
      <c r="C194" s="192" t="s">
        <v>253</v>
      </c>
      <c r="D194" s="192" t="s">
        <v>133</v>
      </c>
      <c r="E194" s="193" t="s">
        <v>352</v>
      </c>
      <c r="F194" s="194" t="s">
        <v>353</v>
      </c>
      <c r="G194" s="195" t="s">
        <v>171</v>
      </c>
      <c r="H194" s="196">
        <v>4</v>
      </c>
      <c r="I194" s="197"/>
      <c r="J194" s="198">
        <f>ROUND(I194*H194,2)</f>
        <v>0</v>
      </c>
      <c r="K194" s="199"/>
      <c r="L194" s="39"/>
      <c r="M194" s="200" t="s">
        <v>1</v>
      </c>
      <c r="N194" s="201" t="s">
        <v>37</v>
      </c>
      <c r="O194" s="71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137</v>
      </c>
      <c r="AT194" s="204" t="s">
        <v>133</v>
      </c>
      <c r="AU194" s="204" t="s">
        <v>81</v>
      </c>
      <c r="AY194" s="17" t="s">
        <v>130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7" t="s">
        <v>79</v>
      </c>
      <c r="BK194" s="205">
        <f>ROUND(I194*H194,2)</f>
        <v>0</v>
      </c>
      <c r="BL194" s="17" t="s">
        <v>137</v>
      </c>
      <c r="BM194" s="204" t="s">
        <v>800</v>
      </c>
    </row>
    <row r="195" spans="1:65" s="13" customFormat="1">
      <c r="B195" s="206"/>
      <c r="C195" s="207"/>
      <c r="D195" s="208" t="s">
        <v>139</v>
      </c>
      <c r="E195" s="209" t="s">
        <v>1</v>
      </c>
      <c r="F195" s="210" t="s">
        <v>801</v>
      </c>
      <c r="G195" s="207"/>
      <c r="H195" s="211">
        <v>4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139</v>
      </c>
      <c r="AU195" s="217" t="s">
        <v>81</v>
      </c>
      <c r="AV195" s="13" t="s">
        <v>81</v>
      </c>
      <c r="AW195" s="13" t="s">
        <v>29</v>
      </c>
      <c r="AX195" s="13" t="s">
        <v>79</v>
      </c>
      <c r="AY195" s="217" t="s">
        <v>130</v>
      </c>
    </row>
    <row r="196" spans="1:65" s="2" customFormat="1" ht="21.75" customHeight="1">
      <c r="A196" s="34"/>
      <c r="B196" s="35"/>
      <c r="C196" s="192" t="s">
        <v>376</v>
      </c>
      <c r="D196" s="192" t="s">
        <v>133</v>
      </c>
      <c r="E196" s="193" t="s">
        <v>356</v>
      </c>
      <c r="F196" s="194" t="s">
        <v>357</v>
      </c>
      <c r="G196" s="195" t="s">
        <v>358</v>
      </c>
      <c r="H196" s="196">
        <v>417</v>
      </c>
      <c r="I196" s="197"/>
      <c r="J196" s="198">
        <f>ROUND(I196*H196,2)</f>
        <v>0</v>
      </c>
      <c r="K196" s="199"/>
      <c r="L196" s="39"/>
      <c r="M196" s="200" t="s">
        <v>1</v>
      </c>
      <c r="N196" s="201" t="s">
        <v>37</v>
      </c>
      <c r="O196" s="71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137</v>
      </c>
      <c r="AT196" s="204" t="s">
        <v>133</v>
      </c>
      <c r="AU196" s="204" t="s">
        <v>81</v>
      </c>
      <c r="AY196" s="17" t="s">
        <v>130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7" t="s">
        <v>79</v>
      </c>
      <c r="BK196" s="205">
        <f>ROUND(I196*H196,2)</f>
        <v>0</v>
      </c>
      <c r="BL196" s="17" t="s">
        <v>137</v>
      </c>
      <c r="BM196" s="204" t="s">
        <v>802</v>
      </c>
    </row>
    <row r="197" spans="1:65" s="13" customFormat="1">
      <c r="B197" s="206"/>
      <c r="C197" s="207"/>
      <c r="D197" s="208" t="s">
        <v>139</v>
      </c>
      <c r="E197" s="209" t="s">
        <v>1</v>
      </c>
      <c r="F197" s="210" t="s">
        <v>360</v>
      </c>
      <c r="G197" s="207"/>
      <c r="H197" s="211">
        <v>417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139</v>
      </c>
      <c r="AU197" s="217" t="s">
        <v>81</v>
      </c>
      <c r="AV197" s="13" t="s">
        <v>81</v>
      </c>
      <c r="AW197" s="13" t="s">
        <v>29</v>
      </c>
      <c r="AX197" s="13" t="s">
        <v>79</v>
      </c>
      <c r="AY197" s="217" t="s">
        <v>130</v>
      </c>
    </row>
    <row r="198" spans="1:65" s="2" customFormat="1" ht="16.5" customHeight="1">
      <c r="A198" s="34"/>
      <c r="B198" s="35"/>
      <c r="C198" s="218" t="s">
        <v>380</v>
      </c>
      <c r="D198" s="218" t="s">
        <v>168</v>
      </c>
      <c r="E198" s="219" t="s">
        <v>361</v>
      </c>
      <c r="F198" s="220" t="s">
        <v>362</v>
      </c>
      <c r="G198" s="221" t="s">
        <v>212</v>
      </c>
      <c r="H198" s="222">
        <v>0.41699999999999998</v>
      </c>
      <c r="I198" s="223"/>
      <c r="J198" s="224">
        <f>ROUND(I198*H198,2)</f>
        <v>0</v>
      </c>
      <c r="K198" s="225"/>
      <c r="L198" s="226"/>
      <c r="M198" s="227" t="s">
        <v>1</v>
      </c>
      <c r="N198" s="228" t="s">
        <v>37</v>
      </c>
      <c r="O198" s="71"/>
      <c r="P198" s="202">
        <f>O198*H198</f>
        <v>0</v>
      </c>
      <c r="Q198" s="202">
        <v>1</v>
      </c>
      <c r="R198" s="202">
        <f>Q198*H198</f>
        <v>0.41699999999999998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167</v>
      </c>
      <c r="AT198" s="204" t="s">
        <v>168</v>
      </c>
      <c r="AU198" s="204" t="s">
        <v>81</v>
      </c>
      <c r="AY198" s="17" t="s">
        <v>130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79</v>
      </c>
      <c r="BK198" s="205">
        <f>ROUND(I198*H198,2)</f>
        <v>0</v>
      </c>
      <c r="BL198" s="17" t="s">
        <v>137</v>
      </c>
      <c r="BM198" s="204" t="s">
        <v>803</v>
      </c>
    </row>
    <row r="199" spans="1:65" s="13" customFormat="1">
      <c r="B199" s="206"/>
      <c r="C199" s="207"/>
      <c r="D199" s="208" t="s">
        <v>139</v>
      </c>
      <c r="E199" s="209" t="s">
        <v>1</v>
      </c>
      <c r="F199" s="210" t="s">
        <v>364</v>
      </c>
      <c r="G199" s="207"/>
      <c r="H199" s="211">
        <v>0.41699999999999998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139</v>
      </c>
      <c r="AU199" s="217" t="s">
        <v>81</v>
      </c>
      <c r="AV199" s="13" t="s">
        <v>81</v>
      </c>
      <c r="AW199" s="13" t="s">
        <v>29</v>
      </c>
      <c r="AX199" s="13" t="s">
        <v>79</v>
      </c>
      <c r="AY199" s="217" t="s">
        <v>130</v>
      </c>
    </row>
    <row r="200" spans="1:65" s="2" customFormat="1" ht="21.75" customHeight="1">
      <c r="A200" s="34"/>
      <c r="B200" s="35"/>
      <c r="C200" s="192" t="s">
        <v>386</v>
      </c>
      <c r="D200" s="192" t="s">
        <v>133</v>
      </c>
      <c r="E200" s="193" t="s">
        <v>365</v>
      </c>
      <c r="F200" s="194" t="s">
        <v>366</v>
      </c>
      <c r="G200" s="195" t="s">
        <v>212</v>
      </c>
      <c r="H200" s="196">
        <v>16</v>
      </c>
      <c r="I200" s="197"/>
      <c r="J200" s="198">
        <f>ROUND(I200*H200,2)</f>
        <v>0</v>
      </c>
      <c r="K200" s="199"/>
      <c r="L200" s="39"/>
      <c r="M200" s="200" t="s">
        <v>1</v>
      </c>
      <c r="N200" s="201" t="s">
        <v>37</v>
      </c>
      <c r="O200" s="71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137</v>
      </c>
      <c r="AT200" s="204" t="s">
        <v>133</v>
      </c>
      <c r="AU200" s="204" t="s">
        <v>81</v>
      </c>
      <c r="AY200" s="17" t="s">
        <v>130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7" t="s">
        <v>79</v>
      </c>
      <c r="BK200" s="205">
        <f>ROUND(I200*H200,2)</f>
        <v>0</v>
      </c>
      <c r="BL200" s="17" t="s">
        <v>137</v>
      </c>
      <c r="BM200" s="204" t="s">
        <v>804</v>
      </c>
    </row>
    <row r="201" spans="1:65" s="13" customFormat="1">
      <c r="B201" s="206"/>
      <c r="C201" s="207"/>
      <c r="D201" s="208" t="s">
        <v>139</v>
      </c>
      <c r="E201" s="209" t="s">
        <v>1</v>
      </c>
      <c r="F201" s="210" t="s">
        <v>209</v>
      </c>
      <c r="G201" s="207"/>
      <c r="H201" s="211">
        <v>16</v>
      </c>
      <c r="I201" s="212"/>
      <c r="J201" s="207"/>
      <c r="K201" s="207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139</v>
      </c>
      <c r="AU201" s="217" t="s">
        <v>81</v>
      </c>
      <c r="AV201" s="13" t="s">
        <v>81</v>
      </c>
      <c r="AW201" s="13" t="s">
        <v>29</v>
      </c>
      <c r="AX201" s="13" t="s">
        <v>79</v>
      </c>
      <c r="AY201" s="217" t="s">
        <v>130</v>
      </c>
    </row>
    <row r="202" spans="1:65" s="2" customFormat="1" ht="21.75" customHeight="1">
      <c r="A202" s="34"/>
      <c r="B202" s="35"/>
      <c r="C202" s="192" t="s">
        <v>390</v>
      </c>
      <c r="D202" s="192" t="s">
        <v>133</v>
      </c>
      <c r="E202" s="193" t="s">
        <v>368</v>
      </c>
      <c r="F202" s="194" t="s">
        <v>369</v>
      </c>
      <c r="G202" s="195" t="s">
        <v>275</v>
      </c>
      <c r="H202" s="196">
        <v>21.76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37</v>
      </c>
      <c r="O202" s="71"/>
      <c r="P202" s="202">
        <f>O202*H202</f>
        <v>0</v>
      </c>
      <c r="Q202" s="202">
        <v>0.18729999999999999</v>
      </c>
      <c r="R202" s="202">
        <f>Q202*H202</f>
        <v>4.0756480000000002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137</v>
      </c>
      <c r="AT202" s="204" t="s">
        <v>133</v>
      </c>
      <c r="AU202" s="204" t="s">
        <v>81</v>
      </c>
      <c r="AY202" s="17" t="s">
        <v>130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79</v>
      </c>
      <c r="BK202" s="205">
        <f>ROUND(I202*H202,2)</f>
        <v>0</v>
      </c>
      <c r="BL202" s="17" t="s">
        <v>137</v>
      </c>
      <c r="BM202" s="204" t="s">
        <v>805</v>
      </c>
    </row>
    <row r="203" spans="1:65" s="13" customFormat="1">
      <c r="B203" s="206"/>
      <c r="C203" s="207"/>
      <c r="D203" s="208" t="s">
        <v>139</v>
      </c>
      <c r="E203" s="209" t="s">
        <v>1</v>
      </c>
      <c r="F203" s="210" t="s">
        <v>806</v>
      </c>
      <c r="G203" s="207"/>
      <c r="H203" s="211">
        <v>21.76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139</v>
      </c>
      <c r="AU203" s="217" t="s">
        <v>81</v>
      </c>
      <c r="AV203" s="13" t="s">
        <v>81</v>
      </c>
      <c r="AW203" s="13" t="s">
        <v>29</v>
      </c>
      <c r="AX203" s="13" t="s">
        <v>79</v>
      </c>
      <c r="AY203" s="217" t="s">
        <v>130</v>
      </c>
    </row>
    <row r="204" spans="1:65" s="2" customFormat="1" ht="33" customHeight="1">
      <c r="A204" s="34"/>
      <c r="B204" s="35"/>
      <c r="C204" s="192" t="s">
        <v>394</v>
      </c>
      <c r="D204" s="192" t="s">
        <v>133</v>
      </c>
      <c r="E204" s="193" t="s">
        <v>372</v>
      </c>
      <c r="F204" s="194" t="s">
        <v>373</v>
      </c>
      <c r="G204" s="195" t="s">
        <v>275</v>
      </c>
      <c r="H204" s="196">
        <v>4</v>
      </c>
      <c r="I204" s="197"/>
      <c r="J204" s="198">
        <f>ROUND(I204*H204,2)</f>
        <v>0</v>
      </c>
      <c r="K204" s="199"/>
      <c r="L204" s="39"/>
      <c r="M204" s="200" t="s">
        <v>1</v>
      </c>
      <c r="N204" s="201" t="s">
        <v>37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137</v>
      </c>
      <c r="AT204" s="204" t="s">
        <v>133</v>
      </c>
      <c r="AU204" s="204" t="s">
        <v>81</v>
      </c>
      <c r="AY204" s="17" t="s">
        <v>130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7" t="s">
        <v>79</v>
      </c>
      <c r="BK204" s="205">
        <f>ROUND(I204*H204,2)</f>
        <v>0</v>
      </c>
      <c r="BL204" s="17" t="s">
        <v>137</v>
      </c>
      <c r="BM204" s="204" t="s">
        <v>807</v>
      </c>
    </row>
    <row r="205" spans="1:65" s="13" customFormat="1">
      <c r="B205" s="206"/>
      <c r="C205" s="207"/>
      <c r="D205" s="208" t="s">
        <v>139</v>
      </c>
      <c r="E205" s="209" t="s">
        <v>1</v>
      </c>
      <c r="F205" s="210" t="s">
        <v>375</v>
      </c>
      <c r="G205" s="207"/>
      <c r="H205" s="211">
        <v>4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139</v>
      </c>
      <c r="AU205" s="217" t="s">
        <v>81</v>
      </c>
      <c r="AV205" s="13" t="s">
        <v>81</v>
      </c>
      <c r="AW205" s="13" t="s">
        <v>29</v>
      </c>
      <c r="AX205" s="13" t="s">
        <v>79</v>
      </c>
      <c r="AY205" s="217" t="s">
        <v>130</v>
      </c>
    </row>
    <row r="206" spans="1:65" s="2" customFormat="1" ht="21.75" customHeight="1">
      <c r="A206" s="34"/>
      <c r="B206" s="35"/>
      <c r="C206" s="192" t="s">
        <v>399</v>
      </c>
      <c r="D206" s="192" t="s">
        <v>133</v>
      </c>
      <c r="E206" s="193" t="s">
        <v>395</v>
      </c>
      <c r="F206" s="194" t="s">
        <v>396</v>
      </c>
      <c r="G206" s="195" t="s">
        <v>275</v>
      </c>
      <c r="H206" s="196">
        <v>1.2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37</v>
      </c>
      <c r="O206" s="71"/>
      <c r="P206" s="202">
        <f>O206*H206</f>
        <v>0</v>
      </c>
      <c r="Q206" s="202">
        <v>1.45328E-2</v>
      </c>
      <c r="R206" s="202">
        <f>Q206*H206</f>
        <v>1.7439360000000001E-2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137</v>
      </c>
      <c r="AT206" s="204" t="s">
        <v>133</v>
      </c>
      <c r="AU206" s="204" t="s">
        <v>81</v>
      </c>
      <c r="AY206" s="17" t="s">
        <v>130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79</v>
      </c>
      <c r="BK206" s="205">
        <f>ROUND(I206*H206,2)</f>
        <v>0</v>
      </c>
      <c r="BL206" s="17" t="s">
        <v>137</v>
      </c>
      <c r="BM206" s="204" t="s">
        <v>808</v>
      </c>
    </row>
    <row r="207" spans="1:65" s="13" customFormat="1">
      <c r="B207" s="206"/>
      <c r="C207" s="207"/>
      <c r="D207" s="208" t="s">
        <v>139</v>
      </c>
      <c r="E207" s="209" t="s">
        <v>1</v>
      </c>
      <c r="F207" s="210" t="s">
        <v>809</v>
      </c>
      <c r="G207" s="207"/>
      <c r="H207" s="211">
        <v>1.2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139</v>
      </c>
      <c r="AU207" s="217" t="s">
        <v>81</v>
      </c>
      <c r="AV207" s="13" t="s">
        <v>81</v>
      </c>
      <c r="AW207" s="13" t="s">
        <v>29</v>
      </c>
      <c r="AX207" s="13" t="s">
        <v>79</v>
      </c>
      <c r="AY207" s="217" t="s">
        <v>130</v>
      </c>
    </row>
    <row r="208" spans="1:65" s="2" customFormat="1" ht="21.75" customHeight="1">
      <c r="A208" s="34"/>
      <c r="B208" s="35"/>
      <c r="C208" s="192" t="s">
        <v>405</v>
      </c>
      <c r="D208" s="192" t="s">
        <v>133</v>
      </c>
      <c r="E208" s="193" t="s">
        <v>400</v>
      </c>
      <c r="F208" s="194" t="s">
        <v>401</v>
      </c>
      <c r="G208" s="195" t="s">
        <v>275</v>
      </c>
      <c r="H208" s="196">
        <v>2.4</v>
      </c>
      <c r="I208" s="197"/>
      <c r="J208" s="198">
        <f>ROUND(I208*H208,2)</f>
        <v>0</v>
      </c>
      <c r="K208" s="199"/>
      <c r="L208" s="39"/>
      <c r="M208" s="200" t="s">
        <v>1</v>
      </c>
      <c r="N208" s="201" t="s">
        <v>37</v>
      </c>
      <c r="O208" s="71"/>
      <c r="P208" s="202">
        <f>O208*H208</f>
        <v>0</v>
      </c>
      <c r="Q208" s="202">
        <v>1.5138E-2</v>
      </c>
      <c r="R208" s="202">
        <f>Q208*H208</f>
        <v>3.6331200000000001E-2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137</v>
      </c>
      <c r="AT208" s="204" t="s">
        <v>133</v>
      </c>
      <c r="AU208" s="204" t="s">
        <v>81</v>
      </c>
      <c r="AY208" s="17" t="s">
        <v>130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7" t="s">
        <v>79</v>
      </c>
      <c r="BK208" s="205">
        <f>ROUND(I208*H208,2)</f>
        <v>0</v>
      </c>
      <c r="BL208" s="17" t="s">
        <v>137</v>
      </c>
      <c r="BM208" s="204" t="s">
        <v>810</v>
      </c>
    </row>
    <row r="209" spans="1:65" s="13" customFormat="1">
      <c r="B209" s="206"/>
      <c r="C209" s="207"/>
      <c r="D209" s="208" t="s">
        <v>139</v>
      </c>
      <c r="E209" s="209" t="s">
        <v>1</v>
      </c>
      <c r="F209" s="210" t="s">
        <v>811</v>
      </c>
      <c r="G209" s="207"/>
      <c r="H209" s="211">
        <v>2.4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139</v>
      </c>
      <c r="AU209" s="217" t="s">
        <v>81</v>
      </c>
      <c r="AV209" s="13" t="s">
        <v>81</v>
      </c>
      <c r="AW209" s="13" t="s">
        <v>29</v>
      </c>
      <c r="AX209" s="13" t="s">
        <v>79</v>
      </c>
      <c r="AY209" s="217" t="s">
        <v>130</v>
      </c>
    </row>
    <row r="210" spans="1:65" s="2" customFormat="1" ht="33" customHeight="1">
      <c r="A210" s="34"/>
      <c r="B210" s="35"/>
      <c r="C210" s="192" t="s">
        <v>410</v>
      </c>
      <c r="D210" s="192" t="s">
        <v>133</v>
      </c>
      <c r="E210" s="193" t="s">
        <v>377</v>
      </c>
      <c r="F210" s="194" t="s">
        <v>378</v>
      </c>
      <c r="G210" s="195" t="s">
        <v>275</v>
      </c>
      <c r="H210" s="196">
        <v>4</v>
      </c>
      <c r="I210" s="197"/>
      <c r="J210" s="198">
        <f>ROUND(I210*H210,2)</f>
        <v>0</v>
      </c>
      <c r="K210" s="199"/>
      <c r="L210" s="39"/>
      <c r="M210" s="200" t="s">
        <v>1</v>
      </c>
      <c r="N210" s="201" t="s">
        <v>37</v>
      </c>
      <c r="O210" s="71"/>
      <c r="P210" s="202">
        <f>O210*H210</f>
        <v>0</v>
      </c>
      <c r="Q210" s="202">
        <v>1.031199</v>
      </c>
      <c r="R210" s="202">
        <f>Q210*H210</f>
        <v>4.1247959999999999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137</v>
      </c>
      <c r="AT210" s="204" t="s">
        <v>133</v>
      </c>
      <c r="AU210" s="204" t="s">
        <v>81</v>
      </c>
      <c r="AY210" s="17" t="s">
        <v>130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79</v>
      </c>
      <c r="BK210" s="205">
        <f>ROUND(I210*H210,2)</f>
        <v>0</v>
      </c>
      <c r="BL210" s="17" t="s">
        <v>137</v>
      </c>
      <c r="BM210" s="204" t="s">
        <v>812</v>
      </c>
    </row>
    <row r="211" spans="1:65" s="13" customFormat="1">
      <c r="B211" s="206"/>
      <c r="C211" s="207"/>
      <c r="D211" s="208" t="s">
        <v>139</v>
      </c>
      <c r="E211" s="209" t="s">
        <v>1</v>
      </c>
      <c r="F211" s="210" t="s">
        <v>375</v>
      </c>
      <c r="G211" s="207"/>
      <c r="H211" s="211">
        <v>4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139</v>
      </c>
      <c r="AU211" s="217" t="s">
        <v>81</v>
      </c>
      <c r="AV211" s="13" t="s">
        <v>81</v>
      </c>
      <c r="AW211" s="13" t="s">
        <v>29</v>
      </c>
      <c r="AX211" s="13" t="s">
        <v>79</v>
      </c>
      <c r="AY211" s="217" t="s">
        <v>130</v>
      </c>
    </row>
    <row r="212" spans="1:65" s="2" customFormat="1" ht="21.75" customHeight="1">
      <c r="A212" s="34"/>
      <c r="B212" s="35"/>
      <c r="C212" s="192" t="s">
        <v>414</v>
      </c>
      <c r="D212" s="192" t="s">
        <v>133</v>
      </c>
      <c r="E212" s="193" t="s">
        <v>381</v>
      </c>
      <c r="F212" s="194" t="s">
        <v>382</v>
      </c>
      <c r="G212" s="195" t="s">
        <v>275</v>
      </c>
      <c r="H212" s="196">
        <v>140.74</v>
      </c>
      <c r="I212" s="197"/>
      <c r="J212" s="198">
        <f>ROUND(I212*H212,2)</f>
        <v>0</v>
      </c>
      <c r="K212" s="199"/>
      <c r="L212" s="39"/>
      <c r="M212" s="200" t="s">
        <v>1</v>
      </c>
      <c r="N212" s="201" t="s">
        <v>37</v>
      </c>
      <c r="O212" s="71"/>
      <c r="P212" s="202">
        <f>O212*H212</f>
        <v>0</v>
      </c>
      <c r="Q212" s="202">
        <v>0</v>
      </c>
      <c r="R212" s="202">
        <f>Q212*H212</f>
        <v>0</v>
      </c>
      <c r="S212" s="202">
        <v>3.95E-2</v>
      </c>
      <c r="T212" s="203">
        <f>S212*H212</f>
        <v>5.5592300000000003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137</v>
      </c>
      <c r="AT212" s="204" t="s">
        <v>133</v>
      </c>
      <c r="AU212" s="204" t="s">
        <v>81</v>
      </c>
      <c r="AY212" s="17" t="s">
        <v>130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79</v>
      </c>
      <c r="BK212" s="205">
        <f>ROUND(I212*H212,2)</f>
        <v>0</v>
      </c>
      <c r="BL212" s="17" t="s">
        <v>137</v>
      </c>
      <c r="BM212" s="204" t="s">
        <v>813</v>
      </c>
    </row>
    <row r="213" spans="1:65" s="13" customFormat="1">
      <c r="B213" s="206"/>
      <c r="C213" s="207"/>
      <c r="D213" s="208" t="s">
        <v>139</v>
      </c>
      <c r="E213" s="209" t="s">
        <v>1</v>
      </c>
      <c r="F213" s="210" t="s">
        <v>814</v>
      </c>
      <c r="G213" s="207"/>
      <c r="H213" s="211">
        <v>34.08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139</v>
      </c>
      <c r="AU213" s="217" t="s">
        <v>81</v>
      </c>
      <c r="AV213" s="13" t="s">
        <v>81</v>
      </c>
      <c r="AW213" s="13" t="s">
        <v>29</v>
      </c>
      <c r="AX213" s="13" t="s">
        <v>72</v>
      </c>
      <c r="AY213" s="217" t="s">
        <v>130</v>
      </c>
    </row>
    <row r="214" spans="1:65" s="13" customFormat="1">
      <c r="B214" s="206"/>
      <c r="C214" s="207"/>
      <c r="D214" s="208" t="s">
        <v>139</v>
      </c>
      <c r="E214" s="209" t="s">
        <v>1</v>
      </c>
      <c r="F214" s="210" t="s">
        <v>815</v>
      </c>
      <c r="G214" s="207"/>
      <c r="H214" s="211">
        <v>44.8</v>
      </c>
      <c r="I214" s="212"/>
      <c r="J214" s="207"/>
      <c r="K214" s="207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139</v>
      </c>
      <c r="AU214" s="217" t="s">
        <v>81</v>
      </c>
      <c r="AV214" s="13" t="s">
        <v>81</v>
      </c>
      <c r="AW214" s="13" t="s">
        <v>29</v>
      </c>
      <c r="AX214" s="13" t="s">
        <v>72</v>
      </c>
      <c r="AY214" s="217" t="s">
        <v>130</v>
      </c>
    </row>
    <row r="215" spans="1:65" s="13" customFormat="1">
      <c r="B215" s="206"/>
      <c r="C215" s="207"/>
      <c r="D215" s="208" t="s">
        <v>139</v>
      </c>
      <c r="E215" s="209" t="s">
        <v>1</v>
      </c>
      <c r="F215" s="210" t="s">
        <v>816</v>
      </c>
      <c r="G215" s="207"/>
      <c r="H215" s="211">
        <v>29.36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139</v>
      </c>
      <c r="AU215" s="217" t="s">
        <v>81</v>
      </c>
      <c r="AV215" s="13" t="s">
        <v>81</v>
      </c>
      <c r="AW215" s="13" t="s">
        <v>29</v>
      </c>
      <c r="AX215" s="13" t="s">
        <v>72</v>
      </c>
      <c r="AY215" s="217" t="s">
        <v>130</v>
      </c>
    </row>
    <row r="216" spans="1:65" s="13" customFormat="1">
      <c r="B216" s="206"/>
      <c r="C216" s="207"/>
      <c r="D216" s="208" t="s">
        <v>139</v>
      </c>
      <c r="E216" s="209" t="s">
        <v>1</v>
      </c>
      <c r="F216" s="210" t="s">
        <v>817</v>
      </c>
      <c r="G216" s="207"/>
      <c r="H216" s="211">
        <v>32.5</v>
      </c>
      <c r="I216" s="212"/>
      <c r="J216" s="207"/>
      <c r="K216" s="207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139</v>
      </c>
      <c r="AU216" s="217" t="s">
        <v>81</v>
      </c>
      <c r="AV216" s="13" t="s">
        <v>81</v>
      </c>
      <c r="AW216" s="13" t="s">
        <v>29</v>
      </c>
      <c r="AX216" s="13" t="s">
        <v>72</v>
      </c>
      <c r="AY216" s="217" t="s">
        <v>130</v>
      </c>
    </row>
    <row r="217" spans="1:65" s="14" customFormat="1">
      <c r="B217" s="229"/>
      <c r="C217" s="230"/>
      <c r="D217" s="208" t="s">
        <v>139</v>
      </c>
      <c r="E217" s="231" t="s">
        <v>1</v>
      </c>
      <c r="F217" s="232" t="s">
        <v>175</v>
      </c>
      <c r="G217" s="230"/>
      <c r="H217" s="233">
        <v>140.74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139</v>
      </c>
      <c r="AU217" s="239" t="s">
        <v>81</v>
      </c>
      <c r="AV217" s="14" t="s">
        <v>137</v>
      </c>
      <c r="AW217" s="14" t="s">
        <v>29</v>
      </c>
      <c r="AX217" s="14" t="s">
        <v>79</v>
      </c>
      <c r="AY217" s="239" t="s">
        <v>130</v>
      </c>
    </row>
    <row r="218" spans="1:65" s="2" customFormat="1" ht="21.75" customHeight="1">
      <c r="A218" s="34"/>
      <c r="B218" s="35"/>
      <c r="C218" s="192" t="s">
        <v>418</v>
      </c>
      <c r="D218" s="192" t="s">
        <v>133</v>
      </c>
      <c r="E218" s="193" t="s">
        <v>387</v>
      </c>
      <c r="F218" s="194" t="s">
        <v>388</v>
      </c>
      <c r="G218" s="195" t="s">
        <v>275</v>
      </c>
      <c r="H218" s="196">
        <v>140.74</v>
      </c>
      <c r="I218" s="197"/>
      <c r="J218" s="198">
        <f>ROUND(I218*H218,2)</f>
        <v>0</v>
      </c>
      <c r="K218" s="199"/>
      <c r="L218" s="39"/>
      <c r="M218" s="200" t="s">
        <v>1</v>
      </c>
      <c r="N218" s="201" t="s">
        <v>37</v>
      </c>
      <c r="O218" s="71"/>
      <c r="P218" s="202">
        <f>O218*H218</f>
        <v>0</v>
      </c>
      <c r="Q218" s="202">
        <v>3.9081999999999999E-2</v>
      </c>
      <c r="R218" s="202">
        <f>Q218*H218</f>
        <v>5.5004006800000003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137</v>
      </c>
      <c r="AT218" s="204" t="s">
        <v>133</v>
      </c>
      <c r="AU218" s="204" t="s">
        <v>81</v>
      </c>
      <c r="AY218" s="17" t="s">
        <v>130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79</v>
      </c>
      <c r="BK218" s="205">
        <f>ROUND(I218*H218,2)</f>
        <v>0</v>
      </c>
      <c r="BL218" s="17" t="s">
        <v>137</v>
      </c>
      <c r="BM218" s="204" t="s">
        <v>818</v>
      </c>
    </row>
    <row r="219" spans="1:65" s="13" customFormat="1">
      <c r="B219" s="206"/>
      <c r="C219" s="207"/>
      <c r="D219" s="208" t="s">
        <v>139</v>
      </c>
      <c r="E219" s="209" t="s">
        <v>1</v>
      </c>
      <c r="F219" s="210" t="s">
        <v>814</v>
      </c>
      <c r="G219" s="207"/>
      <c r="H219" s="211">
        <v>34.08</v>
      </c>
      <c r="I219" s="212"/>
      <c r="J219" s="207"/>
      <c r="K219" s="207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139</v>
      </c>
      <c r="AU219" s="217" t="s">
        <v>81</v>
      </c>
      <c r="AV219" s="13" t="s">
        <v>81</v>
      </c>
      <c r="AW219" s="13" t="s">
        <v>29</v>
      </c>
      <c r="AX219" s="13" t="s">
        <v>72</v>
      </c>
      <c r="AY219" s="217" t="s">
        <v>130</v>
      </c>
    </row>
    <row r="220" spans="1:65" s="13" customFormat="1">
      <c r="B220" s="206"/>
      <c r="C220" s="207"/>
      <c r="D220" s="208" t="s">
        <v>139</v>
      </c>
      <c r="E220" s="209" t="s">
        <v>1</v>
      </c>
      <c r="F220" s="210" t="s">
        <v>815</v>
      </c>
      <c r="G220" s="207"/>
      <c r="H220" s="211">
        <v>44.8</v>
      </c>
      <c r="I220" s="212"/>
      <c r="J220" s="207"/>
      <c r="K220" s="207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139</v>
      </c>
      <c r="AU220" s="217" t="s">
        <v>81</v>
      </c>
      <c r="AV220" s="13" t="s">
        <v>81</v>
      </c>
      <c r="AW220" s="13" t="s">
        <v>29</v>
      </c>
      <c r="AX220" s="13" t="s">
        <v>72</v>
      </c>
      <c r="AY220" s="217" t="s">
        <v>130</v>
      </c>
    </row>
    <row r="221" spans="1:65" s="13" customFormat="1">
      <c r="B221" s="206"/>
      <c r="C221" s="207"/>
      <c r="D221" s="208" t="s">
        <v>139</v>
      </c>
      <c r="E221" s="209" t="s">
        <v>1</v>
      </c>
      <c r="F221" s="210" t="s">
        <v>816</v>
      </c>
      <c r="G221" s="207"/>
      <c r="H221" s="211">
        <v>29.36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139</v>
      </c>
      <c r="AU221" s="217" t="s">
        <v>81</v>
      </c>
      <c r="AV221" s="13" t="s">
        <v>81</v>
      </c>
      <c r="AW221" s="13" t="s">
        <v>29</v>
      </c>
      <c r="AX221" s="13" t="s">
        <v>72</v>
      </c>
      <c r="AY221" s="217" t="s">
        <v>130</v>
      </c>
    </row>
    <row r="222" spans="1:65" s="13" customFormat="1">
      <c r="B222" s="206"/>
      <c r="C222" s="207"/>
      <c r="D222" s="208" t="s">
        <v>139</v>
      </c>
      <c r="E222" s="209" t="s">
        <v>1</v>
      </c>
      <c r="F222" s="210" t="s">
        <v>817</v>
      </c>
      <c r="G222" s="207"/>
      <c r="H222" s="211">
        <v>32.5</v>
      </c>
      <c r="I222" s="212"/>
      <c r="J222" s="207"/>
      <c r="K222" s="207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139</v>
      </c>
      <c r="AU222" s="217" t="s">
        <v>81</v>
      </c>
      <c r="AV222" s="13" t="s">
        <v>81</v>
      </c>
      <c r="AW222" s="13" t="s">
        <v>29</v>
      </c>
      <c r="AX222" s="13" t="s">
        <v>72</v>
      </c>
      <c r="AY222" s="217" t="s">
        <v>130</v>
      </c>
    </row>
    <row r="223" spans="1:65" s="14" customFormat="1">
      <c r="B223" s="229"/>
      <c r="C223" s="230"/>
      <c r="D223" s="208" t="s">
        <v>139</v>
      </c>
      <c r="E223" s="231" t="s">
        <v>1</v>
      </c>
      <c r="F223" s="232" t="s">
        <v>175</v>
      </c>
      <c r="G223" s="230"/>
      <c r="H223" s="233">
        <v>140.74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139</v>
      </c>
      <c r="AU223" s="239" t="s">
        <v>81</v>
      </c>
      <c r="AV223" s="14" t="s">
        <v>137</v>
      </c>
      <c r="AW223" s="14" t="s">
        <v>29</v>
      </c>
      <c r="AX223" s="14" t="s">
        <v>79</v>
      </c>
      <c r="AY223" s="239" t="s">
        <v>130</v>
      </c>
    </row>
    <row r="224" spans="1:65" s="2" customFormat="1" ht="21.75" customHeight="1">
      <c r="A224" s="34"/>
      <c r="B224" s="35"/>
      <c r="C224" s="192" t="s">
        <v>423</v>
      </c>
      <c r="D224" s="192" t="s">
        <v>133</v>
      </c>
      <c r="E224" s="193" t="s">
        <v>391</v>
      </c>
      <c r="F224" s="194" t="s">
        <v>392</v>
      </c>
      <c r="G224" s="195" t="s">
        <v>275</v>
      </c>
      <c r="H224" s="196">
        <v>140.74</v>
      </c>
      <c r="I224" s="197"/>
      <c r="J224" s="198">
        <f>ROUND(I224*H224,2)</f>
        <v>0</v>
      </c>
      <c r="K224" s="199"/>
      <c r="L224" s="39"/>
      <c r="M224" s="200" t="s">
        <v>1</v>
      </c>
      <c r="N224" s="201" t="s">
        <v>37</v>
      </c>
      <c r="O224" s="71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137</v>
      </c>
      <c r="AT224" s="204" t="s">
        <v>133</v>
      </c>
      <c r="AU224" s="204" t="s">
        <v>81</v>
      </c>
      <c r="AY224" s="17" t="s">
        <v>130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7" t="s">
        <v>79</v>
      </c>
      <c r="BK224" s="205">
        <f>ROUND(I224*H224,2)</f>
        <v>0</v>
      </c>
      <c r="BL224" s="17" t="s">
        <v>137</v>
      </c>
      <c r="BM224" s="204" t="s">
        <v>819</v>
      </c>
    </row>
    <row r="225" spans="1:65" s="13" customFormat="1">
      <c r="B225" s="206"/>
      <c r="C225" s="207"/>
      <c r="D225" s="208" t="s">
        <v>139</v>
      </c>
      <c r="E225" s="209" t="s">
        <v>1</v>
      </c>
      <c r="F225" s="210" t="s">
        <v>820</v>
      </c>
      <c r="G225" s="207"/>
      <c r="H225" s="211">
        <v>140.74</v>
      </c>
      <c r="I225" s="212"/>
      <c r="J225" s="207"/>
      <c r="K225" s="207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139</v>
      </c>
      <c r="AU225" s="217" t="s">
        <v>81</v>
      </c>
      <c r="AV225" s="13" t="s">
        <v>81</v>
      </c>
      <c r="AW225" s="13" t="s">
        <v>29</v>
      </c>
      <c r="AX225" s="13" t="s">
        <v>79</v>
      </c>
      <c r="AY225" s="217" t="s">
        <v>130</v>
      </c>
    </row>
    <row r="226" spans="1:65" s="12" customFormat="1" ht="22.8" customHeight="1">
      <c r="B226" s="176"/>
      <c r="C226" s="177"/>
      <c r="D226" s="178" t="s">
        <v>71</v>
      </c>
      <c r="E226" s="190" t="s">
        <v>131</v>
      </c>
      <c r="F226" s="190" t="s">
        <v>404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SUM(P227:P243)</f>
        <v>0</v>
      </c>
      <c r="Q226" s="184"/>
      <c r="R226" s="185">
        <f>SUM(R227:R243)</f>
        <v>3.5846686999999995</v>
      </c>
      <c r="S226" s="184"/>
      <c r="T226" s="186">
        <f>SUM(T227:T243)</f>
        <v>6.1854600000000008</v>
      </c>
      <c r="AR226" s="187" t="s">
        <v>79</v>
      </c>
      <c r="AT226" s="188" t="s">
        <v>71</v>
      </c>
      <c r="AU226" s="188" t="s">
        <v>79</v>
      </c>
      <c r="AY226" s="187" t="s">
        <v>130</v>
      </c>
      <c r="BK226" s="189">
        <f>SUM(BK227:BK243)</f>
        <v>0</v>
      </c>
    </row>
    <row r="227" spans="1:65" s="2" customFormat="1" ht="21.75" customHeight="1">
      <c r="A227" s="34"/>
      <c r="B227" s="35"/>
      <c r="C227" s="192" t="s">
        <v>427</v>
      </c>
      <c r="D227" s="192" t="s">
        <v>133</v>
      </c>
      <c r="E227" s="193" t="s">
        <v>406</v>
      </c>
      <c r="F227" s="194" t="s">
        <v>407</v>
      </c>
      <c r="G227" s="195" t="s">
        <v>171</v>
      </c>
      <c r="H227" s="196">
        <v>46</v>
      </c>
      <c r="I227" s="197"/>
      <c r="J227" s="198">
        <f>ROUND(I227*H227,2)</f>
        <v>0</v>
      </c>
      <c r="K227" s="199"/>
      <c r="L227" s="39"/>
      <c r="M227" s="200" t="s">
        <v>1</v>
      </c>
      <c r="N227" s="201" t="s">
        <v>37</v>
      </c>
      <c r="O227" s="71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137</v>
      </c>
      <c r="AT227" s="204" t="s">
        <v>133</v>
      </c>
      <c r="AU227" s="204" t="s">
        <v>81</v>
      </c>
      <c r="AY227" s="17" t="s">
        <v>130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7" t="s">
        <v>79</v>
      </c>
      <c r="BK227" s="205">
        <f>ROUND(I227*H227,2)</f>
        <v>0</v>
      </c>
      <c r="BL227" s="17" t="s">
        <v>137</v>
      </c>
      <c r="BM227" s="204" t="s">
        <v>821</v>
      </c>
    </row>
    <row r="228" spans="1:65" s="13" customFormat="1">
      <c r="B228" s="206"/>
      <c r="C228" s="207"/>
      <c r="D228" s="208" t="s">
        <v>139</v>
      </c>
      <c r="E228" s="209" t="s">
        <v>1</v>
      </c>
      <c r="F228" s="210" t="s">
        <v>822</v>
      </c>
      <c r="G228" s="207"/>
      <c r="H228" s="211">
        <v>46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139</v>
      </c>
      <c r="AU228" s="217" t="s">
        <v>81</v>
      </c>
      <c r="AV228" s="13" t="s">
        <v>81</v>
      </c>
      <c r="AW228" s="13" t="s">
        <v>29</v>
      </c>
      <c r="AX228" s="13" t="s">
        <v>79</v>
      </c>
      <c r="AY228" s="217" t="s">
        <v>130</v>
      </c>
    </row>
    <row r="229" spans="1:65" s="2" customFormat="1" ht="21.75" customHeight="1">
      <c r="A229" s="34"/>
      <c r="B229" s="35"/>
      <c r="C229" s="192" t="s">
        <v>431</v>
      </c>
      <c r="D229" s="192" t="s">
        <v>133</v>
      </c>
      <c r="E229" s="193" t="s">
        <v>411</v>
      </c>
      <c r="F229" s="194" t="s">
        <v>412</v>
      </c>
      <c r="G229" s="195" t="s">
        <v>171</v>
      </c>
      <c r="H229" s="196">
        <v>23</v>
      </c>
      <c r="I229" s="197"/>
      <c r="J229" s="198">
        <f>ROUND(I229*H229,2)</f>
        <v>0</v>
      </c>
      <c r="K229" s="199"/>
      <c r="L229" s="39"/>
      <c r="M229" s="200" t="s">
        <v>1</v>
      </c>
      <c r="N229" s="201" t="s">
        <v>37</v>
      </c>
      <c r="O229" s="71"/>
      <c r="P229" s="202">
        <f>O229*H229</f>
        <v>0</v>
      </c>
      <c r="Q229" s="202">
        <v>5.8299999999999997E-4</v>
      </c>
      <c r="R229" s="202">
        <f>Q229*H229</f>
        <v>1.3408999999999999E-2</v>
      </c>
      <c r="S229" s="202">
        <v>0.16600000000000001</v>
      </c>
      <c r="T229" s="203">
        <f>S229*H229</f>
        <v>3.8180000000000001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137</v>
      </c>
      <c r="AT229" s="204" t="s">
        <v>133</v>
      </c>
      <c r="AU229" s="204" t="s">
        <v>81</v>
      </c>
      <c r="AY229" s="17" t="s">
        <v>130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7" t="s">
        <v>79</v>
      </c>
      <c r="BK229" s="205">
        <f>ROUND(I229*H229,2)</f>
        <v>0</v>
      </c>
      <c r="BL229" s="17" t="s">
        <v>137</v>
      </c>
      <c r="BM229" s="204" t="s">
        <v>823</v>
      </c>
    </row>
    <row r="230" spans="1:65" s="13" customFormat="1">
      <c r="B230" s="206"/>
      <c r="C230" s="207"/>
      <c r="D230" s="208" t="s">
        <v>139</v>
      </c>
      <c r="E230" s="209" t="s">
        <v>1</v>
      </c>
      <c r="F230" s="210" t="s">
        <v>248</v>
      </c>
      <c r="G230" s="207"/>
      <c r="H230" s="211">
        <v>23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139</v>
      </c>
      <c r="AU230" s="217" t="s">
        <v>81</v>
      </c>
      <c r="AV230" s="13" t="s">
        <v>81</v>
      </c>
      <c r="AW230" s="13" t="s">
        <v>29</v>
      </c>
      <c r="AX230" s="13" t="s">
        <v>79</v>
      </c>
      <c r="AY230" s="217" t="s">
        <v>130</v>
      </c>
    </row>
    <row r="231" spans="1:65" s="2" customFormat="1" ht="21.75" customHeight="1">
      <c r="A231" s="34"/>
      <c r="B231" s="35"/>
      <c r="C231" s="192" t="s">
        <v>435</v>
      </c>
      <c r="D231" s="192" t="s">
        <v>133</v>
      </c>
      <c r="E231" s="193" t="s">
        <v>415</v>
      </c>
      <c r="F231" s="194" t="s">
        <v>416</v>
      </c>
      <c r="G231" s="195" t="s">
        <v>171</v>
      </c>
      <c r="H231" s="196">
        <v>23</v>
      </c>
      <c r="I231" s="197"/>
      <c r="J231" s="198">
        <f>ROUND(I231*H231,2)</f>
        <v>0</v>
      </c>
      <c r="K231" s="199"/>
      <c r="L231" s="39"/>
      <c r="M231" s="200" t="s">
        <v>1</v>
      </c>
      <c r="N231" s="201" t="s">
        <v>37</v>
      </c>
      <c r="O231" s="71"/>
      <c r="P231" s="202">
        <f>O231*H231</f>
        <v>0</v>
      </c>
      <c r="Q231" s="202">
        <v>1.3768499999999999E-2</v>
      </c>
      <c r="R231" s="202">
        <f>Q231*H231</f>
        <v>0.3166755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137</v>
      </c>
      <c r="AT231" s="204" t="s">
        <v>133</v>
      </c>
      <c r="AU231" s="204" t="s">
        <v>81</v>
      </c>
      <c r="AY231" s="17" t="s">
        <v>130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7" t="s">
        <v>79</v>
      </c>
      <c r="BK231" s="205">
        <f>ROUND(I231*H231,2)</f>
        <v>0</v>
      </c>
      <c r="BL231" s="17" t="s">
        <v>137</v>
      </c>
      <c r="BM231" s="204" t="s">
        <v>824</v>
      </c>
    </row>
    <row r="232" spans="1:65" s="13" customFormat="1">
      <c r="B232" s="206"/>
      <c r="C232" s="207"/>
      <c r="D232" s="208" t="s">
        <v>139</v>
      </c>
      <c r="E232" s="209" t="s">
        <v>1</v>
      </c>
      <c r="F232" s="210" t="s">
        <v>248</v>
      </c>
      <c r="G232" s="207"/>
      <c r="H232" s="211">
        <v>23</v>
      </c>
      <c r="I232" s="212"/>
      <c r="J232" s="207"/>
      <c r="K232" s="207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139</v>
      </c>
      <c r="AU232" s="217" t="s">
        <v>81</v>
      </c>
      <c r="AV232" s="13" t="s">
        <v>81</v>
      </c>
      <c r="AW232" s="13" t="s">
        <v>29</v>
      </c>
      <c r="AX232" s="13" t="s">
        <v>79</v>
      </c>
      <c r="AY232" s="217" t="s">
        <v>130</v>
      </c>
    </row>
    <row r="233" spans="1:65" s="2" customFormat="1" ht="21.75" customHeight="1">
      <c r="A233" s="34"/>
      <c r="B233" s="35"/>
      <c r="C233" s="218" t="s">
        <v>438</v>
      </c>
      <c r="D233" s="218" t="s">
        <v>168</v>
      </c>
      <c r="E233" s="219" t="s">
        <v>419</v>
      </c>
      <c r="F233" s="220" t="s">
        <v>420</v>
      </c>
      <c r="G233" s="221" t="s">
        <v>143</v>
      </c>
      <c r="H233" s="222">
        <v>3.9</v>
      </c>
      <c r="I233" s="223"/>
      <c r="J233" s="224">
        <f>ROUND(I233*H233,2)</f>
        <v>0</v>
      </c>
      <c r="K233" s="225"/>
      <c r="L233" s="226"/>
      <c r="M233" s="227" t="s">
        <v>1</v>
      </c>
      <c r="N233" s="228" t="s">
        <v>37</v>
      </c>
      <c r="O233" s="71"/>
      <c r="P233" s="202">
        <f>O233*H233</f>
        <v>0</v>
      </c>
      <c r="Q233" s="202">
        <v>0.81499999999999995</v>
      </c>
      <c r="R233" s="202">
        <f>Q233*H233</f>
        <v>3.1784999999999997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167</v>
      </c>
      <c r="AT233" s="204" t="s">
        <v>168</v>
      </c>
      <c r="AU233" s="204" t="s">
        <v>81</v>
      </c>
      <c r="AY233" s="17" t="s">
        <v>130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7" t="s">
        <v>79</v>
      </c>
      <c r="BK233" s="205">
        <f>ROUND(I233*H233,2)</f>
        <v>0</v>
      </c>
      <c r="BL233" s="17" t="s">
        <v>137</v>
      </c>
      <c r="BM233" s="204" t="s">
        <v>825</v>
      </c>
    </row>
    <row r="234" spans="1:65" s="13" customFormat="1">
      <c r="B234" s="206"/>
      <c r="C234" s="207"/>
      <c r="D234" s="208" t="s">
        <v>139</v>
      </c>
      <c r="E234" s="209" t="s">
        <v>1</v>
      </c>
      <c r="F234" s="210" t="s">
        <v>422</v>
      </c>
      <c r="G234" s="207"/>
      <c r="H234" s="211">
        <v>3.9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139</v>
      </c>
      <c r="AU234" s="217" t="s">
        <v>81</v>
      </c>
      <c r="AV234" s="13" t="s">
        <v>81</v>
      </c>
      <c r="AW234" s="13" t="s">
        <v>29</v>
      </c>
      <c r="AX234" s="13" t="s">
        <v>79</v>
      </c>
      <c r="AY234" s="217" t="s">
        <v>130</v>
      </c>
    </row>
    <row r="235" spans="1:65" s="2" customFormat="1" ht="33" customHeight="1">
      <c r="A235" s="34"/>
      <c r="B235" s="35"/>
      <c r="C235" s="192" t="s">
        <v>442</v>
      </c>
      <c r="D235" s="192" t="s">
        <v>133</v>
      </c>
      <c r="E235" s="193" t="s">
        <v>826</v>
      </c>
      <c r="F235" s="194" t="s">
        <v>827</v>
      </c>
      <c r="G235" s="195" t="s">
        <v>171</v>
      </c>
      <c r="H235" s="196">
        <v>23</v>
      </c>
      <c r="I235" s="197"/>
      <c r="J235" s="198">
        <f>ROUND(I235*H235,2)</f>
        <v>0</v>
      </c>
      <c r="K235" s="199"/>
      <c r="L235" s="39"/>
      <c r="M235" s="200" t="s">
        <v>1</v>
      </c>
      <c r="N235" s="201" t="s">
        <v>37</v>
      </c>
      <c r="O235" s="71"/>
      <c r="P235" s="202">
        <f>O235*H235</f>
        <v>0</v>
      </c>
      <c r="Q235" s="202">
        <v>2.66E-3</v>
      </c>
      <c r="R235" s="202">
        <f>Q235*H235</f>
        <v>6.1179999999999998E-2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137</v>
      </c>
      <c r="AT235" s="204" t="s">
        <v>133</v>
      </c>
      <c r="AU235" s="204" t="s">
        <v>81</v>
      </c>
      <c r="AY235" s="17" t="s">
        <v>130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7" t="s">
        <v>79</v>
      </c>
      <c r="BK235" s="205">
        <f>ROUND(I235*H235,2)</f>
        <v>0</v>
      </c>
      <c r="BL235" s="17" t="s">
        <v>137</v>
      </c>
      <c r="BM235" s="204" t="s">
        <v>828</v>
      </c>
    </row>
    <row r="236" spans="1:65" s="13" customFormat="1">
      <c r="B236" s="206"/>
      <c r="C236" s="207"/>
      <c r="D236" s="208" t="s">
        <v>139</v>
      </c>
      <c r="E236" s="209" t="s">
        <v>1</v>
      </c>
      <c r="F236" s="210" t="s">
        <v>248</v>
      </c>
      <c r="G236" s="207"/>
      <c r="H236" s="211">
        <v>23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139</v>
      </c>
      <c r="AU236" s="217" t="s">
        <v>81</v>
      </c>
      <c r="AV236" s="13" t="s">
        <v>81</v>
      </c>
      <c r="AW236" s="13" t="s">
        <v>29</v>
      </c>
      <c r="AX236" s="13" t="s">
        <v>79</v>
      </c>
      <c r="AY236" s="217" t="s">
        <v>130</v>
      </c>
    </row>
    <row r="237" spans="1:65" s="2" customFormat="1" ht="21.75" customHeight="1">
      <c r="A237" s="34"/>
      <c r="B237" s="35"/>
      <c r="C237" s="192" t="s">
        <v>446</v>
      </c>
      <c r="D237" s="192" t="s">
        <v>133</v>
      </c>
      <c r="E237" s="193" t="s">
        <v>428</v>
      </c>
      <c r="F237" s="194" t="s">
        <v>429</v>
      </c>
      <c r="G237" s="195" t="s">
        <v>171</v>
      </c>
      <c r="H237" s="196">
        <v>2</v>
      </c>
      <c r="I237" s="197"/>
      <c r="J237" s="198">
        <f>ROUND(I237*H237,2)</f>
        <v>0</v>
      </c>
      <c r="K237" s="199"/>
      <c r="L237" s="39"/>
      <c r="M237" s="200" t="s">
        <v>1</v>
      </c>
      <c r="N237" s="201" t="s">
        <v>37</v>
      </c>
      <c r="O237" s="71"/>
      <c r="P237" s="202">
        <f>O237*H237</f>
        <v>0</v>
      </c>
      <c r="Q237" s="202">
        <v>2.124E-3</v>
      </c>
      <c r="R237" s="202">
        <f>Q237*H237</f>
        <v>4.248E-3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137</v>
      </c>
      <c r="AT237" s="204" t="s">
        <v>133</v>
      </c>
      <c r="AU237" s="204" t="s">
        <v>81</v>
      </c>
      <c r="AY237" s="17" t="s">
        <v>130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7" t="s">
        <v>79</v>
      </c>
      <c r="BK237" s="205">
        <f>ROUND(I237*H237,2)</f>
        <v>0</v>
      </c>
      <c r="BL237" s="17" t="s">
        <v>137</v>
      </c>
      <c r="BM237" s="204" t="s">
        <v>829</v>
      </c>
    </row>
    <row r="238" spans="1:65" s="2" customFormat="1" ht="21.75" customHeight="1">
      <c r="A238" s="34"/>
      <c r="B238" s="35"/>
      <c r="C238" s="192" t="s">
        <v>452</v>
      </c>
      <c r="D238" s="192" t="s">
        <v>133</v>
      </c>
      <c r="E238" s="193" t="s">
        <v>432</v>
      </c>
      <c r="F238" s="194" t="s">
        <v>433</v>
      </c>
      <c r="G238" s="195" t="s">
        <v>171</v>
      </c>
      <c r="H238" s="196">
        <v>2</v>
      </c>
      <c r="I238" s="197"/>
      <c r="J238" s="198">
        <f>ROUND(I238*H238,2)</f>
        <v>0</v>
      </c>
      <c r="K238" s="199"/>
      <c r="L238" s="39"/>
      <c r="M238" s="200" t="s">
        <v>1</v>
      </c>
      <c r="N238" s="201" t="s">
        <v>37</v>
      </c>
      <c r="O238" s="71"/>
      <c r="P238" s="202">
        <f>O238*H238</f>
        <v>0</v>
      </c>
      <c r="Q238" s="202">
        <v>4.7451000000000004E-3</v>
      </c>
      <c r="R238" s="202">
        <f>Q238*H238</f>
        <v>9.4902000000000007E-3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137</v>
      </c>
      <c r="AT238" s="204" t="s">
        <v>133</v>
      </c>
      <c r="AU238" s="204" t="s">
        <v>81</v>
      </c>
      <c r="AY238" s="17" t="s">
        <v>130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7" t="s">
        <v>79</v>
      </c>
      <c r="BK238" s="205">
        <f>ROUND(I238*H238,2)</f>
        <v>0</v>
      </c>
      <c r="BL238" s="17" t="s">
        <v>137</v>
      </c>
      <c r="BM238" s="204" t="s">
        <v>830</v>
      </c>
    </row>
    <row r="239" spans="1:65" s="2" customFormat="1" ht="21.75" customHeight="1">
      <c r="A239" s="34"/>
      <c r="B239" s="35"/>
      <c r="C239" s="192" t="s">
        <v>458</v>
      </c>
      <c r="D239" s="192" t="s">
        <v>133</v>
      </c>
      <c r="E239" s="193" t="s">
        <v>439</v>
      </c>
      <c r="F239" s="194" t="s">
        <v>440</v>
      </c>
      <c r="G239" s="195" t="s">
        <v>171</v>
      </c>
      <c r="H239" s="196">
        <v>2</v>
      </c>
      <c r="I239" s="197"/>
      <c r="J239" s="198">
        <f>ROUND(I239*H239,2)</f>
        <v>0</v>
      </c>
      <c r="K239" s="199"/>
      <c r="L239" s="39"/>
      <c r="M239" s="200" t="s">
        <v>1</v>
      </c>
      <c r="N239" s="201" t="s">
        <v>37</v>
      </c>
      <c r="O239" s="71"/>
      <c r="P239" s="202">
        <f>O239*H239</f>
        <v>0</v>
      </c>
      <c r="Q239" s="202">
        <v>5.8299999999999997E-4</v>
      </c>
      <c r="R239" s="202">
        <f>Q239*H239</f>
        <v>1.1659999999999999E-3</v>
      </c>
      <c r="S239" s="202">
        <v>0.16600000000000001</v>
      </c>
      <c r="T239" s="203">
        <f>S239*H239</f>
        <v>0.33200000000000002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137</v>
      </c>
      <c r="AT239" s="204" t="s">
        <v>133</v>
      </c>
      <c r="AU239" s="204" t="s">
        <v>81</v>
      </c>
      <c r="AY239" s="17" t="s">
        <v>130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7" t="s">
        <v>79</v>
      </c>
      <c r="BK239" s="205">
        <f>ROUND(I239*H239,2)</f>
        <v>0</v>
      </c>
      <c r="BL239" s="17" t="s">
        <v>137</v>
      </c>
      <c r="BM239" s="204" t="s">
        <v>831</v>
      </c>
    </row>
    <row r="240" spans="1:65" s="2" customFormat="1" ht="21.75" customHeight="1">
      <c r="A240" s="34"/>
      <c r="B240" s="35"/>
      <c r="C240" s="192" t="s">
        <v>463</v>
      </c>
      <c r="D240" s="192" t="s">
        <v>133</v>
      </c>
      <c r="E240" s="193" t="s">
        <v>443</v>
      </c>
      <c r="F240" s="194" t="s">
        <v>444</v>
      </c>
      <c r="G240" s="195" t="s">
        <v>203</v>
      </c>
      <c r="H240" s="196">
        <v>14</v>
      </c>
      <c r="I240" s="197"/>
      <c r="J240" s="198">
        <f>ROUND(I240*H240,2)</f>
        <v>0</v>
      </c>
      <c r="K240" s="199"/>
      <c r="L240" s="39"/>
      <c r="M240" s="200" t="s">
        <v>1</v>
      </c>
      <c r="N240" s="201" t="s">
        <v>37</v>
      </c>
      <c r="O240" s="71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137</v>
      </c>
      <c r="AT240" s="204" t="s">
        <v>133</v>
      </c>
      <c r="AU240" s="204" t="s">
        <v>81</v>
      </c>
      <c r="AY240" s="17" t="s">
        <v>130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7" t="s">
        <v>79</v>
      </c>
      <c r="BK240" s="205">
        <f>ROUND(I240*H240,2)</f>
        <v>0</v>
      </c>
      <c r="BL240" s="17" t="s">
        <v>137</v>
      </c>
      <c r="BM240" s="204" t="s">
        <v>832</v>
      </c>
    </row>
    <row r="241" spans="1:65" s="13" customFormat="1">
      <c r="B241" s="206"/>
      <c r="C241" s="207"/>
      <c r="D241" s="208" t="s">
        <v>139</v>
      </c>
      <c r="E241" s="209" t="s">
        <v>1</v>
      </c>
      <c r="F241" s="210" t="s">
        <v>200</v>
      </c>
      <c r="G241" s="207"/>
      <c r="H241" s="211">
        <v>14</v>
      </c>
      <c r="I241" s="212"/>
      <c r="J241" s="207"/>
      <c r="K241" s="207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139</v>
      </c>
      <c r="AU241" s="217" t="s">
        <v>81</v>
      </c>
      <c r="AV241" s="13" t="s">
        <v>81</v>
      </c>
      <c r="AW241" s="13" t="s">
        <v>29</v>
      </c>
      <c r="AX241" s="13" t="s">
        <v>79</v>
      </c>
      <c r="AY241" s="217" t="s">
        <v>130</v>
      </c>
    </row>
    <row r="242" spans="1:65" s="2" customFormat="1" ht="21.75" customHeight="1">
      <c r="A242" s="34"/>
      <c r="B242" s="35"/>
      <c r="C242" s="192" t="s">
        <v>467</v>
      </c>
      <c r="D242" s="192" t="s">
        <v>133</v>
      </c>
      <c r="E242" s="193" t="s">
        <v>447</v>
      </c>
      <c r="F242" s="194" t="s">
        <v>448</v>
      </c>
      <c r="G242" s="195" t="s">
        <v>203</v>
      </c>
      <c r="H242" s="196">
        <v>14</v>
      </c>
      <c r="I242" s="197"/>
      <c r="J242" s="198">
        <f>ROUND(I242*H242,2)</f>
        <v>0</v>
      </c>
      <c r="K242" s="199"/>
      <c r="L242" s="39"/>
      <c r="M242" s="200" t="s">
        <v>1</v>
      </c>
      <c r="N242" s="201" t="s">
        <v>37</v>
      </c>
      <c r="O242" s="71"/>
      <c r="P242" s="202">
        <f>O242*H242</f>
        <v>0</v>
      </c>
      <c r="Q242" s="202">
        <v>0</v>
      </c>
      <c r="R242" s="202">
        <f>Q242*H242</f>
        <v>0</v>
      </c>
      <c r="S242" s="202">
        <v>0.14538999999999999</v>
      </c>
      <c r="T242" s="203">
        <f>S242*H242</f>
        <v>2.03546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137</v>
      </c>
      <c r="AT242" s="204" t="s">
        <v>133</v>
      </c>
      <c r="AU242" s="204" t="s">
        <v>81</v>
      </c>
      <c r="AY242" s="17" t="s">
        <v>130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7" t="s">
        <v>79</v>
      </c>
      <c r="BK242" s="205">
        <f>ROUND(I242*H242,2)</f>
        <v>0</v>
      </c>
      <c r="BL242" s="17" t="s">
        <v>137</v>
      </c>
      <c r="BM242" s="204" t="s">
        <v>833</v>
      </c>
    </row>
    <row r="243" spans="1:65" s="13" customFormat="1">
      <c r="B243" s="206"/>
      <c r="C243" s="207"/>
      <c r="D243" s="208" t="s">
        <v>139</v>
      </c>
      <c r="E243" s="209" t="s">
        <v>1</v>
      </c>
      <c r="F243" s="210" t="s">
        <v>200</v>
      </c>
      <c r="G243" s="207"/>
      <c r="H243" s="211">
        <v>14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139</v>
      </c>
      <c r="AU243" s="217" t="s">
        <v>81</v>
      </c>
      <c r="AV243" s="13" t="s">
        <v>81</v>
      </c>
      <c r="AW243" s="13" t="s">
        <v>29</v>
      </c>
      <c r="AX243" s="13" t="s">
        <v>79</v>
      </c>
      <c r="AY243" s="217" t="s">
        <v>130</v>
      </c>
    </row>
    <row r="244" spans="1:65" s="12" customFormat="1" ht="22.8" customHeight="1">
      <c r="B244" s="176"/>
      <c r="C244" s="177"/>
      <c r="D244" s="178" t="s">
        <v>71</v>
      </c>
      <c r="E244" s="190" t="s">
        <v>158</v>
      </c>
      <c r="F244" s="190" t="s">
        <v>451</v>
      </c>
      <c r="G244" s="177"/>
      <c r="H244" s="177"/>
      <c r="I244" s="180"/>
      <c r="J244" s="191">
        <f>BK244</f>
        <v>0</v>
      </c>
      <c r="K244" s="177"/>
      <c r="L244" s="182"/>
      <c r="M244" s="183"/>
      <c r="N244" s="184"/>
      <c r="O244" s="184"/>
      <c r="P244" s="185">
        <f>SUM(P245:P248)</f>
        <v>0</v>
      </c>
      <c r="Q244" s="184"/>
      <c r="R244" s="185">
        <f>SUM(R245:R248)</f>
        <v>41.175372000000003</v>
      </c>
      <c r="S244" s="184"/>
      <c r="T244" s="186">
        <f>SUM(T245:T248)</f>
        <v>44.049600000000005</v>
      </c>
      <c r="AR244" s="187" t="s">
        <v>79</v>
      </c>
      <c r="AT244" s="188" t="s">
        <v>71</v>
      </c>
      <c r="AU244" s="188" t="s">
        <v>79</v>
      </c>
      <c r="AY244" s="187" t="s">
        <v>130</v>
      </c>
      <c r="BK244" s="189">
        <f>SUM(BK245:BK248)</f>
        <v>0</v>
      </c>
    </row>
    <row r="245" spans="1:65" s="2" customFormat="1" ht="33" customHeight="1">
      <c r="A245" s="34"/>
      <c r="B245" s="35"/>
      <c r="C245" s="192" t="s">
        <v>473</v>
      </c>
      <c r="D245" s="192" t="s">
        <v>133</v>
      </c>
      <c r="E245" s="193" t="s">
        <v>453</v>
      </c>
      <c r="F245" s="194" t="s">
        <v>454</v>
      </c>
      <c r="G245" s="195" t="s">
        <v>275</v>
      </c>
      <c r="H245" s="196">
        <v>319.2</v>
      </c>
      <c r="I245" s="197"/>
      <c r="J245" s="198">
        <f>ROUND(I245*H245,2)</f>
        <v>0</v>
      </c>
      <c r="K245" s="199"/>
      <c r="L245" s="39"/>
      <c r="M245" s="200" t="s">
        <v>1</v>
      </c>
      <c r="N245" s="201" t="s">
        <v>37</v>
      </c>
      <c r="O245" s="71"/>
      <c r="P245" s="202">
        <f>O245*H245</f>
        <v>0</v>
      </c>
      <c r="Q245" s="202">
        <v>0.12881000000000001</v>
      </c>
      <c r="R245" s="202">
        <f>Q245*H245</f>
        <v>41.116152</v>
      </c>
      <c r="S245" s="202">
        <v>0.13800000000000001</v>
      </c>
      <c r="T245" s="203">
        <f>S245*H245</f>
        <v>44.049600000000005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137</v>
      </c>
      <c r="AT245" s="204" t="s">
        <v>133</v>
      </c>
      <c r="AU245" s="204" t="s">
        <v>81</v>
      </c>
      <c r="AY245" s="17" t="s">
        <v>130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7" t="s">
        <v>79</v>
      </c>
      <c r="BK245" s="205">
        <f>ROUND(I245*H245,2)</f>
        <v>0</v>
      </c>
      <c r="BL245" s="17" t="s">
        <v>137</v>
      </c>
      <c r="BM245" s="204" t="s">
        <v>834</v>
      </c>
    </row>
    <row r="246" spans="1:65" s="13" customFormat="1">
      <c r="B246" s="206"/>
      <c r="C246" s="207"/>
      <c r="D246" s="208" t="s">
        <v>139</v>
      </c>
      <c r="E246" s="209" t="s">
        <v>1</v>
      </c>
      <c r="F246" s="210" t="s">
        <v>835</v>
      </c>
      <c r="G246" s="207"/>
      <c r="H246" s="211">
        <v>319.2</v>
      </c>
      <c r="I246" s="212"/>
      <c r="J246" s="207"/>
      <c r="K246" s="207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139</v>
      </c>
      <c r="AU246" s="217" t="s">
        <v>81</v>
      </c>
      <c r="AV246" s="13" t="s">
        <v>81</v>
      </c>
      <c r="AW246" s="13" t="s">
        <v>29</v>
      </c>
      <c r="AX246" s="13" t="s">
        <v>79</v>
      </c>
      <c r="AY246" s="217" t="s">
        <v>130</v>
      </c>
    </row>
    <row r="247" spans="1:65" s="2" customFormat="1" ht="21.75" customHeight="1">
      <c r="A247" s="34"/>
      <c r="B247" s="35"/>
      <c r="C247" s="192" t="s">
        <v>478</v>
      </c>
      <c r="D247" s="192" t="s">
        <v>133</v>
      </c>
      <c r="E247" s="193" t="s">
        <v>836</v>
      </c>
      <c r="F247" s="194" t="s">
        <v>837</v>
      </c>
      <c r="G247" s="195" t="s">
        <v>358</v>
      </c>
      <c r="H247" s="196">
        <v>423</v>
      </c>
      <c r="I247" s="197"/>
      <c r="J247" s="198">
        <f>ROUND(I247*H247,2)</f>
        <v>0</v>
      </c>
      <c r="K247" s="199"/>
      <c r="L247" s="39"/>
      <c r="M247" s="200" t="s">
        <v>1</v>
      </c>
      <c r="N247" s="201" t="s">
        <v>37</v>
      </c>
      <c r="O247" s="71"/>
      <c r="P247" s="202">
        <f>O247*H247</f>
        <v>0</v>
      </c>
      <c r="Q247" s="202">
        <v>1.3999999999999999E-4</v>
      </c>
      <c r="R247" s="202">
        <f>Q247*H247</f>
        <v>5.9219999999999995E-2</v>
      </c>
      <c r="S247" s="202">
        <v>0</v>
      </c>
      <c r="T247" s="20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137</v>
      </c>
      <c r="AT247" s="204" t="s">
        <v>133</v>
      </c>
      <c r="AU247" s="204" t="s">
        <v>81</v>
      </c>
      <c r="AY247" s="17" t="s">
        <v>130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7" t="s">
        <v>79</v>
      </c>
      <c r="BK247" s="205">
        <f>ROUND(I247*H247,2)</f>
        <v>0</v>
      </c>
      <c r="BL247" s="17" t="s">
        <v>137</v>
      </c>
      <c r="BM247" s="204" t="s">
        <v>838</v>
      </c>
    </row>
    <row r="248" spans="1:65" s="13" customFormat="1">
      <c r="B248" s="206"/>
      <c r="C248" s="207"/>
      <c r="D248" s="208" t="s">
        <v>139</v>
      </c>
      <c r="E248" s="209" t="s">
        <v>1</v>
      </c>
      <c r="F248" s="210" t="s">
        <v>839</v>
      </c>
      <c r="G248" s="207"/>
      <c r="H248" s="211">
        <v>423</v>
      </c>
      <c r="I248" s="212"/>
      <c r="J248" s="207"/>
      <c r="K248" s="207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139</v>
      </c>
      <c r="AU248" s="217" t="s">
        <v>81</v>
      </c>
      <c r="AV248" s="13" t="s">
        <v>81</v>
      </c>
      <c r="AW248" s="13" t="s">
        <v>29</v>
      </c>
      <c r="AX248" s="13" t="s">
        <v>79</v>
      </c>
      <c r="AY248" s="217" t="s">
        <v>130</v>
      </c>
    </row>
    <row r="249" spans="1:65" s="12" customFormat="1" ht="22.8" customHeight="1">
      <c r="B249" s="176"/>
      <c r="C249" s="177"/>
      <c r="D249" s="178" t="s">
        <v>71</v>
      </c>
      <c r="E249" s="190" t="s">
        <v>176</v>
      </c>
      <c r="F249" s="190" t="s">
        <v>457</v>
      </c>
      <c r="G249" s="177"/>
      <c r="H249" s="177"/>
      <c r="I249" s="180"/>
      <c r="J249" s="191">
        <f>BK249</f>
        <v>0</v>
      </c>
      <c r="K249" s="177"/>
      <c r="L249" s="182"/>
      <c r="M249" s="183"/>
      <c r="N249" s="184"/>
      <c r="O249" s="184"/>
      <c r="P249" s="185">
        <f>SUM(P250:P333)</f>
        <v>0</v>
      </c>
      <c r="Q249" s="184"/>
      <c r="R249" s="185">
        <f>SUM(R250:R333)</f>
        <v>4.7989350000000002</v>
      </c>
      <c r="S249" s="184"/>
      <c r="T249" s="186">
        <f>SUM(T250:T333)</f>
        <v>4.1230000000000002</v>
      </c>
      <c r="AR249" s="187" t="s">
        <v>79</v>
      </c>
      <c r="AT249" s="188" t="s">
        <v>71</v>
      </c>
      <c r="AU249" s="188" t="s">
        <v>79</v>
      </c>
      <c r="AY249" s="187" t="s">
        <v>130</v>
      </c>
      <c r="BK249" s="189">
        <f>SUM(BK250:BK333)</f>
        <v>0</v>
      </c>
    </row>
    <row r="250" spans="1:65" s="2" customFormat="1" ht="16.5" customHeight="1">
      <c r="A250" s="34"/>
      <c r="B250" s="35"/>
      <c r="C250" s="192" t="s">
        <v>483</v>
      </c>
      <c r="D250" s="192" t="s">
        <v>133</v>
      </c>
      <c r="E250" s="193" t="s">
        <v>840</v>
      </c>
      <c r="F250" s="194" t="s">
        <v>841</v>
      </c>
      <c r="G250" s="195" t="s">
        <v>842</v>
      </c>
      <c r="H250" s="196">
        <v>4</v>
      </c>
      <c r="I250" s="197"/>
      <c r="J250" s="198">
        <f>ROUND(I250*H250,2)</f>
        <v>0</v>
      </c>
      <c r="K250" s="199"/>
      <c r="L250" s="39"/>
      <c r="M250" s="200" t="s">
        <v>1</v>
      </c>
      <c r="N250" s="201" t="s">
        <v>37</v>
      </c>
      <c r="O250" s="71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137</v>
      </c>
      <c r="AT250" s="204" t="s">
        <v>133</v>
      </c>
      <c r="AU250" s="204" t="s">
        <v>81</v>
      </c>
      <c r="AY250" s="17" t="s">
        <v>130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7" t="s">
        <v>79</v>
      </c>
      <c r="BK250" s="205">
        <f>ROUND(I250*H250,2)</f>
        <v>0</v>
      </c>
      <c r="BL250" s="17" t="s">
        <v>137</v>
      </c>
      <c r="BM250" s="204" t="s">
        <v>843</v>
      </c>
    </row>
    <row r="251" spans="1:65" s="13" customFormat="1">
      <c r="B251" s="206"/>
      <c r="C251" s="207"/>
      <c r="D251" s="208" t="s">
        <v>139</v>
      </c>
      <c r="E251" s="209" t="s">
        <v>1</v>
      </c>
      <c r="F251" s="210" t="s">
        <v>844</v>
      </c>
      <c r="G251" s="207"/>
      <c r="H251" s="211">
        <v>4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139</v>
      </c>
      <c r="AU251" s="217" t="s">
        <v>81</v>
      </c>
      <c r="AV251" s="13" t="s">
        <v>81</v>
      </c>
      <c r="AW251" s="13" t="s">
        <v>29</v>
      </c>
      <c r="AX251" s="13" t="s">
        <v>79</v>
      </c>
      <c r="AY251" s="217" t="s">
        <v>130</v>
      </c>
    </row>
    <row r="252" spans="1:65" s="2" customFormat="1" ht="16.5" customHeight="1">
      <c r="A252" s="34"/>
      <c r="B252" s="35"/>
      <c r="C252" s="192" t="s">
        <v>488</v>
      </c>
      <c r="D252" s="192" t="s">
        <v>133</v>
      </c>
      <c r="E252" s="193" t="s">
        <v>845</v>
      </c>
      <c r="F252" s="194" t="s">
        <v>846</v>
      </c>
      <c r="G252" s="195" t="s">
        <v>203</v>
      </c>
      <c r="H252" s="196">
        <v>12</v>
      </c>
      <c r="I252" s="197"/>
      <c r="J252" s="198">
        <f>ROUND(I252*H252,2)</f>
        <v>0</v>
      </c>
      <c r="K252" s="199"/>
      <c r="L252" s="39"/>
      <c r="M252" s="200" t="s">
        <v>1</v>
      </c>
      <c r="N252" s="201" t="s">
        <v>37</v>
      </c>
      <c r="O252" s="71"/>
      <c r="P252" s="202">
        <f>O252*H252</f>
        <v>0</v>
      </c>
      <c r="Q252" s="202">
        <v>1.17E-3</v>
      </c>
      <c r="R252" s="202">
        <f>Q252*H252</f>
        <v>1.404E-2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137</v>
      </c>
      <c r="AT252" s="204" t="s">
        <v>133</v>
      </c>
      <c r="AU252" s="204" t="s">
        <v>81</v>
      </c>
      <c r="AY252" s="17" t="s">
        <v>130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79</v>
      </c>
      <c r="BK252" s="205">
        <f>ROUND(I252*H252,2)</f>
        <v>0</v>
      </c>
      <c r="BL252" s="17" t="s">
        <v>137</v>
      </c>
      <c r="BM252" s="204" t="s">
        <v>847</v>
      </c>
    </row>
    <row r="253" spans="1:65" s="13" customFormat="1">
      <c r="B253" s="206"/>
      <c r="C253" s="207"/>
      <c r="D253" s="208" t="s">
        <v>139</v>
      </c>
      <c r="E253" s="209" t="s">
        <v>1</v>
      </c>
      <c r="F253" s="210" t="s">
        <v>848</v>
      </c>
      <c r="G253" s="207"/>
      <c r="H253" s="211">
        <v>12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139</v>
      </c>
      <c r="AU253" s="217" t="s">
        <v>81</v>
      </c>
      <c r="AV253" s="13" t="s">
        <v>81</v>
      </c>
      <c r="AW253" s="13" t="s">
        <v>29</v>
      </c>
      <c r="AX253" s="13" t="s">
        <v>79</v>
      </c>
      <c r="AY253" s="217" t="s">
        <v>130</v>
      </c>
    </row>
    <row r="254" spans="1:65" s="2" customFormat="1" ht="16.5" customHeight="1">
      <c r="A254" s="34"/>
      <c r="B254" s="35"/>
      <c r="C254" s="192" t="s">
        <v>493</v>
      </c>
      <c r="D254" s="192" t="s">
        <v>133</v>
      </c>
      <c r="E254" s="193" t="s">
        <v>849</v>
      </c>
      <c r="F254" s="194" t="s">
        <v>850</v>
      </c>
      <c r="G254" s="195" t="s">
        <v>203</v>
      </c>
      <c r="H254" s="196">
        <v>12</v>
      </c>
      <c r="I254" s="197"/>
      <c r="J254" s="198">
        <f>ROUND(I254*H254,2)</f>
        <v>0</v>
      </c>
      <c r="K254" s="199"/>
      <c r="L254" s="39"/>
      <c r="M254" s="200" t="s">
        <v>1</v>
      </c>
      <c r="N254" s="201" t="s">
        <v>37</v>
      </c>
      <c r="O254" s="71"/>
      <c r="P254" s="202">
        <f>O254*H254</f>
        <v>0</v>
      </c>
      <c r="Q254" s="202">
        <v>5.8049999999999996E-4</v>
      </c>
      <c r="R254" s="202">
        <f>Q254*H254</f>
        <v>6.966E-3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137</v>
      </c>
      <c r="AT254" s="204" t="s">
        <v>133</v>
      </c>
      <c r="AU254" s="204" t="s">
        <v>81</v>
      </c>
      <c r="AY254" s="17" t="s">
        <v>130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7" t="s">
        <v>79</v>
      </c>
      <c r="BK254" s="205">
        <f>ROUND(I254*H254,2)</f>
        <v>0</v>
      </c>
      <c r="BL254" s="17" t="s">
        <v>137</v>
      </c>
      <c r="BM254" s="204" t="s">
        <v>851</v>
      </c>
    </row>
    <row r="255" spans="1:65" s="13" customFormat="1">
      <c r="B255" s="206"/>
      <c r="C255" s="207"/>
      <c r="D255" s="208" t="s">
        <v>139</v>
      </c>
      <c r="E255" s="209" t="s">
        <v>1</v>
      </c>
      <c r="F255" s="210" t="s">
        <v>848</v>
      </c>
      <c r="G255" s="207"/>
      <c r="H255" s="211">
        <v>12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139</v>
      </c>
      <c r="AU255" s="217" t="s">
        <v>81</v>
      </c>
      <c r="AV255" s="13" t="s">
        <v>81</v>
      </c>
      <c r="AW255" s="13" t="s">
        <v>29</v>
      </c>
      <c r="AX255" s="13" t="s">
        <v>79</v>
      </c>
      <c r="AY255" s="217" t="s">
        <v>130</v>
      </c>
    </row>
    <row r="256" spans="1:65" s="2" customFormat="1" ht="21.75" customHeight="1">
      <c r="A256" s="34"/>
      <c r="B256" s="35"/>
      <c r="C256" s="218" t="s">
        <v>497</v>
      </c>
      <c r="D256" s="218" t="s">
        <v>168</v>
      </c>
      <c r="E256" s="219" t="s">
        <v>852</v>
      </c>
      <c r="F256" s="220" t="s">
        <v>853</v>
      </c>
      <c r="G256" s="221" t="s">
        <v>212</v>
      </c>
      <c r="H256" s="222">
        <v>0.42299999999999999</v>
      </c>
      <c r="I256" s="223"/>
      <c r="J256" s="224">
        <f>ROUND(I256*H256,2)</f>
        <v>0</v>
      </c>
      <c r="K256" s="225"/>
      <c r="L256" s="226"/>
      <c r="M256" s="227" t="s">
        <v>1</v>
      </c>
      <c r="N256" s="228" t="s">
        <v>37</v>
      </c>
      <c r="O256" s="71"/>
      <c r="P256" s="202">
        <f>O256*H256</f>
        <v>0</v>
      </c>
      <c r="Q256" s="202">
        <v>1</v>
      </c>
      <c r="R256" s="202">
        <f>Q256*H256</f>
        <v>0.42299999999999999</v>
      </c>
      <c r="S256" s="202">
        <v>0</v>
      </c>
      <c r="T256" s="20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4" t="s">
        <v>167</v>
      </c>
      <c r="AT256" s="204" t="s">
        <v>168</v>
      </c>
      <c r="AU256" s="204" t="s">
        <v>81</v>
      </c>
      <c r="AY256" s="17" t="s">
        <v>130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7" t="s">
        <v>79</v>
      </c>
      <c r="BK256" s="205">
        <f>ROUND(I256*H256,2)</f>
        <v>0</v>
      </c>
      <c r="BL256" s="17" t="s">
        <v>137</v>
      </c>
      <c r="BM256" s="204" t="s">
        <v>854</v>
      </c>
    </row>
    <row r="257" spans="1:65" s="13" customFormat="1">
      <c r="B257" s="206"/>
      <c r="C257" s="207"/>
      <c r="D257" s="208" t="s">
        <v>139</v>
      </c>
      <c r="E257" s="209" t="s">
        <v>1</v>
      </c>
      <c r="F257" s="210" t="s">
        <v>855</v>
      </c>
      <c r="G257" s="207"/>
      <c r="H257" s="211">
        <v>0.42299999999999999</v>
      </c>
      <c r="I257" s="212"/>
      <c r="J257" s="207"/>
      <c r="K257" s="207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139</v>
      </c>
      <c r="AU257" s="217" t="s">
        <v>81</v>
      </c>
      <c r="AV257" s="13" t="s">
        <v>81</v>
      </c>
      <c r="AW257" s="13" t="s">
        <v>29</v>
      </c>
      <c r="AX257" s="13" t="s">
        <v>79</v>
      </c>
      <c r="AY257" s="217" t="s">
        <v>130</v>
      </c>
    </row>
    <row r="258" spans="1:65" s="2" customFormat="1" ht="21.75" customHeight="1">
      <c r="A258" s="34"/>
      <c r="B258" s="35"/>
      <c r="C258" s="192" t="s">
        <v>502</v>
      </c>
      <c r="D258" s="192" t="s">
        <v>133</v>
      </c>
      <c r="E258" s="193" t="s">
        <v>856</v>
      </c>
      <c r="F258" s="194" t="s">
        <v>857</v>
      </c>
      <c r="G258" s="195" t="s">
        <v>358</v>
      </c>
      <c r="H258" s="196">
        <v>108</v>
      </c>
      <c r="I258" s="197"/>
      <c r="J258" s="198">
        <f>ROUND(I258*H258,2)</f>
        <v>0</v>
      </c>
      <c r="K258" s="199"/>
      <c r="L258" s="39"/>
      <c r="M258" s="200" t="s">
        <v>1</v>
      </c>
      <c r="N258" s="201" t="s">
        <v>37</v>
      </c>
      <c r="O258" s="71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4" t="s">
        <v>137</v>
      </c>
      <c r="AT258" s="204" t="s">
        <v>133</v>
      </c>
      <c r="AU258" s="204" t="s">
        <v>81</v>
      </c>
      <c r="AY258" s="17" t="s">
        <v>130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7" t="s">
        <v>79</v>
      </c>
      <c r="BK258" s="205">
        <f>ROUND(I258*H258,2)</f>
        <v>0</v>
      </c>
      <c r="BL258" s="17" t="s">
        <v>137</v>
      </c>
      <c r="BM258" s="204" t="s">
        <v>858</v>
      </c>
    </row>
    <row r="259" spans="1:65" s="15" customFormat="1">
      <c r="B259" s="243"/>
      <c r="C259" s="244"/>
      <c r="D259" s="208" t="s">
        <v>139</v>
      </c>
      <c r="E259" s="245" t="s">
        <v>1</v>
      </c>
      <c r="F259" s="246" t="s">
        <v>859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AT259" s="252" t="s">
        <v>139</v>
      </c>
      <c r="AU259" s="252" t="s">
        <v>81</v>
      </c>
      <c r="AV259" s="15" t="s">
        <v>79</v>
      </c>
      <c r="AW259" s="15" t="s">
        <v>29</v>
      </c>
      <c r="AX259" s="15" t="s">
        <v>72</v>
      </c>
      <c r="AY259" s="252" t="s">
        <v>130</v>
      </c>
    </row>
    <row r="260" spans="1:65" s="13" customFormat="1">
      <c r="B260" s="206"/>
      <c r="C260" s="207"/>
      <c r="D260" s="208" t="s">
        <v>139</v>
      </c>
      <c r="E260" s="209" t="s">
        <v>1</v>
      </c>
      <c r="F260" s="210" t="s">
        <v>860</v>
      </c>
      <c r="G260" s="207"/>
      <c r="H260" s="211">
        <v>18</v>
      </c>
      <c r="I260" s="212"/>
      <c r="J260" s="207"/>
      <c r="K260" s="207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139</v>
      </c>
      <c r="AU260" s="217" t="s">
        <v>81</v>
      </c>
      <c r="AV260" s="13" t="s">
        <v>81</v>
      </c>
      <c r="AW260" s="13" t="s">
        <v>29</v>
      </c>
      <c r="AX260" s="13" t="s">
        <v>72</v>
      </c>
      <c r="AY260" s="217" t="s">
        <v>130</v>
      </c>
    </row>
    <row r="261" spans="1:65" s="13" customFormat="1">
      <c r="B261" s="206"/>
      <c r="C261" s="207"/>
      <c r="D261" s="208" t="s">
        <v>139</v>
      </c>
      <c r="E261" s="209" t="s">
        <v>1</v>
      </c>
      <c r="F261" s="210" t="s">
        <v>861</v>
      </c>
      <c r="G261" s="207"/>
      <c r="H261" s="211">
        <v>90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139</v>
      </c>
      <c r="AU261" s="217" t="s">
        <v>81</v>
      </c>
      <c r="AV261" s="13" t="s">
        <v>81</v>
      </c>
      <c r="AW261" s="13" t="s">
        <v>29</v>
      </c>
      <c r="AX261" s="13" t="s">
        <v>72</v>
      </c>
      <c r="AY261" s="217" t="s">
        <v>130</v>
      </c>
    </row>
    <row r="262" spans="1:65" s="14" customFormat="1">
      <c r="B262" s="229"/>
      <c r="C262" s="230"/>
      <c r="D262" s="208" t="s">
        <v>139</v>
      </c>
      <c r="E262" s="231" t="s">
        <v>1</v>
      </c>
      <c r="F262" s="232" t="s">
        <v>175</v>
      </c>
      <c r="G262" s="230"/>
      <c r="H262" s="233">
        <v>108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139</v>
      </c>
      <c r="AU262" s="239" t="s">
        <v>81</v>
      </c>
      <c r="AV262" s="14" t="s">
        <v>137</v>
      </c>
      <c r="AW262" s="14" t="s">
        <v>29</v>
      </c>
      <c r="AX262" s="14" t="s">
        <v>79</v>
      </c>
      <c r="AY262" s="239" t="s">
        <v>130</v>
      </c>
    </row>
    <row r="263" spans="1:65" s="2" customFormat="1" ht="21.75" customHeight="1">
      <c r="A263" s="34"/>
      <c r="B263" s="35"/>
      <c r="C263" s="192" t="s">
        <v>507</v>
      </c>
      <c r="D263" s="192" t="s">
        <v>133</v>
      </c>
      <c r="E263" s="193" t="s">
        <v>862</v>
      </c>
      <c r="F263" s="194" t="s">
        <v>863</v>
      </c>
      <c r="G263" s="195" t="s">
        <v>358</v>
      </c>
      <c r="H263" s="196">
        <v>108</v>
      </c>
      <c r="I263" s="197"/>
      <c r="J263" s="198">
        <f>ROUND(I263*H263,2)</f>
        <v>0</v>
      </c>
      <c r="K263" s="199"/>
      <c r="L263" s="39"/>
      <c r="M263" s="200" t="s">
        <v>1</v>
      </c>
      <c r="N263" s="201" t="s">
        <v>37</v>
      </c>
      <c r="O263" s="71"/>
      <c r="P263" s="202">
        <f>O263*H263</f>
        <v>0</v>
      </c>
      <c r="Q263" s="202">
        <v>2.0000000000000002E-5</v>
      </c>
      <c r="R263" s="202">
        <f>Q263*H263</f>
        <v>2.16E-3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137</v>
      </c>
      <c r="AT263" s="204" t="s">
        <v>133</v>
      </c>
      <c r="AU263" s="204" t="s">
        <v>81</v>
      </c>
      <c r="AY263" s="17" t="s">
        <v>130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7" t="s">
        <v>79</v>
      </c>
      <c r="BK263" s="205">
        <f>ROUND(I263*H263,2)</f>
        <v>0</v>
      </c>
      <c r="BL263" s="17" t="s">
        <v>137</v>
      </c>
      <c r="BM263" s="204" t="s">
        <v>864</v>
      </c>
    </row>
    <row r="264" spans="1:65" s="15" customFormat="1">
      <c r="B264" s="243"/>
      <c r="C264" s="244"/>
      <c r="D264" s="208" t="s">
        <v>139</v>
      </c>
      <c r="E264" s="245" t="s">
        <v>1</v>
      </c>
      <c r="F264" s="246" t="s">
        <v>859</v>
      </c>
      <c r="G264" s="244"/>
      <c r="H264" s="245" t="s">
        <v>1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139</v>
      </c>
      <c r="AU264" s="252" t="s">
        <v>81</v>
      </c>
      <c r="AV264" s="15" t="s">
        <v>79</v>
      </c>
      <c r="AW264" s="15" t="s">
        <v>29</v>
      </c>
      <c r="AX264" s="15" t="s">
        <v>72</v>
      </c>
      <c r="AY264" s="252" t="s">
        <v>130</v>
      </c>
    </row>
    <row r="265" spans="1:65" s="13" customFormat="1">
      <c r="B265" s="206"/>
      <c r="C265" s="207"/>
      <c r="D265" s="208" t="s">
        <v>139</v>
      </c>
      <c r="E265" s="209" t="s">
        <v>1</v>
      </c>
      <c r="F265" s="210" t="s">
        <v>860</v>
      </c>
      <c r="G265" s="207"/>
      <c r="H265" s="211">
        <v>18</v>
      </c>
      <c r="I265" s="212"/>
      <c r="J265" s="207"/>
      <c r="K265" s="207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139</v>
      </c>
      <c r="AU265" s="217" t="s">
        <v>81</v>
      </c>
      <c r="AV265" s="13" t="s">
        <v>81</v>
      </c>
      <c r="AW265" s="13" t="s">
        <v>29</v>
      </c>
      <c r="AX265" s="13" t="s">
        <v>72</v>
      </c>
      <c r="AY265" s="217" t="s">
        <v>130</v>
      </c>
    </row>
    <row r="266" spans="1:65" s="13" customFormat="1">
      <c r="B266" s="206"/>
      <c r="C266" s="207"/>
      <c r="D266" s="208" t="s">
        <v>139</v>
      </c>
      <c r="E266" s="209" t="s">
        <v>1</v>
      </c>
      <c r="F266" s="210" t="s">
        <v>861</v>
      </c>
      <c r="G266" s="207"/>
      <c r="H266" s="211">
        <v>90</v>
      </c>
      <c r="I266" s="212"/>
      <c r="J266" s="207"/>
      <c r="K266" s="207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139</v>
      </c>
      <c r="AU266" s="217" t="s">
        <v>81</v>
      </c>
      <c r="AV266" s="13" t="s">
        <v>81</v>
      </c>
      <c r="AW266" s="13" t="s">
        <v>29</v>
      </c>
      <c r="AX266" s="13" t="s">
        <v>72</v>
      </c>
      <c r="AY266" s="217" t="s">
        <v>130</v>
      </c>
    </row>
    <row r="267" spans="1:65" s="14" customFormat="1">
      <c r="B267" s="229"/>
      <c r="C267" s="230"/>
      <c r="D267" s="208" t="s">
        <v>139</v>
      </c>
      <c r="E267" s="231" t="s">
        <v>1</v>
      </c>
      <c r="F267" s="232" t="s">
        <v>175</v>
      </c>
      <c r="G267" s="230"/>
      <c r="H267" s="233">
        <v>108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139</v>
      </c>
      <c r="AU267" s="239" t="s">
        <v>81</v>
      </c>
      <c r="AV267" s="14" t="s">
        <v>137</v>
      </c>
      <c r="AW267" s="14" t="s">
        <v>29</v>
      </c>
      <c r="AX267" s="14" t="s">
        <v>79</v>
      </c>
      <c r="AY267" s="239" t="s">
        <v>130</v>
      </c>
    </row>
    <row r="268" spans="1:65" s="2" customFormat="1" ht="21.75" customHeight="1">
      <c r="A268" s="34"/>
      <c r="B268" s="35"/>
      <c r="C268" s="218" t="s">
        <v>517</v>
      </c>
      <c r="D268" s="218" t="s">
        <v>168</v>
      </c>
      <c r="E268" s="219" t="s">
        <v>865</v>
      </c>
      <c r="F268" s="220" t="s">
        <v>866</v>
      </c>
      <c r="G268" s="221" t="s">
        <v>212</v>
      </c>
      <c r="H268" s="222">
        <v>0.108</v>
      </c>
      <c r="I268" s="223"/>
      <c r="J268" s="224">
        <f>ROUND(I268*H268,2)</f>
        <v>0</v>
      </c>
      <c r="K268" s="225"/>
      <c r="L268" s="226"/>
      <c r="M268" s="227" t="s">
        <v>1</v>
      </c>
      <c r="N268" s="228" t="s">
        <v>37</v>
      </c>
      <c r="O268" s="71"/>
      <c r="P268" s="202">
        <f>O268*H268</f>
        <v>0</v>
      </c>
      <c r="Q268" s="202">
        <v>1</v>
      </c>
      <c r="R268" s="202">
        <f>Q268*H268</f>
        <v>0.108</v>
      </c>
      <c r="S268" s="202">
        <v>0</v>
      </c>
      <c r="T268" s="20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4" t="s">
        <v>167</v>
      </c>
      <c r="AT268" s="204" t="s">
        <v>168</v>
      </c>
      <c r="AU268" s="204" t="s">
        <v>81</v>
      </c>
      <c r="AY268" s="17" t="s">
        <v>130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7" t="s">
        <v>79</v>
      </c>
      <c r="BK268" s="205">
        <f>ROUND(I268*H268,2)</f>
        <v>0</v>
      </c>
      <c r="BL268" s="17" t="s">
        <v>137</v>
      </c>
      <c r="BM268" s="204" t="s">
        <v>867</v>
      </c>
    </row>
    <row r="269" spans="1:65" s="15" customFormat="1">
      <c r="B269" s="243"/>
      <c r="C269" s="244"/>
      <c r="D269" s="208" t="s">
        <v>139</v>
      </c>
      <c r="E269" s="245" t="s">
        <v>1</v>
      </c>
      <c r="F269" s="246" t="s">
        <v>859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139</v>
      </c>
      <c r="AU269" s="252" t="s">
        <v>81</v>
      </c>
      <c r="AV269" s="15" t="s">
        <v>79</v>
      </c>
      <c r="AW269" s="15" t="s">
        <v>29</v>
      </c>
      <c r="AX269" s="15" t="s">
        <v>72</v>
      </c>
      <c r="AY269" s="252" t="s">
        <v>130</v>
      </c>
    </row>
    <row r="270" spans="1:65" s="13" customFormat="1">
      <c r="B270" s="206"/>
      <c r="C270" s="207"/>
      <c r="D270" s="208" t="s">
        <v>139</v>
      </c>
      <c r="E270" s="209" t="s">
        <v>1</v>
      </c>
      <c r="F270" s="210" t="s">
        <v>868</v>
      </c>
      <c r="G270" s="207"/>
      <c r="H270" s="211">
        <v>1.7999999999999999E-2</v>
      </c>
      <c r="I270" s="212"/>
      <c r="J270" s="207"/>
      <c r="K270" s="207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139</v>
      </c>
      <c r="AU270" s="217" t="s">
        <v>81</v>
      </c>
      <c r="AV270" s="13" t="s">
        <v>81</v>
      </c>
      <c r="AW270" s="13" t="s">
        <v>29</v>
      </c>
      <c r="AX270" s="13" t="s">
        <v>72</v>
      </c>
      <c r="AY270" s="217" t="s">
        <v>130</v>
      </c>
    </row>
    <row r="271" spans="1:65" s="13" customFormat="1">
      <c r="B271" s="206"/>
      <c r="C271" s="207"/>
      <c r="D271" s="208" t="s">
        <v>139</v>
      </c>
      <c r="E271" s="209" t="s">
        <v>1</v>
      </c>
      <c r="F271" s="210" t="s">
        <v>869</v>
      </c>
      <c r="G271" s="207"/>
      <c r="H271" s="211">
        <v>0.09</v>
      </c>
      <c r="I271" s="212"/>
      <c r="J271" s="207"/>
      <c r="K271" s="207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139</v>
      </c>
      <c r="AU271" s="217" t="s">
        <v>81</v>
      </c>
      <c r="AV271" s="13" t="s">
        <v>81</v>
      </c>
      <c r="AW271" s="13" t="s">
        <v>29</v>
      </c>
      <c r="AX271" s="13" t="s">
        <v>72</v>
      </c>
      <c r="AY271" s="217" t="s">
        <v>130</v>
      </c>
    </row>
    <row r="272" spans="1:65" s="14" customFormat="1">
      <c r="B272" s="229"/>
      <c r="C272" s="230"/>
      <c r="D272" s="208" t="s">
        <v>139</v>
      </c>
      <c r="E272" s="231" t="s">
        <v>1</v>
      </c>
      <c r="F272" s="232" t="s">
        <v>175</v>
      </c>
      <c r="G272" s="230"/>
      <c r="H272" s="233">
        <v>0.108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139</v>
      </c>
      <c r="AU272" s="239" t="s">
        <v>81</v>
      </c>
      <c r="AV272" s="14" t="s">
        <v>137</v>
      </c>
      <c r="AW272" s="14" t="s">
        <v>29</v>
      </c>
      <c r="AX272" s="14" t="s">
        <v>79</v>
      </c>
      <c r="AY272" s="239" t="s">
        <v>130</v>
      </c>
    </row>
    <row r="273" spans="1:65" s="2" customFormat="1" ht="21.75" customHeight="1">
      <c r="A273" s="34"/>
      <c r="B273" s="35"/>
      <c r="C273" s="192" t="s">
        <v>522</v>
      </c>
      <c r="D273" s="192" t="s">
        <v>133</v>
      </c>
      <c r="E273" s="193" t="s">
        <v>459</v>
      </c>
      <c r="F273" s="194" t="s">
        <v>460</v>
      </c>
      <c r="G273" s="195" t="s">
        <v>171</v>
      </c>
      <c r="H273" s="196">
        <v>4</v>
      </c>
      <c r="I273" s="197"/>
      <c r="J273" s="198">
        <f>ROUND(I273*H273,2)</f>
        <v>0</v>
      </c>
      <c r="K273" s="199"/>
      <c r="L273" s="39"/>
      <c r="M273" s="200" t="s">
        <v>1</v>
      </c>
      <c r="N273" s="201" t="s">
        <v>37</v>
      </c>
      <c r="O273" s="71"/>
      <c r="P273" s="202">
        <f>O273*H273</f>
        <v>0</v>
      </c>
      <c r="Q273" s="202">
        <v>6.0000000000000002E-5</v>
      </c>
      <c r="R273" s="202">
        <f>Q273*H273</f>
        <v>2.4000000000000001E-4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137</v>
      </c>
      <c r="AT273" s="204" t="s">
        <v>133</v>
      </c>
      <c r="AU273" s="204" t="s">
        <v>81</v>
      </c>
      <c r="AY273" s="17" t="s">
        <v>130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7" t="s">
        <v>79</v>
      </c>
      <c r="BK273" s="205">
        <f>ROUND(I273*H273,2)</f>
        <v>0</v>
      </c>
      <c r="BL273" s="17" t="s">
        <v>137</v>
      </c>
      <c r="BM273" s="204" t="s">
        <v>870</v>
      </c>
    </row>
    <row r="274" spans="1:65" s="13" customFormat="1">
      <c r="B274" s="206"/>
      <c r="C274" s="207"/>
      <c r="D274" s="208" t="s">
        <v>139</v>
      </c>
      <c r="E274" s="209" t="s">
        <v>1</v>
      </c>
      <c r="F274" s="210" t="s">
        <v>871</v>
      </c>
      <c r="G274" s="207"/>
      <c r="H274" s="211">
        <v>4</v>
      </c>
      <c r="I274" s="212"/>
      <c r="J274" s="207"/>
      <c r="K274" s="207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139</v>
      </c>
      <c r="AU274" s="217" t="s">
        <v>81</v>
      </c>
      <c r="AV274" s="13" t="s">
        <v>81</v>
      </c>
      <c r="AW274" s="13" t="s">
        <v>29</v>
      </c>
      <c r="AX274" s="13" t="s">
        <v>79</v>
      </c>
      <c r="AY274" s="217" t="s">
        <v>130</v>
      </c>
    </row>
    <row r="275" spans="1:65" s="2" customFormat="1" ht="21.75" customHeight="1">
      <c r="A275" s="34"/>
      <c r="B275" s="35"/>
      <c r="C275" s="192" t="s">
        <v>526</v>
      </c>
      <c r="D275" s="192" t="s">
        <v>133</v>
      </c>
      <c r="E275" s="193" t="s">
        <v>464</v>
      </c>
      <c r="F275" s="194" t="s">
        <v>465</v>
      </c>
      <c r="G275" s="195" t="s">
        <v>171</v>
      </c>
      <c r="H275" s="196">
        <v>4</v>
      </c>
      <c r="I275" s="197"/>
      <c r="J275" s="198">
        <f>ROUND(I275*H275,2)</f>
        <v>0</v>
      </c>
      <c r="K275" s="199"/>
      <c r="L275" s="39"/>
      <c r="M275" s="200" t="s">
        <v>1</v>
      </c>
      <c r="N275" s="201" t="s">
        <v>37</v>
      </c>
      <c r="O275" s="71"/>
      <c r="P275" s="202">
        <f>O275*H275</f>
        <v>0</v>
      </c>
      <c r="Q275" s="202">
        <v>0.36965999999999999</v>
      </c>
      <c r="R275" s="202">
        <f>Q275*H275</f>
        <v>1.47864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137</v>
      </c>
      <c r="AT275" s="204" t="s">
        <v>133</v>
      </c>
      <c r="AU275" s="204" t="s">
        <v>81</v>
      </c>
      <c r="AY275" s="17" t="s">
        <v>130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7" t="s">
        <v>79</v>
      </c>
      <c r="BK275" s="205">
        <f>ROUND(I275*H275,2)</f>
        <v>0</v>
      </c>
      <c r="BL275" s="17" t="s">
        <v>137</v>
      </c>
      <c r="BM275" s="204" t="s">
        <v>872</v>
      </c>
    </row>
    <row r="276" spans="1:65" s="13" customFormat="1">
      <c r="B276" s="206"/>
      <c r="C276" s="207"/>
      <c r="D276" s="208" t="s">
        <v>139</v>
      </c>
      <c r="E276" s="209" t="s">
        <v>1</v>
      </c>
      <c r="F276" s="210" t="s">
        <v>137</v>
      </c>
      <c r="G276" s="207"/>
      <c r="H276" s="211">
        <v>4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139</v>
      </c>
      <c r="AU276" s="217" t="s">
        <v>81</v>
      </c>
      <c r="AV276" s="13" t="s">
        <v>81</v>
      </c>
      <c r="AW276" s="13" t="s">
        <v>29</v>
      </c>
      <c r="AX276" s="13" t="s">
        <v>79</v>
      </c>
      <c r="AY276" s="217" t="s">
        <v>130</v>
      </c>
    </row>
    <row r="277" spans="1:65" s="2" customFormat="1" ht="33" customHeight="1">
      <c r="A277" s="34"/>
      <c r="B277" s="35"/>
      <c r="C277" s="192" t="s">
        <v>530</v>
      </c>
      <c r="D277" s="192" t="s">
        <v>133</v>
      </c>
      <c r="E277" s="193" t="s">
        <v>468</v>
      </c>
      <c r="F277" s="194" t="s">
        <v>469</v>
      </c>
      <c r="G277" s="195" t="s">
        <v>275</v>
      </c>
      <c r="H277" s="196">
        <v>220.14</v>
      </c>
      <c r="I277" s="197"/>
      <c r="J277" s="198">
        <f>ROUND(I277*H277,2)</f>
        <v>0</v>
      </c>
      <c r="K277" s="199"/>
      <c r="L277" s="39"/>
      <c r="M277" s="200" t="s">
        <v>1</v>
      </c>
      <c r="N277" s="201" t="s">
        <v>37</v>
      </c>
      <c r="O277" s="71"/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4" t="s">
        <v>137</v>
      </c>
      <c r="AT277" s="204" t="s">
        <v>133</v>
      </c>
      <c r="AU277" s="204" t="s">
        <v>81</v>
      </c>
      <c r="AY277" s="17" t="s">
        <v>130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7" t="s">
        <v>79</v>
      </c>
      <c r="BK277" s="205">
        <f>ROUND(I277*H277,2)</f>
        <v>0</v>
      </c>
      <c r="BL277" s="17" t="s">
        <v>137</v>
      </c>
      <c r="BM277" s="204" t="s">
        <v>873</v>
      </c>
    </row>
    <row r="278" spans="1:65" s="13" customFormat="1">
      <c r="B278" s="206"/>
      <c r="C278" s="207"/>
      <c r="D278" s="208" t="s">
        <v>139</v>
      </c>
      <c r="E278" s="209" t="s">
        <v>1</v>
      </c>
      <c r="F278" s="210" t="s">
        <v>874</v>
      </c>
      <c r="G278" s="207"/>
      <c r="H278" s="211">
        <v>144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139</v>
      </c>
      <c r="AU278" s="217" t="s">
        <v>81</v>
      </c>
      <c r="AV278" s="13" t="s">
        <v>81</v>
      </c>
      <c r="AW278" s="13" t="s">
        <v>29</v>
      </c>
      <c r="AX278" s="13" t="s">
        <v>72</v>
      </c>
      <c r="AY278" s="217" t="s">
        <v>130</v>
      </c>
    </row>
    <row r="279" spans="1:65" s="13" customFormat="1">
      <c r="B279" s="206"/>
      <c r="C279" s="207"/>
      <c r="D279" s="208" t="s">
        <v>139</v>
      </c>
      <c r="E279" s="209" t="s">
        <v>1</v>
      </c>
      <c r="F279" s="210" t="s">
        <v>875</v>
      </c>
      <c r="G279" s="207"/>
      <c r="H279" s="211">
        <v>76.14</v>
      </c>
      <c r="I279" s="212"/>
      <c r="J279" s="207"/>
      <c r="K279" s="207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139</v>
      </c>
      <c r="AU279" s="217" t="s">
        <v>81</v>
      </c>
      <c r="AV279" s="13" t="s">
        <v>81</v>
      </c>
      <c r="AW279" s="13" t="s">
        <v>29</v>
      </c>
      <c r="AX279" s="13" t="s">
        <v>72</v>
      </c>
      <c r="AY279" s="217" t="s">
        <v>130</v>
      </c>
    </row>
    <row r="280" spans="1:65" s="14" customFormat="1">
      <c r="B280" s="229"/>
      <c r="C280" s="230"/>
      <c r="D280" s="208" t="s">
        <v>139</v>
      </c>
      <c r="E280" s="231" t="s">
        <v>1</v>
      </c>
      <c r="F280" s="232" t="s">
        <v>175</v>
      </c>
      <c r="G280" s="230"/>
      <c r="H280" s="233">
        <v>220.14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AT280" s="239" t="s">
        <v>139</v>
      </c>
      <c r="AU280" s="239" t="s">
        <v>81</v>
      </c>
      <c r="AV280" s="14" t="s">
        <v>137</v>
      </c>
      <c r="AW280" s="14" t="s">
        <v>29</v>
      </c>
      <c r="AX280" s="14" t="s">
        <v>79</v>
      </c>
      <c r="AY280" s="239" t="s">
        <v>130</v>
      </c>
    </row>
    <row r="281" spans="1:65" s="2" customFormat="1" ht="33" customHeight="1">
      <c r="A281" s="34"/>
      <c r="B281" s="35"/>
      <c r="C281" s="192" t="s">
        <v>534</v>
      </c>
      <c r="D281" s="192" t="s">
        <v>133</v>
      </c>
      <c r="E281" s="193" t="s">
        <v>474</v>
      </c>
      <c r="F281" s="194" t="s">
        <v>475</v>
      </c>
      <c r="G281" s="195" t="s">
        <v>275</v>
      </c>
      <c r="H281" s="196">
        <v>5503.5</v>
      </c>
      <c r="I281" s="197"/>
      <c r="J281" s="198">
        <f>ROUND(I281*H281,2)</f>
        <v>0</v>
      </c>
      <c r="K281" s="199"/>
      <c r="L281" s="39"/>
      <c r="M281" s="200" t="s">
        <v>1</v>
      </c>
      <c r="N281" s="201" t="s">
        <v>37</v>
      </c>
      <c r="O281" s="71"/>
      <c r="P281" s="202">
        <f>O281*H281</f>
        <v>0</v>
      </c>
      <c r="Q281" s="202">
        <v>0</v>
      </c>
      <c r="R281" s="202">
        <f>Q281*H281</f>
        <v>0</v>
      </c>
      <c r="S281" s="202">
        <v>0</v>
      </c>
      <c r="T281" s="20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137</v>
      </c>
      <c r="AT281" s="204" t="s">
        <v>133</v>
      </c>
      <c r="AU281" s="204" t="s">
        <v>81</v>
      </c>
      <c r="AY281" s="17" t="s">
        <v>130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7" t="s">
        <v>79</v>
      </c>
      <c r="BK281" s="205">
        <f>ROUND(I281*H281,2)</f>
        <v>0</v>
      </c>
      <c r="BL281" s="17" t="s">
        <v>137</v>
      </c>
      <c r="BM281" s="204" t="s">
        <v>876</v>
      </c>
    </row>
    <row r="282" spans="1:65" s="13" customFormat="1">
      <c r="B282" s="206"/>
      <c r="C282" s="207"/>
      <c r="D282" s="208" t="s">
        <v>139</v>
      </c>
      <c r="E282" s="209" t="s">
        <v>1</v>
      </c>
      <c r="F282" s="210" t="s">
        <v>877</v>
      </c>
      <c r="G282" s="207"/>
      <c r="H282" s="211">
        <v>5503.5</v>
      </c>
      <c r="I282" s="212"/>
      <c r="J282" s="207"/>
      <c r="K282" s="207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139</v>
      </c>
      <c r="AU282" s="217" t="s">
        <v>81</v>
      </c>
      <c r="AV282" s="13" t="s">
        <v>81</v>
      </c>
      <c r="AW282" s="13" t="s">
        <v>29</v>
      </c>
      <c r="AX282" s="13" t="s">
        <v>79</v>
      </c>
      <c r="AY282" s="217" t="s">
        <v>130</v>
      </c>
    </row>
    <row r="283" spans="1:65" s="2" customFormat="1" ht="33" customHeight="1">
      <c r="A283" s="34"/>
      <c r="B283" s="35"/>
      <c r="C283" s="192" t="s">
        <v>538</v>
      </c>
      <c r="D283" s="192" t="s">
        <v>133</v>
      </c>
      <c r="E283" s="193" t="s">
        <v>479</v>
      </c>
      <c r="F283" s="194" t="s">
        <v>480</v>
      </c>
      <c r="G283" s="195" t="s">
        <v>275</v>
      </c>
      <c r="H283" s="196">
        <v>220.14</v>
      </c>
      <c r="I283" s="197"/>
      <c r="J283" s="198">
        <f>ROUND(I283*H283,2)</f>
        <v>0</v>
      </c>
      <c r="K283" s="199"/>
      <c r="L283" s="39"/>
      <c r="M283" s="200" t="s">
        <v>1</v>
      </c>
      <c r="N283" s="201" t="s">
        <v>37</v>
      </c>
      <c r="O283" s="71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4" t="s">
        <v>137</v>
      </c>
      <c r="AT283" s="204" t="s">
        <v>133</v>
      </c>
      <c r="AU283" s="204" t="s">
        <v>81</v>
      </c>
      <c r="AY283" s="17" t="s">
        <v>130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7" t="s">
        <v>79</v>
      </c>
      <c r="BK283" s="205">
        <f>ROUND(I283*H283,2)</f>
        <v>0</v>
      </c>
      <c r="BL283" s="17" t="s">
        <v>137</v>
      </c>
      <c r="BM283" s="204" t="s">
        <v>878</v>
      </c>
    </row>
    <row r="284" spans="1:65" s="13" customFormat="1">
      <c r="B284" s="206"/>
      <c r="C284" s="207"/>
      <c r="D284" s="208" t="s">
        <v>139</v>
      </c>
      <c r="E284" s="209" t="s">
        <v>1</v>
      </c>
      <c r="F284" s="210" t="s">
        <v>879</v>
      </c>
      <c r="G284" s="207"/>
      <c r="H284" s="211">
        <v>220.14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139</v>
      </c>
      <c r="AU284" s="217" t="s">
        <v>81</v>
      </c>
      <c r="AV284" s="13" t="s">
        <v>81</v>
      </c>
      <c r="AW284" s="13" t="s">
        <v>29</v>
      </c>
      <c r="AX284" s="13" t="s">
        <v>79</v>
      </c>
      <c r="AY284" s="217" t="s">
        <v>130</v>
      </c>
    </row>
    <row r="285" spans="1:65" s="2" customFormat="1" ht="33" customHeight="1">
      <c r="A285" s="34"/>
      <c r="B285" s="35"/>
      <c r="C285" s="192" t="s">
        <v>544</v>
      </c>
      <c r="D285" s="192" t="s">
        <v>133</v>
      </c>
      <c r="E285" s="193" t="s">
        <v>484</v>
      </c>
      <c r="F285" s="194" t="s">
        <v>485</v>
      </c>
      <c r="G285" s="195" t="s">
        <v>143</v>
      </c>
      <c r="H285" s="196">
        <v>254.4</v>
      </c>
      <c r="I285" s="197"/>
      <c r="J285" s="198">
        <f>ROUND(I285*H285,2)</f>
        <v>0</v>
      </c>
      <c r="K285" s="199"/>
      <c r="L285" s="39"/>
      <c r="M285" s="200" t="s">
        <v>1</v>
      </c>
      <c r="N285" s="201" t="s">
        <v>37</v>
      </c>
      <c r="O285" s="71"/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4" t="s">
        <v>137</v>
      </c>
      <c r="AT285" s="204" t="s">
        <v>133</v>
      </c>
      <c r="AU285" s="204" t="s">
        <v>81</v>
      </c>
      <c r="AY285" s="17" t="s">
        <v>130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7" t="s">
        <v>79</v>
      </c>
      <c r="BK285" s="205">
        <f>ROUND(I285*H285,2)</f>
        <v>0</v>
      </c>
      <c r="BL285" s="17" t="s">
        <v>137</v>
      </c>
      <c r="BM285" s="204" t="s">
        <v>880</v>
      </c>
    </row>
    <row r="286" spans="1:65" s="13" customFormat="1">
      <c r="B286" s="206"/>
      <c r="C286" s="207"/>
      <c r="D286" s="208" t="s">
        <v>139</v>
      </c>
      <c r="E286" s="209" t="s">
        <v>1</v>
      </c>
      <c r="F286" s="210" t="s">
        <v>881</v>
      </c>
      <c r="G286" s="207"/>
      <c r="H286" s="211">
        <v>254.4</v>
      </c>
      <c r="I286" s="212"/>
      <c r="J286" s="207"/>
      <c r="K286" s="207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139</v>
      </c>
      <c r="AU286" s="217" t="s">
        <v>81</v>
      </c>
      <c r="AV286" s="13" t="s">
        <v>81</v>
      </c>
      <c r="AW286" s="13" t="s">
        <v>29</v>
      </c>
      <c r="AX286" s="13" t="s">
        <v>79</v>
      </c>
      <c r="AY286" s="217" t="s">
        <v>130</v>
      </c>
    </row>
    <row r="287" spans="1:65" s="2" customFormat="1" ht="33" customHeight="1">
      <c r="A287" s="34"/>
      <c r="B287" s="35"/>
      <c r="C287" s="192" t="s">
        <v>549</v>
      </c>
      <c r="D287" s="192" t="s">
        <v>133</v>
      </c>
      <c r="E287" s="193" t="s">
        <v>489</v>
      </c>
      <c r="F287" s="194" t="s">
        <v>490</v>
      </c>
      <c r="G287" s="195" t="s">
        <v>143</v>
      </c>
      <c r="H287" s="196">
        <v>6360</v>
      </c>
      <c r="I287" s="197"/>
      <c r="J287" s="198">
        <f>ROUND(I287*H287,2)</f>
        <v>0</v>
      </c>
      <c r="K287" s="199"/>
      <c r="L287" s="39"/>
      <c r="M287" s="200" t="s">
        <v>1</v>
      </c>
      <c r="N287" s="201" t="s">
        <v>37</v>
      </c>
      <c r="O287" s="71"/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4" t="s">
        <v>137</v>
      </c>
      <c r="AT287" s="204" t="s">
        <v>133</v>
      </c>
      <c r="AU287" s="204" t="s">
        <v>81</v>
      </c>
      <c r="AY287" s="17" t="s">
        <v>130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7" t="s">
        <v>79</v>
      </c>
      <c r="BK287" s="205">
        <f>ROUND(I287*H287,2)</f>
        <v>0</v>
      </c>
      <c r="BL287" s="17" t="s">
        <v>137</v>
      </c>
      <c r="BM287" s="204" t="s">
        <v>882</v>
      </c>
    </row>
    <row r="288" spans="1:65" s="13" customFormat="1">
      <c r="B288" s="206"/>
      <c r="C288" s="207"/>
      <c r="D288" s="208" t="s">
        <v>139</v>
      </c>
      <c r="E288" s="209" t="s">
        <v>1</v>
      </c>
      <c r="F288" s="210" t="s">
        <v>883</v>
      </c>
      <c r="G288" s="207"/>
      <c r="H288" s="211">
        <v>6360</v>
      </c>
      <c r="I288" s="212"/>
      <c r="J288" s="207"/>
      <c r="K288" s="207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139</v>
      </c>
      <c r="AU288" s="217" t="s">
        <v>81</v>
      </c>
      <c r="AV288" s="13" t="s">
        <v>81</v>
      </c>
      <c r="AW288" s="13" t="s">
        <v>29</v>
      </c>
      <c r="AX288" s="13" t="s">
        <v>79</v>
      </c>
      <c r="AY288" s="217" t="s">
        <v>130</v>
      </c>
    </row>
    <row r="289" spans="1:65" s="2" customFormat="1" ht="33" customHeight="1">
      <c r="A289" s="34"/>
      <c r="B289" s="35"/>
      <c r="C289" s="192" t="s">
        <v>553</v>
      </c>
      <c r="D289" s="192" t="s">
        <v>133</v>
      </c>
      <c r="E289" s="193" t="s">
        <v>494</v>
      </c>
      <c r="F289" s="194" t="s">
        <v>495</v>
      </c>
      <c r="G289" s="195" t="s">
        <v>143</v>
      </c>
      <c r="H289" s="196">
        <v>254.4</v>
      </c>
      <c r="I289" s="197"/>
      <c r="J289" s="198">
        <f>ROUND(I289*H289,2)</f>
        <v>0</v>
      </c>
      <c r="K289" s="199"/>
      <c r="L289" s="39"/>
      <c r="M289" s="200" t="s">
        <v>1</v>
      </c>
      <c r="N289" s="201" t="s">
        <v>37</v>
      </c>
      <c r="O289" s="71"/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4" t="s">
        <v>137</v>
      </c>
      <c r="AT289" s="204" t="s">
        <v>133</v>
      </c>
      <c r="AU289" s="204" t="s">
        <v>81</v>
      </c>
      <c r="AY289" s="17" t="s">
        <v>130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7" t="s">
        <v>79</v>
      </c>
      <c r="BK289" s="205">
        <f>ROUND(I289*H289,2)</f>
        <v>0</v>
      </c>
      <c r="BL289" s="17" t="s">
        <v>137</v>
      </c>
      <c r="BM289" s="204" t="s">
        <v>884</v>
      </c>
    </row>
    <row r="290" spans="1:65" s="13" customFormat="1">
      <c r="B290" s="206"/>
      <c r="C290" s="207"/>
      <c r="D290" s="208" t="s">
        <v>139</v>
      </c>
      <c r="E290" s="209" t="s">
        <v>1</v>
      </c>
      <c r="F290" s="210" t="s">
        <v>885</v>
      </c>
      <c r="G290" s="207"/>
      <c r="H290" s="211">
        <v>254.4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139</v>
      </c>
      <c r="AU290" s="217" t="s">
        <v>81</v>
      </c>
      <c r="AV290" s="13" t="s">
        <v>81</v>
      </c>
      <c r="AW290" s="13" t="s">
        <v>29</v>
      </c>
      <c r="AX290" s="13" t="s">
        <v>79</v>
      </c>
      <c r="AY290" s="217" t="s">
        <v>130</v>
      </c>
    </row>
    <row r="291" spans="1:65" s="2" customFormat="1" ht="21.75" customHeight="1">
      <c r="A291" s="34"/>
      <c r="B291" s="35"/>
      <c r="C291" s="192" t="s">
        <v>558</v>
      </c>
      <c r="D291" s="192" t="s">
        <v>133</v>
      </c>
      <c r="E291" s="193" t="s">
        <v>498</v>
      </c>
      <c r="F291" s="194" t="s">
        <v>499</v>
      </c>
      <c r="G291" s="195" t="s">
        <v>275</v>
      </c>
      <c r="H291" s="196">
        <v>285</v>
      </c>
      <c r="I291" s="197"/>
      <c r="J291" s="198">
        <f>ROUND(I291*H291,2)</f>
        <v>0</v>
      </c>
      <c r="K291" s="199"/>
      <c r="L291" s="39"/>
      <c r="M291" s="200" t="s">
        <v>1</v>
      </c>
      <c r="N291" s="201" t="s">
        <v>37</v>
      </c>
      <c r="O291" s="71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137</v>
      </c>
      <c r="AT291" s="204" t="s">
        <v>133</v>
      </c>
      <c r="AU291" s="204" t="s">
        <v>81</v>
      </c>
      <c r="AY291" s="17" t="s">
        <v>130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7" t="s">
        <v>79</v>
      </c>
      <c r="BK291" s="205">
        <f>ROUND(I291*H291,2)</f>
        <v>0</v>
      </c>
      <c r="BL291" s="17" t="s">
        <v>137</v>
      </c>
      <c r="BM291" s="204" t="s">
        <v>886</v>
      </c>
    </row>
    <row r="292" spans="1:65" s="13" customFormat="1">
      <c r="B292" s="206"/>
      <c r="C292" s="207"/>
      <c r="D292" s="208" t="s">
        <v>139</v>
      </c>
      <c r="E292" s="209" t="s">
        <v>1</v>
      </c>
      <c r="F292" s="210" t="s">
        <v>887</v>
      </c>
      <c r="G292" s="207"/>
      <c r="H292" s="211">
        <v>285</v>
      </c>
      <c r="I292" s="212"/>
      <c r="J292" s="207"/>
      <c r="K292" s="207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139</v>
      </c>
      <c r="AU292" s="217" t="s">
        <v>81</v>
      </c>
      <c r="AV292" s="13" t="s">
        <v>81</v>
      </c>
      <c r="AW292" s="13" t="s">
        <v>29</v>
      </c>
      <c r="AX292" s="13" t="s">
        <v>79</v>
      </c>
      <c r="AY292" s="217" t="s">
        <v>130</v>
      </c>
    </row>
    <row r="293" spans="1:65" s="2" customFormat="1" ht="21.75" customHeight="1">
      <c r="A293" s="34"/>
      <c r="B293" s="35"/>
      <c r="C293" s="192" t="s">
        <v>562</v>
      </c>
      <c r="D293" s="192" t="s">
        <v>133</v>
      </c>
      <c r="E293" s="193" t="s">
        <v>503</v>
      </c>
      <c r="F293" s="194" t="s">
        <v>504</v>
      </c>
      <c r="G293" s="195" t="s">
        <v>275</v>
      </c>
      <c r="H293" s="196">
        <v>285</v>
      </c>
      <c r="I293" s="197"/>
      <c r="J293" s="198">
        <f>ROUND(I293*H293,2)</f>
        <v>0</v>
      </c>
      <c r="K293" s="199"/>
      <c r="L293" s="39"/>
      <c r="M293" s="200" t="s">
        <v>1</v>
      </c>
      <c r="N293" s="201" t="s">
        <v>37</v>
      </c>
      <c r="O293" s="71"/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4" t="s">
        <v>137</v>
      </c>
      <c r="AT293" s="204" t="s">
        <v>133</v>
      </c>
      <c r="AU293" s="204" t="s">
        <v>81</v>
      </c>
      <c r="AY293" s="17" t="s">
        <v>130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7" t="s">
        <v>79</v>
      </c>
      <c r="BK293" s="205">
        <f>ROUND(I293*H293,2)</f>
        <v>0</v>
      </c>
      <c r="BL293" s="17" t="s">
        <v>137</v>
      </c>
      <c r="BM293" s="204" t="s">
        <v>888</v>
      </c>
    </row>
    <row r="294" spans="1:65" s="13" customFormat="1">
      <c r="B294" s="206"/>
      <c r="C294" s="207"/>
      <c r="D294" s="208" t="s">
        <v>139</v>
      </c>
      <c r="E294" s="209" t="s">
        <v>1</v>
      </c>
      <c r="F294" s="210" t="s">
        <v>889</v>
      </c>
      <c r="G294" s="207"/>
      <c r="H294" s="211">
        <v>285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139</v>
      </c>
      <c r="AU294" s="217" t="s">
        <v>81</v>
      </c>
      <c r="AV294" s="13" t="s">
        <v>81</v>
      </c>
      <c r="AW294" s="13" t="s">
        <v>29</v>
      </c>
      <c r="AX294" s="13" t="s">
        <v>79</v>
      </c>
      <c r="AY294" s="217" t="s">
        <v>130</v>
      </c>
    </row>
    <row r="295" spans="1:65" s="2" customFormat="1" ht="21.75" customHeight="1">
      <c r="A295" s="34"/>
      <c r="B295" s="35"/>
      <c r="C295" s="192" t="s">
        <v>566</v>
      </c>
      <c r="D295" s="192" t="s">
        <v>133</v>
      </c>
      <c r="E295" s="193" t="s">
        <v>508</v>
      </c>
      <c r="F295" s="194" t="s">
        <v>509</v>
      </c>
      <c r="G295" s="195" t="s">
        <v>275</v>
      </c>
      <c r="H295" s="196">
        <v>58.9</v>
      </c>
      <c r="I295" s="197"/>
      <c r="J295" s="198">
        <f>ROUND(I295*H295,2)</f>
        <v>0</v>
      </c>
      <c r="K295" s="199"/>
      <c r="L295" s="39"/>
      <c r="M295" s="200" t="s">
        <v>1</v>
      </c>
      <c r="N295" s="201" t="s">
        <v>37</v>
      </c>
      <c r="O295" s="71"/>
      <c r="P295" s="202">
        <f>O295*H295</f>
        <v>0</v>
      </c>
      <c r="Q295" s="202">
        <v>0</v>
      </c>
      <c r="R295" s="202">
        <f>Q295*H295</f>
        <v>0</v>
      </c>
      <c r="S295" s="202">
        <v>7.0000000000000007E-2</v>
      </c>
      <c r="T295" s="203">
        <f>S295*H295</f>
        <v>4.1230000000000002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4" t="s">
        <v>137</v>
      </c>
      <c r="AT295" s="204" t="s">
        <v>133</v>
      </c>
      <c r="AU295" s="204" t="s">
        <v>81</v>
      </c>
      <c r="AY295" s="17" t="s">
        <v>130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7" t="s">
        <v>79</v>
      </c>
      <c r="BK295" s="205">
        <f>ROUND(I295*H295,2)</f>
        <v>0</v>
      </c>
      <c r="BL295" s="17" t="s">
        <v>137</v>
      </c>
      <c r="BM295" s="204" t="s">
        <v>890</v>
      </c>
    </row>
    <row r="296" spans="1:65" s="15" customFormat="1">
      <c r="B296" s="243"/>
      <c r="C296" s="244"/>
      <c r="D296" s="208" t="s">
        <v>139</v>
      </c>
      <c r="E296" s="245" t="s">
        <v>1</v>
      </c>
      <c r="F296" s="246" t="s">
        <v>891</v>
      </c>
      <c r="G296" s="244"/>
      <c r="H296" s="245" t="s">
        <v>1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139</v>
      </c>
      <c r="AU296" s="252" t="s">
        <v>81</v>
      </c>
      <c r="AV296" s="15" t="s">
        <v>79</v>
      </c>
      <c r="AW296" s="15" t="s">
        <v>29</v>
      </c>
      <c r="AX296" s="15" t="s">
        <v>72</v>
      </c>
      <c r="AY296" s="252" t="s">
        <v>130</v>
      </c>
    </row>
    <row r="297" spans="1:65" s="13" customFormat="1">
      <c r="B297" s="206"/>
      <c r="C297" s="207"/>
      <c r="D297" s="208" t="s">
        <v>139</v>
      </c>
      <c r="E297" s="209" t="s">
        <v>1</v>
      </c>
      <c r="F297" s="210" t="s">
        <v>892</v>
      </c>
      <c r="G297" s="207"/>
      <c r="H297" s="211">
        <v>32.58</v>
      </c>
      <c r="I297" s="212"/>
      <c r="J297" s="207"/>
      <c r="K297" s="207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139</v>
      </c>
      <c r="AU297" s="217" t="s">
        <v>81</v>
      </c>
      <c r="AV297" s="13" t="s">
        <v>81</v>
      </c>
      <c r="AW297" s="13" t="s">
        <v>29</v>
      </c>
      <c r="AX297" s="13" t="s">
        <v>72</v>
      </c>
      <c r="AY297" s="217" t="s">
        <v>130</v>
      </c>
    </row>
    <row r="298" spans="1:65" s="13" customFormat="1">
      <c r="B298" s="206"/>
      <c r="C298" s="207"/>
      <c r="D298" s="208" t="s">
        <v>139</v>
      </c>
      <c r="E298" s="209" t="s">
        <v>1</v>
      </c>
      <c r="F298" s="210" t="s">
        <v>893</v>
      </c>
      <c r="G298" s="207"/>
      <c r="H298" s="211">
        <v>14.22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139</v>
      </c>
      <c r="AU298" s="217" t="s">
        <v>81</v>
      </c>
      <c r="AV298" s="13" t="s">
        <v>81</v>
      </c>
      <c r="AW298" s="13" t="s">
        <v>29</v>
      </c>
      <c r="AX298" s="13" t="s">
        <v>72</v>
      </c>
      <c r="AY298" s="217" t="s">
        <v>130</v>
      </c>
    </row>
    <row r="299" spans="1:65" s="13" customFormat="1">
      <c r="B299" s="206"/>
      <c r="C299" s="207"/>
      <c r="D299" s="208" t="s">
        <v>139</v>
      </c>
      <c r="E299" s="209" t="s">
        <v>1</v>
      </c>
      <c r="F299" s="210" t="s">
        <v>894</v>
      </c>
      <c r="G299" s="207"/>
      <c r="H299" s="211">
        <v>12.1</v>
      </c>
      <c r="I299" s="212"/>
      <c r="J299" s="207"/>
      <c r="K299" s="207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139</v>
      </c>
      <c r="AU299" s="217" t="s">
        <v>81</v>
      </c>
      <c r="AV299" s="13" t="s">
        <v>81</v>
      </c>
      <c r="AW299" s="13" t="s">
        <v>29</v>
      </c>
      <c r="AX299" s="13" t="s">
        <v>72</v>
      </c>
      <c r="AY299" s="217" t="s">
        <v>130</v>
      </c>
    </row>
    <row r="300" spans="1:65" s="14" customFormat="1">
      <c r="B300" s="229"/>
      <c r="C300" s="230"/>
      <c r="D300" s="208" t="s">
        <v>139</v>
      </c>
      <c r="E300" s="231" t="s">
        <v>1</v>
      </c>
      <c r="F300" s="232" t="s">
        <v>175</v>
      </c>
      <c r="G300" s="230"/>
      <c r="H300" s="233">
        <v>58.9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139</v>
      </c>
      <c r="AU300" s="239" t="s">
        <v>81</v>
      </c>
      <c r="AV300" s="14" t="s">
        <v>137</v>
      </c>
      <c r="AW300" s="14" t="s">
        <v>29</v>
      </c>
      <c r="AX300" s="14" t="s">
        <v>79</v>
      </c>
      <c r="AY300" s="239" t="s">
        <v>130</v>
      </c>
    </row>
    <row r="301" spans="1:65" s="2" customFormat="1" ht="21.75" customHeight="1">
      <c r="A301" s="34"/>
      <c r="B301" s="35"/>
      <c r="C301" s="192" t="s">
        <v>570</v>
      </c>
      <c r="D301" s="192" t="s">
        <v>133</v>
      </c>
      <c r="E301" s="193" t="s">
        <v>895</v>
      </c>
      <c r="F301" s="194" t="s">
        <v>896</v>
      </c>
      <c r="G301" s="195" t="s">
        <v>275</v>
      </c>
      <c r="H301" s="196">
        <v>140.74</v>
      </c>
      <c r="I301" s="197"/>
      <c r="J301" s="198">
        <f>ROUND(I301*H301,2)</f>
        <v>0</v>
      </c>
      <c r="K301" s="199"/>
      <c r="L301" s="39"/>
      <c r="M301" s="200" t="s">
        <v>1</v>
      </c>
      <c r="N301" s="201" t="s">
        <v>37</v>
      </c>
      <c r="O301" s="71"/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4" t="s">
        <v>137</v>
      </c>
      <c r="AT301" s="204" t="s">
        <v>133</v>
      </c>
      <c r="AU301" s="204" t="s">
        <v>81</v>
      </c>
      <c r="AY301" s="17" t="s">
        <v>130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7" t="s">
        <v>79</v>
      </c>
      <c r="BK301" s="205">
        <f>ROUND(I301*H301,2)</f>
        <v>0</v>
      </c>
      <c r="BL301" s="17" t="s">
        <v>137</v>
      </c>
      <c r="BM301" s="204" t="s">
        <v>897</v>
      </c>
    </row>
    <row r="302" spans="1:65" s="15" customFormat="1">
      <c r="B302" s="243"/>
      <c r="C302" s="244"/>
      <c r="D302" s="208" t="s">
        <v>139</v>
      </c>
      <c r="E302" s="245" t="s">
        <v>1</v>
      </c>
      <c r="F302" s="246" t="s">
        <v>898</v>
      </c>
      <c r="G302" s="244"/>
      <c r="H302" s="245" t="s">
        <v>1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139</v>
      </c>
      <c r="AU302" s="252" t="s">
        <v>81</v>
      </c>
      <c r="AV302" s="15" t="s">
        <v>79</v>
      </c>
      <c r="AW302" s="15" t="s">
        <v>29</v>
      </c>
      <c r="AX302" s="15" t="s">
        <v>72</v>
      </c>
      <c r="AY302" s="252" t="s">
        <v>130</v>
      </c>
    </row>
    <row r="303" spans="1:65" s="13" customFormat="1">
      <c r="B303" s="206"/>
      <c r="C303" s="207"/>
      <c r="D303" s="208" t="s">
        <v>139</v>
      </c>
      <c r="E303" s="209" t="s">
        <v>1</v>
      </c>
      <c r="F303" s="210" t="s">
        <v>814</v>
      </c>
      <c r="G303" s="207"/>
      <c r="H303" s="211">
        <v>34.08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139</v>
      </c>
      <c r="AU303" s="217" t="s">
        <v>81</v>
      </c>
      <c r="AV303" s="13" t="s">
        <v>81</v>
      </c>
      <c r="AW303" s="13" t="s">
        <v>29</v>
      </c>
      <c r="AX303" s="13" t="s">
        <v>72</v>
      </c>
      <c r="AY303" s="217" t="s">
        <v>130</v>
      </c>
    </row>
    <row r="304" spans="1:65" s="13" customFormat="1">
      <c r="B304" s="206"/>
      <c r="C304" s="207"/>
      <c r="D304" s="208" t="s">
        <v>139</v>
      </c>
      <c r="E304" s="209" t="s">
        <v>1</v>
      </c>
      <c r="F304" s="210" t="s">
        <v>815</v>
      </c>
      <c r="G304" s="207"/>
      <c r="H304" s="211">
        <v>44.8</v>
      </c>
      <c r="I304" s="212"/>
      <c r="J304" s="207"/>
      <c r="K304" s="207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139</v>
      </c>
      <c r="AU304" s="217" t="s">
        <v>81</v>
      </c>
      <c r="AV304" s="13" t="s">
        <v>81</v>
      </c>
      <c r="AW304" s="13" t="s">
        <v>29</v>
      </c>
      <c r="AX304" s="13" t="s">
        <v>72</v>
      </c>
      <c r="AY304" s="217" t="s">
        <v>130</v>
      </c>
    </row>
    <row r="305" spans="1:65" s="13" customFormat="1">
      <c r="B305" s="206"/>
      <c r="C305" s="207"/>
      <c r="D305" s="208" t="s">
        <v>139</v>
      </c>
      <c r="E305" s="209" t="s">
        <v>1</v>
      </c>
      <c r="F305" s="210" t="s">
        <v>816</v>
      </c>
      <c r="G305" s="207"/>
      <c r="H305" s="211">
        <v>29.36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139</v>
      </c>
      <c r="AU305" s="217" t="s">
        <v>81</v>
      </c>
      <c r="AV305" s="13" t="s">
        <v>81</v>
      </c>
      <c r="AW305" s="13" t="s">
        <v>29</v>
      </c>
      <c r="AX305" s="13" t="s">
        <v>72</v>
      </c>
      <c r="AY305" s="217" t="s">
        <v>130</v>
      </c>
    </row>
    <row r="306" spans="1:65" s="13" customFormat="1">
      <c r="B306" s="206"/>
      <c r="C306" s="207"/>
      <c r="D306" s="208" t="s">
        <v>139</v>
      </c>
      <c r="E306" s="209" t="s">
        <v>1</v>
      </c>
      <c r="F306" s="210" t="s">
        <v>817</v>
      </c>
      <c r="G306" s="207"/>
      <c r="H306" s="211">
        <v>32.5</v>
      </c>
      <c r="I306" s="212"/>
      <c r="J306" s="207"/>
      <c r="K306" s="207"/>
      <c r="L306" s="213"/>
      <c r="M306" s="214"/>
      <c r="N306" s="215"/>
      <c r="O306" s="215"/>
      <c r="P306" s="215"/>
      <c r="Q306" s="215"/>
      <c r="R306" s="215"/>
      <c r="S306" s="215"/>
      <c r="T306" s="216"/>
      <c r="AT306" s="217" t="s">
        <v>139</v>
      </c>
      <c r="AU306" s="217" t="s">
        <v>81</v>
      </c>
      <c r="AV306" s="13" t="s">
        <v>81</v>
      </c>
      <c r="AW306" s="13" t="s">
        <v>29</v>
      </c>
      <c r="AX306" s="13" t="s">
        <v>72</v>
      </c>
      <c r="AY306" s="217" t="s">
        <v>130</v>
      </c>
    </row>
    <row r="307" spans="1:65" s="14" customFormat="1">
      <c r="B307" s="229"/>
      <c r="C307" s="230"/>
      <c r="D307" s="208" t="s">
        <v>139</v>
      </c>
      <c r="E307" s="231" t="s">
        <v>1</v>
      </c>
      <c r="F307" s="232" t="s">
        <v>175</v>
      </c>
      <c r="G307" s="230"/>
      <c r="H307" s="233">
        <v>140.74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139</v>
      </c>
      <c r="AU307" s="239" t="s">
        <v>81</v>
      </c>
      <c r="AV307" s="14" t="s">
        <v>137</v>
      </c>
      <c r="AW307" s="14" t="s">
        <v>29</v>
      </c>
      <c r="AX307" s="14" t="s">
        <v>79</v>
      </c>
      <c r="AY307" s="239" t="s">
        <v>130</v>
      </c>
    </row>
    <row r="308" spans="1:65" s="2" customFormat="1" ht="21.75" customHeight="1">
      <c r="A308" s="34"/>
      <c r="B308" s="35"/>
      <c r="C308" s="192" t="s">
        <v>575</v>
      </c>
      <c r="D308" s="192" t="s">
        <v>133</v>
      </c>
      <c r="E308" s="193" t="s">
        <v>518</v>
      </c>
      <c r="F308" s="194" t="s">
        <v>519</v>
      </c>
      <c r="G308" s="195" t="s">
        <v>275</v>
      </c>
      <c r="H308" s="196">
        <v>58.9</v>
      </c>
      <c r="I308" s="197"/>
      <c r="J308" s="198">
        <f>ROUND(I308*H308,2)</f>
        <v>0</v>
      </c>
      <c r="K308" s="199"/>
      <c r="L308" s="39"/>
      <c r="M308" s="200" t="s">
        <v>1</v>
      </c>
      <c r="N308" s="201" t="s">
        <v>37</v>
      </c>
      <c r="O308" s="71"/>
      <c r="P308" s="202">
        <f>O308*H308</f>
        <v>0</v>
      </c>
      <c r="Q308" s="202">
        <v>1.58E-3</v>
      </c>
      <c r="R308" s="202">
        <f>Q308*H308</f>
        <v>9.3062000000000006E-2</v>
      </c>
      <c r="S308" s="202">
        <v>0</v>
      </c>
      <c r="T308" s="20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4" t="s">
        <v>137</v>
      </c>
      <c r="AT308" s="204" t="s">
        <v>133</v>
      </c>
      <c r="AU308" s="204" t="s">
        <v>81</v>
      </c>
      <c r="AY308" s="17" t="s">
        <v>130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7" t="s">
        <v>79</v>
      </c>
      <c r="BK308" s="205">
        <f>ROUND(I308*H308,2)</f>
        <v>0</v>
      </c>
      <c r="BL308" s="17" t="s">
        <v>137</v>
      </c>
      <c r="BM308" s="204" t="s">
        <v>899</v>
      </c>
    </row>
    <row r="309" spans="1:65" s="15" customFormat="1">
      <c r="B309" s="243"/>
      <c r="C309" s="244"/>
      <c r="D309" s="208" t="s">
        <v>139</v>
      </c>
      <c r="E309" s="245" t="s">
        <v>1</v>
      </c>
      <c r="F309" s="246" t="s">
        <v>891</v>
      </c>
      <c r="G309" s="244"/>
      <c r="H309" s="245" t="s">
        <v>1</v>
      </c>
      <c r="I309" s="247"/>
      <c r="J309" s="244"/>
      <c r="K309" s="244"/>
      <c r="L309" s="248"/>
      <c r="M309" s="249"/>
      <c r="N309" s="250"/>
      <c r="O309" s="250"/>
      <c r="P309" s="250"/>
      <c r="Q309" s="250"/>
      <c r="R309" s="250"/>
      <c r="S309" s="250"/>
      <c r="T309" s="251"/>
      <c r="AT309" s="252" t="s">
        <v>139</v>
      </c>
      <c r="AU309" s="252" t="s">
        <v>81</v>
      </c>
      <c r="AV309" s="15" t="s">
        <v>79</v>
      </c>
      <c r="AW309" s="15" t="s">
        <v>29</v>
      </c>
      <c r="AX309" s="15" t="s">
        <v>72</v>
      </c>
      <c r="AY309" s="252" t="s">
        <v>130</v>
      </c>
    </row>
    <row r="310" spans="1:65" s="13" customFormat="1">
      <c r="B310" s="206"/>
      <c r="C310" s="207"/>
      <c r="D310" s="208" t="s">
        <v>139</v>
      </c>
      <c r="E310" s="209" t="s">
        <v>1</v>
      </c>
      <c r="F310" s="210" t="s">
        <v>892</v>
      </c>
      <c r="G310" s="207"/>
      <c r="H310" s="211">
        <v>32.58</v>
      </c>
      <c r="I310" s="212"/>
      <c r="J310" s="207"/>
      <c r="K310" s="207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139</v>
      </c>
      <c r="AU310" s="217" t="s">
        <v>81</v>
      </c>
      <c r="AV310" s="13" t="s">
        <v>81</v>
      </c>
      <c r="AW310" s="13" t="s">
        <v>29</v>
      </c>
      <c r="AX310" s="13" t="s">
        <v>72</v>
      </c>
      <c r="AY310" s="217" t="s">
        <v>130</v>
      </c>
    </row>
    <row r="311" spans="1:65" s="13" customFormat="1">
      <c r="B311" s="206"/>
      <c r="C311" s="207"/>
      <c r="D311" s="208" t="s">
        <v>139</v>
      </c>
      <c r="E311" s="209" t="s">
        <v>1</v>
      </c>
      <c r="F311" s="210" t="s">
        <v>893</v>
      </c>
      <c r="G311" s="207"/>
      <c r="H311" s="211">
        <v>14.22</v>
      </c>
      <c r="I311" s="212"/>
      <c r="J311" s="207"/>
      <c r="K311" s="207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139</v>
      </c>
      <c r="AU311" s="217" t="s">
        <v>81</v>
      </c>
      <c r="AV311" s="13" t="s">
        <v>81</v>
      </c>
      <c r="AW311" s="13" t="s">
        <v>29</v>
      </c>
      <c r="AX311" s="13" t="s">
        <v>72</v>
      </c>
      <c r="AY311" s="217" t="s">
        <v>130</v>
      </c>
    </row>
    <row r="312" spans="1:65" s="13" customFormat="1">
      <c r="B312" s="206"/>
      <c r="C312" s="207"/>
      <c r="D312" s="208" t="s">
        <v>139</v>
      </c>
      <c r="E312" s="209" t="s">
        <v>1</v>
      </c>
      <c r="F312" s="210" t="s">
        <v>894</v>
      </c>
      <c r="G312" s="207"/>
      <c r="H312" s="211">
        <v>12.1</v>
      </c>
      <c r="I312" s="212"/>
      <c r="J312" s="207"/>
      <c r="K312" s="207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139</v>
      </c>
      <c r="AU312" s="217" t="s">
        <v>81</v>
      </c>
      <c r="AV312" s="13" t="s">
        <v>81</v>
      </c>
      <c r="AW312" s="13" t="s">
        <v>29</v>
      </c>
      <c r="AX312" s="13" t="s">
        <v>72</v>
      </c>
      <c r="AY312" s="217" t="s">
        <v>130</v>
      </c>
    </row>
    <row r="313" spans="1:65" s="14" customFormat="1">
      <c r="B313" s="229"/>
      <c r="C313" s="230"/>
      <c r="D313" s="208" t="s">
        <v>139</v>
      </c>
      <c r="E313" s="231" t="s">
        <v>1</v>
      </c>
      <c r="F313" s="232" t="s">
        <v>175</v>
      </c>
      <c r="G313" s="230"/>
      <c r="H313" s="233">
        <v>58.9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139</v>
      </c>
      <c r="AU313" s="239" t="s">
        <v>81</v>
      </c>
      <c r="AV313" s="14" t="s">
        <v>137</v>
      </c>
      <c r="AW313" s="14" t="s">
        <v>29</v>
      </c>
      <c r="AX313" s="14" t="s">
        <v>79</v>
      </c>
      <c r="AY313" s="239" t="s">
        <v>130</v>
      </c>
    </row>
    <row r="314" spans="1:65" s="2" customFormat="1" ht="21.75" customHeight="1">
      <c r="A314" s="34"/>
      <c r="B314" s="35"/>
      <c r="C314" s="192" t="s">
        <v>582</v>
      </c>
      <c r="D314" s="192" t="s">
        <v>133</v>
      </c>
      <c r="E314" s="193" t="s">
        <v>527</v>
      </c>
      <c r="F314" s="194" t="s">
        <v>528</v>
      </c>
      <c r="G314" s="195" t="s">
        <v>275</v>
      </c>
      <c r="H314" s="196">
        <v>58.9</v>
      </c>
      <c r="I314" s="197"/>
      <c r="J314" s="198">
        <f>ROUND(I314*H314,2)</f>
        <v>0</v>
      </c>
      <c r="K314" s="199"/>
      <c r="L314" s="39"/>
      <c r="M314" s="200" t="s">
        <v>1</v>
      </c>
      <c r="N314" s="201" t="s">
        <v>37</v>
      </c>
      <c r="O314" s="71"/>
      <c r="P314" s="202">
        <f>O314*H314</f>
        <v>0</v>
      </c>
      <c r="Q314" s="202">
        <v>3.8850000000000003E-2</v>
      </c>
      <c r="R314" s="202">
        <f>Q314*H314</f>
        <v>2.288265</v>
      </c>
      <c r="S314" s="202">
        <v>0</v>
      </c>
      <c r="T314" s="20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4" t="s">
        <v>137</v>
      </c>
      <c r="AT314" s="204" t="s">
        <v>133</v>
      </c>
      <c r="AU314" s="204" t="s">
        <v>81</v>
      </c>
      <c r="AY314" s="17" t="s">
        <v>130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7" t="s">
        <v>79</v>
      </c>
      <c r="BK314" s="205">
        <f>ROUND(I314*H314,2)</f>
        <v>0</v>
      </c>
      <c r="BL314" s="17" t="s">
        <v>137</v>
      </c>
      <c r="BM314" s="204" t="s">
        <v>900</v>
      </c>
    </row>
    <row r="315" spans="1:65" s="15" customFormat="1">
      <c r="B315" s="243"/>
      <c r="C315" s="244"/>
      <c r="D315" s="208" t="s">
        <v>139</v>
      </c>
      <c r="E315" s="245" t="s">
        <v>1</v>
      </c>
      <c r="F315" s="246" t="s">
        <v>891</v>
      </c>
      <c r="G315" s="244"/>
      <c r="H315" s="245" t="s">
        <v>1</v>
      </c>
      <c r="I315" s="247"/>
      <c r="J315" s="244"/>
      <c r="K315" s="244"/>
      <c r="L315" s="248"/>
      <c r="M315" s="249"/>
      <c r="N315" s="250"/>
      <c r="O315" s="250"/>
      <c r="P315" s="250"/>
      <c r="Q315" s="250"/>
      <c r="R315" s="250"/>
      <c r="S315" s="250"/>
      <c r="T315" s="251"/>
      <c r="AT315" s="252" t="s">
        <v>139</v>
      </c>
      <c r="AU315" s="252" t="s">
        <v>81</v>
      </c>
      <c r="AV315" s="15" t="s">
        <v>79</v>
      </c>
      <c r="AW315" s="15" t="s">
        <v>29</v>
      </c>
      <c r="AX315" s="15" t="s">
        <v>72</v>
      </c>
      <c r="AY315" s="252" t="s">
        <v>130</v>
      </c>
    </row>
    <row r="316" spans="1:65" s="13" customFormat="1">
      <c r="B316" s="206"/>
      <c r="C316" s="207"/>
      <c r="D316" s="208" t="s">
        <v>139</v>
      </c>
      <c r="E316" s="209" t="s">
        <v>1</v>
      </c>
      <c r="F316" s="210" t="s">
        <v>892</v>
      </c>
      <c r="G316" s="207"/>
      <c r="H316" s="211">
        <v>32.58</v>
      </c>
      <c r="I316" s="212"/>
      <c r="J316" s="207"/>
      <c r="K316" s="207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139</v>
      </c>
      <c r="AU316" s="217" t="s">
        <v>81</v>
      </c>
      <c r="AV316" s="13" t="s">
        <v>81</v>
      </c>
      <c r="AW316" s="13" t="s">
        <v>29</v>
      </c>
      <c r="AX316" s="13" t="s">
        <v>72</v>
      </c>
      <c r="AY316" s="217" t="s">
        <v>130</v>
      </c>
    </row>
    <row r="317" spans="1:65" s="13" customFormat="1">
      <c r="B317" s="206"/>
      <c r="C317" s="207"/>
      <c r="D317" s="208" t="s">
        <v>139</v>
      </c>
      <c r="E317" s="209" t="s">
        <v>1</v>
      </c>
      <c r="F317" s="210" t="s">
        <v>893</v>
      </c>
      <c r="G317" s="207"/>
      <c r="H317" s="211">
        <v>14.22</v>
      </c>
      <c r="I317" s="212"/>
      <c r="J317" s="207"/>
      <c r="K317" s="207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139</v>
      </c>
      <c r="AU317" s="217" t="s">
        <v>81</v>
      </c>
      <c r="AV317" s="13" t="s">
        <v>81</v>
      </c>
      <c r="AW317" s="13" t="s">
        <v>29</v>
      </c>
      <c r="AX317" s="13" t="s">
        <v>72</v>
      </c>
      <c r="AY317" s="217" t="s">
        <v>130</v>
      </c>
    </row>
    <row r="318" spans="1:65" s="13" customFormat="1">
      <c r="B318" s="206"/>
      <c r="C318" s="207"/>
      <c r="D318" s="208" t="s">
        <v>139</v>
      </c>
      <c r="E318" s="209" t="s">
        <v>1</v>
      </c>
      <c r="F318" s="210" t="s">
        <v>894</v>
      </c>
      <c r="G318" s="207"/>
      <c r="H318" s="211">
        <v>12.1</v>
      </c>
      <c r="I318" s="212"/>
      <c r="J318" s="207"/>
      <c r="K318" s="207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139</v>
      </c>
      <c r="AU318" s="217" t="s">
        <v>81</v>
      </c>
      <c r="AV318" s="13" t="s">
        <v>81</v>
      </c>
      <c r="AW318" s="13" t="s">
        <v>29</v>
      </c>
      <c r="AX318" s="13" t="s">
        <v>72</v>
      </c>
      <c r="AY318" s="217" t="s">
        <v>130</v>
      </c>
    </row>
    <row r="319" spans="1:65" s="14" customFormat="1">
      <c r="B319" s="229"/>
      <c r="C319" s="230"/>
      <c r="D319" s="208" t="s">
        <v>139</v>
      </c>
      <c r="E319" s="231" t="s">
        <v>1</v>
      </c>
      <c r="F319" s="232" t="s">
        <v>175</v>
      </c>
      <c r="G319" s="230"/>
      <c r="H319" s="233">
        <v>58.9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139</v>
      </c>
      <c r="AU319" s="239" t="s">
        <v>81</v>
      </c>
      <c r="AV319" s="14" t="s">
        <v>137</v>
      </c>
      <c r="AW319" s="14" t="s">
        <v>29</v>
      </c>
      <c r="AX319" s="14" t="s">
        <v>79</v>
      </c>
      <c r="AY319" s="239" t="s">
        <v>130</v>
      </c>
    </row>
    <row r="320" spans="1:65" s="2" customFormat="1" ht="21.75" customHeight="1">
      <c r="A320" s="34"/>
      <c r="B320" s="35"/>
      <c r="C320" s="192" t="s">
        <v>590</v>
      </c>
      <c r="D320" s="192" t="s">
        <v>133</v>
      </c>
      <c r="E320" s="193" t="s">
        <v>531</v>
      </c>
      <c r="F320" s="194" t="s">
        <v>532</v>
      </c>
      <c r="G320" s="195" t="s">
        <v>275</v>
      </c>
      <c r="H320" s="196">
        <v>58.9</v>
      </c>
      <c r="I320" s="197"/>
      <c r="J320" s="198">
        <f>ROUND(I320*H320,2)</f>
        <v>0</v>
      </c>
      <c r="K320" s="199"/>
      <c r="L320" s="39"/>
      <c r="M320" s="200" t="s">
        <v>1</v>
      </c>
      <c r="N320" s="201" t="s">
        <v>37</v>
      </c>
      <c r="O320" s="71"/>
      <c r="P320" s="202">
        <f>O320*H320</f>
        <v>0</v>
      </c>
      <c r="Q320" s="202">
        <v>3.5599999999999998E-3</v>
      </c>
      <c r="R320" s="202">
        <f>Q320*H320</f>
        <v>0.20968399999999998</v>
      </c>
      <c r="S320" s="202">
        <v>0</v>
      </c>
      <c r="T320" s="20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4" t="s">
        <v>137</v>
      </c>
      <c r="AT320" s="204" t="s">
        <v>133</v>
      </c>
      <c r="AU320" s="204" t="s">
        <v>81</v>
      </c>
      <c r="AY320" s="17" t="s">
        <v>130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7" t="s">
        <v>79</v>
      </c>
      <c r="BK320" s="205">
        <f>ROUND(I320*H320,2)</f>
        <v>0</v>
      </c>
      <c r="BL320" s="17" t="s">
        <v>137</v>
      </c>
      <c r="BM320" s="204" t="s">
        <v>901</v>
      </c>
    </row>
    <row r="321" spans="1:65" s="15" customFormat="1">
      <c r="B321" s="243"/>
      <c r="C321" s="244"/>
      <c r="D321" s="208" t="s">
        <v>139</v>
      </c>
      <c r="E321" s="245" t="s">
        <v>1</v>
      </c>
      <c r="F321" s="246" t="s">
        <v>891</v>
      </c>
      <c r="G321" s="244"/>
      <c r="H321" s="245" t="s">
        <v>1</v>
      </c>
      <c r="I321" s="247"/>
      <c r="J321" s="244"/>
      <c r="K321" s="244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139</v>
      </c>
      <c r="AU321" s="252" t="s">
        <v>81</v>
      </c>
      <c r="AV321" s="15" t="s">
        <v>79</v>
      </c>
      <c r="AW321" s="15" t="s">
        <v>29</v>
      </c>
      <c r="AX321" s="15" t="s">
        <v>72</v>
      </c>
      <c r="AY321" s="252" t="s">
        <v>130</v>
      </c>
    </row>
    <row r="322" spans="1:65" s="13" customFormat="1">
      <c r="B322" s="206"/>
      <c r="C322" s="207"/>
      <c r="D322" s="208" t="s">
        <v>139</v>
      </c>
      <c r="E322" s="209" t="s">
        <v>1</v>
      </c>
      <c r="F322" s="210" t="s">
        <v>892</v>
      </c>
      <c r="G322" s="207"/>
      <c r="H322" s="211">
        <v>32.58</v>
      </c>
      <c r="I322" s="212"/>
      <c r="J322" s="207"/>
      <c r="K322" s="207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139</v>
      </c>
      <c r="AU322" s="217" t="s">
        <v>81</v>
      </c>
      <c r="AV322" s="13" t="s">
        <v>81</v>
      </c>
      <c r="AW322" s="13" t="s">
        <v>29</v>
      </c>
      <c r="AX322" s="13" t="s">
        <v>72</v>
      </c>
      <c r="AY322" s="217" t="s">
        <v>130</v>
      </c>
    </row>
    <row r="323" spans="1:65" s="13" customFormat="1">
      <c r="B323" s="206"/>
      <c r="C323" s="207"/>
      <c r="D323" s="208" t="s">
        <v>139</v>
      </c>
      <c r="E323" s="209" t="s">
        <v>1</v>
      </c>
      <c r="F323" s="210" t="s">
        <v>893</v>
      </c>
      <c r="G323" s="207"/>
      <c r="H323" s="211">
        <v>14.22</v>
      </c>
      <c r="I323" s="212"/>
      <c r="J323" s="207"/>
      <c r="K323" s="207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139</v>
      </c>
      <c r="AU323" s="217" t="s">
        <v>81</v>
      </c>
      <c r="AV323" s="13" t="s">
        <v>81</v>
      </c>
      <c r="AW323" s="13" t="s">
        <v>29</v>
      </c>
      <c r="AX323" s="13" t="s">
        <v>72</v>
      </c>
      <c r="AY323" s="217" t="s">
        <v>130</v>
      </c>
    </row>
    <row r="324" spans="1:65" s="13" customFormat="1">
      <c r="B324" s="206"/>
      <c r="C324" s="207"/>
      <c r="D324" s="208" t="s">
        <v>139</v>
      </c>
      <c r="E324" s="209" t="s">
        <v>1</v>
      </c>
      <c r="F324" s="210" t="s">
        <v>894</v>
      </c>
      <c r="G324" s="207"/>
      <c r="H324" s="211">
        <v>12.1</v>
      </c>
      <c r="I324" s="212"/>
      <c r="J324" s="207"/>
      <c r="K324" s="207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139</v>
      </c>
      <c r="AU324" s="217" t="s">
        <v>81</v>
      </c>
      <c r="AV324" s="13" t="s">
        <v>81</v>
      </c>
      <c r="AW324" s="13" t="s">
        <v>29</v>
      </c>
      <c r="AX324" s="13" t="s">
        <v>72</v>
      </c>
      <c r="AY324" s="217" t="s">
        <v>130</v>
      </c>
    </row>
    <row r="325" spans="1:65" s="14" customFormat="1">
      <c r="B325" s="229"/>
      <c r="C325" s="230"/>
      <c r="D325" s="208" t="s">
        <v>139</v>
      </c>
      <c r="E325" s="231" t="s">
        <v>1</v>
      </c>
      <c r="F325" s="232" t="s">
        <v>175</v>
      </c>
      <c r="G325" s="230"/>
      <c r="H325" s="233">
        <v>58.9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139</v>
      </c>
      <c r="AU325" s="239" t="s">
        <v>81</v>
      </c>
      <c r="AV325" s="14" t="s">
        <v>137</v>
      </c>
      <c r="AW325" s="14" t="s">
        <v>29</v>
      </c>
      <c r="AX325" s="14" t="s">
        <v>79</v>
      </c>
      <c r="AY325" s="239" t="s">
        <v>130</v>
      </c>
    </row>
    <row r="326" spans="1:65" s="2" customFormat="1" ht="21.75" customHeight="1">
      <c r="A326" s="34"/>
      <c r="B326" s="35"/>
      <c r="C326" s="192" t="s">
        <v>598</v>
      </c>
      <c r="D326" s="192" t="s">
        <v>133</v>
      </c>
      <c r="E326" s="193" t="s">
        <v>539</v>
      </c>
      <c r="F326" s="194" t="s">
        <v>540</v>
      </c>
      <c r="G326" s="195" t="s">
        <v>275</v>
      </c>
      <c r="H326" s="196">
        <v>58.9</v>
      </c>
      <c r="I326" s="197"/>
      <c r="J326" s="198">
        <f>ROUND(I326*H326,2)</f>
        <v>0</v>
      </c>
      <c r="K326" s="199"/>
      <c r="L326" s="39"/>
      <c r="M326" s="200" t="s">
        <v>1</v>
      </c>
      <c r="N326" s="201" t="s">
        <v>37</v>
      </c>
      <c r="O326" s="71"/>
      <c r="P326" s="202">
        <f>O326*H326</f>
        <v>0</v>
      </c>
      <c r="Q326" s="202">
        <v>1.16E-3</v>
      </c>
      <c r="R326" s="202">
        <f>Q326*H326</f>
        <v>6.8323999999999996E-2</v>
      </c>
      <c r="S326" s="202">
        <v>0</v>
      </c>
      <c r="T326" s="20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4" t="s">
        <v>137</v>
      </c>
      <c r="AT326" s="204" t="s">
        <v>133</v>
      </c>
      <c r="AU326" s="204" t="s">
        <v>81</v>
      </c>
      <c r="AY326" s="17" t="s">
        <v>130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7" t="s">
        <v>79</v>
      </c>
      <c r="BK326" s="205">
        <f>ROUND(I326*H326,2)</f>
        <v>0</v>
      </c>
      <c r="BL326" s="17" t="s">
        <v>137</v>
      </c>
      <c r="BM326" s="204" t="s">
        <v>902</v>
      </c>
    </row>
    <row r="327" spans="1:65" s="15" customFormat="1">
      <c r="B327" s="243"/>
      <c r="C327" s="244"/>
      <c r="D327" s="208" t="s">
        <v>139</v>
      </c>
      <c r="E327" s="245" t="s">
        <v>1</v>
      </c>
      <c r="F327" s="246" t="s">
        <v>891</v>
      </c>
      <c r="G327" s="244"/>
      <c r="H327" s="245" t="s">
        <v>1</v>
      </c>
      <c r="I327" s="247"/>
      <c r="J327" s="244"/>
      <c r="K327" s="244"/>
      <c r="L327" s="248"/>
      <c r="M327" s="249"/>
      <c r="N327" s="250"/>
      <c r="O327" s="250"/>
      <c r="P327" s="250"/>
      <c r="Q327" s="250"/>
      <c r="R327" s="250"/>
      <c r="S327" s="250"/>
      <c r="T327" s="251"/>
      <c r="AT327" s="252" t="s">
        <v>139</v>
      </c>
      <c r="AU327" s="252" t="s">
        <v>81</v>
      </c>
      <c r="AV327" s="15" t="s">
        <v>79</v>
      </c>
      <c r="AW327" s="15" t="s">
        <v>29</v>
      </c>
      <c r="AX327" s="15" t="s">
        <v>72</v>
      </c>
      <c r="AY327" s="252" t="s">
        <v>130</v>
      </c>
    </row>
    <row r="328" spans="1:65" s="13" customFormat="1">
      <c r="B328" s="206"/>
      <c r="C328" s="207"/>
      <c r="D328" s="208" t="s">
        <v>139</v>
      </c>
      <c r="E328" s="209" t="s">
        <v>1</v>
      </c>
      <c r="F328" s="210" t="s">
        <v>892</v>
      </c>
      <c r="G328" s="207"/>
      <c r="H328" s="211">
        <v>32.58</v>
      </c>
      <c r="I328" s="212"/>
      <c r="J328" s="207"/>
      <c r="K328" s="207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139</v>
      </c>
      <c r="AU328" s="217" t="s">
        <v>81</v>
      </c>
      <c r="AV328" s="13" t="s">
        <v>81</v>
      </c>
      <c r="AW328" s="13" t="s">
        <v>29</v>
      </c>
      <c r="AX328" s="13" t="s">
        <v>72</v>
      </c>
      <c r="AY328" s="217" t="s">
        <v>130</v>
      </c>
    </row>
    <row r="329" spans="1:65" s="13" customFormat="1">
      <c r="B329" s="206"/>
      <c r="C329" s="207"/>
      <c r="D329" s="208" t="s">
        <v>139</v>
      </c>
      <c r="E329" s="209" t="s">
        <v>1</v>
      </c>
      <c r="F329" s="210" t="s">
        <v>893</v>
      </c>
      <c r="G329" s="207"/>
      <c r="H329" s="211">
        <v>14.22</v>
      </c>
      <c r="I329" s="212"/>
      <c r="J329" s="207"/>
      <c r="K329" s="207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139</v>
      </c>
      <c r="AU329" s="217" t="s">
        <v>81</v>
      </c>
      <c r="AV329" s="13" t="s">
        <v>81</v>
      </c>
      <c r="AW329" s="13" t="s">
        <v>29</v>
      </c>
      <c r="AX329" s="13" t="s">
        <v>72</v>
      </c>
      <c r="AY329" s="217" t="s">
        <v>130</v>
      </c>
    </row>
    <row r="330" spans="1:65" s="13" customFormat="1">
      <c r="B330" s="206"/>
      <c r="C330" s="207"/>
      <c r="D330" s="208" t="s">
        <v>139</v>
      </c>
      <c r="E330" s="209" t="s">
        <v>1</v>
      </c>
      <c r="F330" s="210" t="s">
        <v>894</v>
      </c>
      <c r="G330" s="207"/>
      <c r="H330" s="211">
        <v>12.1</v>
      </c>
      <c r="I330" s="212"/>
      <c r="J330" s="207"/>
      <c r="K330" s="207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139</v>
      </c>
      <c r="AU330" s="217" t="s">
        <v>81</v>
      </c>
      <c r="AV330" s="13" t="s">
        <v>81</v>
      </c>
      <c r="AW330" s="13" t="s">
        <v>29</v>
      </c>
      <c r="AX330" s="13" t="s">
        <v>72</v>
      </c>
      <c r="AY330" s="217" t="s">
        <v>130</v>
      </c>
    </row>
    <row r="331" spans="1:65" s="14" customFormat="1">
      <c r="B331" s="229"/>
      <c r="C331" s="230"/>
      <c r="D331" s="208" t="s">
        <v>139</v>
      </c>
      <c r="E331" s="231" t="s">
        <v>1</v>
      </c>
      <c r="F331" s="232" t="s">
        <v>175</v>
      </c>
      <c r="G331" s="230"/>
      <c r="H331" s="233">
        <v>58.9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139</v>
      </c>
      <c r="AU331" s="239" t="s">
        <v>81</v>
      </c>
      <c r="AV331" s="14" t="s">
        <v>137</v>
      </c>
      <c r="AW331" s="14" t="s">
        <v>29</v>
      </c>
      <c r="AX331" s="14" t="s">
        <v>79</v>
      </c>
      <c r="AY331" s="239" t="s">
        <v>130</v>
      </c>
    </row>
    <row r="332" spans="1:65" s="2" customFormat="1" ht="33" customHeight="1">
      <c r="A332" s="34"/>
      <c r="B332" s="35"/>
      <c r="C332" s="192" t="s">
        <v>604</v>
      </c>
      <c r="D332" s="192" t="s">
        <v>133</v>
      </c>
      <c r="E332" s="193" t="s">
        <v>903</v>
      </c>
      <c r="F332" s="194" t="s">
        <v>904</v>
      </c>
      <c r="G332" s="195" t="s">
        <v>203</v>
      </c>
      <c r="H332" s="196">
        <v>82.6</v>
      </c>
      <c r="I332" s="197"/>
      <c r="J332" s="198">
        <f>ROUND(I332*H332,2)</f>
        <v>0</v>
      </c>
      <c r="K332" s="199"/>
      <c r="L332" s="39"/>
      <c r="M332" s="200" t="s">
        <v>1</v>
      </c>
      <c r="N332" s="201" t="s">
        <v>37</v>
      </c>
      <c r="O332" s="71"/>
      <c r="P332" s="202">
        <f>O332*H332</f>
        <v>0</v>
      </c>
      <c r="Q332" s="202">
        <v>1.2899999999999999E-3</v>
      </c>
      <c r="R332" s="202">
        <f>Q332*H332</f>
        <v>0.10655399999999998</v>
      </c>
      <c r="S332" s="202">
        <v>0</v>
      </c>
      <c r="T332" s="20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4" t="s">
        <v>137</v>
      </c>
      <c r="AT332" s="204" t="s">
        <v>133</v>
      </c>
      <c r="AU332" s="204" t="s">
        <v>81</v>
      </c>
      <c r="AY332" s="17" t="s">
        <v>130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7" t="s">
        <v>79</v>
      </c>
      <c r="BK332" s="205">
        <f>ROUND(I332*H332,2)</f>
        <v>0</v>
      </c>
      <c r="BL332" s="17" t="s">
        <v>137</v>
      </c>
      <c r="BM332" s="204" t="s">
        <v>905</v>
      </c>
    </row>
    <row r="333" spans="1:65" s="13" customFormat="1">
      <c r="B333" s="206"/>
      <c r="C333" s="207"/>
      <c r="D333" s="208" t="s">
        <v>139</v>
      </c>
      <c r="E333" s="209" t="s">
        <v>1</v>
      </c>
      <c r="F333" s="210" t="s">
        <v>906</v>
      </c>
      <c r="G333" s="207"/>
      <c r="H333" s="211">
        <v>82.6</v>
      </c>
      <c r="I333" s="212"/>
      <c r="J333" s="207"/>
      <c r="K333" s="207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139</v>
      </c>
      <c r="AU333" s="217" t="s">
        <v>81</v>
      </c>
      <c r="AV333" s="13" t="s">
        <v>81</v>
      </c>
      <c r="AW333" s="13" t="s">
        <v>29</v>
      </c>
      <c r="AX333" s="13" t="s">
        <v>79</v>
      </c>
      <c r="AY333" s="217" t="s">
        <v>130</v>
      </c>
    </row>
    <row r="334" spans="1:65" s="12" customFormat="1" ht="22.8" customHeight="1">
      <c r="B334" s="176"/>
      <c r="C334" s="177"/>
      <c r="D334" s="178" t="s">
        <v>71</v>
      </c>
      <c r="E334" s="190" t="s">
        <v>542</v>
      </c>
      <c r="F334" s="190" t="s">
        <v>543</v>
      </c>
      <c r="G334" s="177"/>
      <c r="H334" s="177"/>
      <c r="I334" s="180"/>
      <c r="J334" s="191">
        <f>BK334</f>
        <v>0</v>
      </c>
      <c r="K334" s="177"/>
      <c r="L334" s="182"/>
      <c r="M334" s="183"/>
      <c r="N334" s="184"/>
      <c r="O334" s="184"/>
      <c r="P334" s="185">
        <f>SUM(P335:P347)</f>
        <v>0</v>
      </c>
      <c r="Q334" s="184"/>
      <c r="R334" s="185">
        <f>SUM(R335:R347)</f>
        <v>0</v>
      </c>
      <c r="S334" s="184"/>
      <c r="T334" s="186">
        <f>SUM(T335:T347)</f>
        <v>0</v>
      </c>
      <c r="AR334" s="187" t="s">
        <v>79</v>
      </c>
      <c r="AT334" s="188" t="s">
        <v>71</v>
      </c>
      <c r="AU334" s="188" t="s">
        <v>79</v>
      </c>
      <c r="AY334" s="187" t="s">
        <v>130</v>
      </c>
      <c r="BK334" s="189">
        <f>SUM(BK335:BK347)</f>
        <v>0</v>
      </c>
    </row>
    <row r="335" spans="1:65" s="2" customFormat="1" ht="16.5" customHeight="1">
      <c r="A335" s="34"/>
      <c r="B335" s="35"/>
      <c r="C335" s="192" t="s">
        <v>609</v>
      </c>
      <c r="D335" s="192" t="s">
        <v>133</v>
      </c>
      <c r="E335" s="193" t="s">
        <v>567</v>
      </c>
      <c r="F335" s="194" t="s">
        <v>568</v>
      </c>
      <c r="G335" s="195" t="s">
        <v>212</v>
      </c>
      <c r="H335" s="196">
        <v>63.216999999999999</v>
      </c>
      <c r="I335" s="197"/>
      <c r="J335" s="198">
        <f>ROUND(I335*H335,2)</f>
        <v>0</v>
      </c>
      <c r="K335" s="199"/>
      <c r="L335" s="39"/>
      <c r="M335" s="200" t="s">
        <v>1</v>
      </c>
      <c r="N335" s="201" t="s">
        <v>37</v>
      </c>
      <c r="O335" s="71"/>
      <c r="P335" s="202">
        <f>O335*H335</f>
        <v>0</v>
      </c>
      <c r="Q335" s="202">
        <v>0</v>
      </c>
      <c r="R335" s="202">
        <f>Q335*H335</f>
        <v>0</v>
      </c>
      <c r="S335" s="202">
        <v>0</v>
      </c>
      <c r="T335" s="20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4" t="s">
        <v>137</v>
      </c>
      <c r="AT335" s="204" t="s">
        <v>133</v>
      </c>
      <c r="AU335" s="204" t="s">
        <v>81</v>
      </c>
      <c r="AY335" s="17" t="s">
        <v>130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7" t="s">
        <v>79</v>
      </c>
      <c r="BK335" s="205">
        <f>ROUND(I335*H335,2)</f>
        <v>0</v>
      </c>
      <c r="BL335" s="17" t="s">
        <v>137</v>
      </c>
      <c r="BM335" s="204" t="s">
        <v>907</v>
      </c>
    </row>
    <row r="336" spans="1:65" s="2" customFormat="1" ht="16.5" customHeight="1">
      <c r="A336" s="34"/>
      <c r="B336" s="35"/>
      <c r="C336" s="192" t="s">
        <v>616</v>
      </c>
      <c r="D336" s="192" t="s">
        <v>133</v>
      </c>
      <c r="E336" s="193" t="s">
        <v>563</v>
      </c>
      <c r="F336" s="194" t="s">
        <v>564</v>
      </c>
      <c r="G336" s="195" t="s">
        <v>212</v>
      </c>
      <c r="H336" s="196">
        <v>63.216999999999999</v>
      </c>
      <c r="I336" s="197"/>
      <c r="J336" s="198">
        <f>ROUND(I336*H336,2)</f>
        <v>0</v>
      </c>
      <c r="K336" s="199"/>
      <c r="L336" s="39"/>
      <c r="M336" s="200" t="s">
        <v>1</v>
      </c>
      <c r="N336" s="201" t="s">
        <v>37</v>
      </c>
      <c r="O336" s="71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4" t="s">
        <v>137</v>
      </c>
      <c r="AT336" s="204" t="s">
        <v>133</v>
      </c>
      <c r="AU336" s="204" t="s">
        <v>81</v>
      </c>
      <c r="AY336" s="17" t="s">
        <v>130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7" t="s">
        <v>79</v>
      </c>
      <c r="BK336" s="205">
        <f>ROUND(I336*H336,2)</f>
        <v>0</v>
      </c>
      <c r="BL336" s="17" t="s">
        <v>137</v>
      </c>
      <c r="BM336" s="204" t="s">
        <v>908</v>
      </c>
    </row>
    <row r="337" spans="1:65" s="2" customFormat="1" ht="21.75" customHeight="1">
      <c r="A337" s="34"/>
      <c r="B337" s="35"/>
      <c r="C337" s="192" t="s">
        <v>622</v>
      </c>
      <c r="D337" s="192" t="s">
        <v>133</v>
      </c>
      <c r="E337" s="193" t="s">
        <v>550</v>
      </c>
      <c r="F337" s="194" t="s">
        <v>551</v>
      </c>
      <c r="G337" s="195" t="s">
        <v>212</v>
      </c>
      <c r="H337" s="196">
        <v>63.216999999999999</v>
      </c>
      <c r="I337" s="197"/>
      <c r="J337" s="198">
        <f>ROUND(I337*H337,2)</f>
        <v>0</v>
      </c>
      <c r="K337" s="199"/>
      <c r="L337" s="39"/>
      <c r="M337" s="200" t="s">
        <v>1</v>
      </c>
      <c r="N337" s="201" t="s">
        <v>37</v>
      </c>
      <c r="O337" s="71"/>
      <c r="P337" s="202">
        <f>O337*H337</f>
        <v>0</v>
      </c>
      <c r="Q337" s="202">
        <v>0</v>
      </c>
      <c r="R337" s="202">
        <f>Q337*H337</f>
        <v>0</v>
      </c>
      <c r="S337" s="202">
        <v>0</v>
      </c>
      <c r="T337" s="20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4" t="s">
        <v>137</v>
      </c>
      <c r="AT337" s="204" t="s">
        <v>133</v>
      </c>
      <c r="AU337" s="204" t="s">
        <v>81</v>
      </c>
      <c r="AY337" s="17" t="s">
        <v>130</v>
      </c>
      <c r="BE337" s="205">
        <f>IF(N337="základní",J337,0)</f>
        <v>0</v>
      </c>
      <c r="BF337" s="205">
        <f>IF(N337="snížená",J337,0)</f>
        <v>0</v>
      </c>
      <c r="BG337" s="205">
        <f>IF(N337="zákl. přenesená",J337,0)</f>
        <v>0</v>
      </c>
      <c r="BH337" s="205">
        <f>IF(N337="sníž. přenesená",J337,0)</f>
        <v>0</v>
      </c>
      <c r="BI337" s="205">
        <f>IF(N337="nulová",J337,0)</f>
        <v>0</v>
      </c>
      <c r="BJ337" s="17" t="s">
        <v>79</v>
      </c>
      <c r="BK337" s="205">
        <f>ROUND(I337*H337,2)</f>
        <v>0</v>
      </c>
      <c r="BL337" s="17" t="s">
        <v>137</v>
      </c>
      <c r="BM337" s="204" t="s">
        <v>909</v>
      </c>
    </row>
    <row r="338" spans="1:65" s="2" customFormat="1" ht="16.5" customHeight="1">
      <c r="A338" s="34"/>
      <c r="B338" s="35"/>
      <c r="C338" s="192" t="s">
        <v>627</v>
      </c>
      <c r="D338" s="192" t="s">
        <v>133</v>
      </c>
      <c r="E338" s="193" t="s">
        <v>554</v>
      </c>
      <c r="F338" s="194" t="s">
        <v>555</v>
      </c>
      <c r="G338" s="195" t="s">
        <v>212</v>
      </c>
      <c r="H338" s="196">
        <v>1896.51</v>
      </c>
      <c r="I338" s="197"/>
      <c r="J338" s="198">
        <f>ROUND(I338*H338,2)</f>
        <v>0</v>
      </c>
      <c r="K338" s="199"/>
      <c r="L338" s="39"/>
      <c r="M338" s="200" t="s">
        <v>1</v>
      </c>
      <c r="N338" s="201" t="s">
        <v>37</v>
      </c>
      <c r="O338" s="71"/>
      <c r="P338" s="202">
        <f>O338*H338</f>
        <v>0</v>
      </c>
      <c r="Q338" s="202">
        <v>0</v>
      </c>
      <c r="R338" s="202">
        <f>Q338*H338</f>
        <v>0</v>
      </c>
      <c r="S338" s="202">
        <v>0</v>
      </c>
      <c r="T338" s="20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4" t="s">
        <v>137</v>
      </c>
      <c r="AT338" s="204" t="s">
        <v>133</v>
      </c>
      <c r="AU338" s="204" t="s">
        <v>81</v>
      </c>
      <c r="AY338" s="17" t="s">
        <v>130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7" t="s">
        <v>79</v>
      </c>
      <c r="BK338" s="205">
        <f>ROUND(I338*H338,2)</f>
        <v>0</v>
      </c>
      <c r="BL338" s="17" t="s">
        <v>137</v>
      </c>
      <c r="BM338" s="204" t="s">
        <v>910</v>
      </c>
    </row>
    <row r="339" spans="1:65" s="13" customFormat="1">
      <c r="B339" s="206"/>
      <c r="C339" s="207"/>
      <c r="D339" s="208" t="s">
        <v>139</v>
      </c>
      <c r="E339" s="209" t="s">
        <v>1</v>
      </c>
      <c r="F339" s="210" t="s">
        <v>911</v>
      </c>
      <c r="G339" s="207"/>
      <c r="H339" s="211">
        <v>1896.51</v>
      </c>
      <c r="I339" s="212"/>
      <c r="J339" s="207"/>
      <c r="K339" s="207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139</v>
      </c>
      <c r="AU339" s="217" t="s">
        <v>81</v>
      </c>
      <c r="AV339" s="13" t="s">
        <v>81</v>
      </c>
      <c r="AW339" s="13" t="s">
        <v>29</v>
      </c>
      <c r="AX339" s="13" t="s">
        <v>79</v>
      </c>
      <c r="AY339" s="217" t="s">
        <v>130</v>
      </c>
    </row>
    <row r="340" spans="1:65" s="2" customFormat="1" ht="21.75" customHeight="1">
      <c r="A340" s="34"/>
      <c r="B340" s="35"/>
      <c r="C340" s="192" t="s">
        <v>633</v>
      </c>
      <c r="D340" s="192" t="s">
        <v>133</v>
      </c>
      <c r="E340" s="193" t="s">
        <v>559</v>
      </c>
      <c r="F340" s="194" t="s">
        <v>560</v>
      </c>
      <c r="G340" s="195" t="s">
        <v>212</v>
      </c>
      <c r="H340" s="196">
        <v>63.216999999999999</v>
      </c>
      <c r="I340" s="197"/>
      <c r="J340" s="198">
        <f>ROUND(I340*H340,2)</f>
        <v>0</v>
      </c>
      <c r="K340" s="199"/>
      <c r="L340" s="39"/>
      <c r="M340" s="200" t="s">
        <v>1</v>
      </c>
      <c r="N340" s="201" t="s">
        <v>37</v>
      </c>
      <c r="O340" s="71"/>
      <c r="P340" s="202">
        <f>O340*H340</f>
        <v>0</v>
      </c>
      <c r="Q340" s="202">
        <v>0</v>
      </c>
      <c r="R340" s="202">
        <f>Q340*H340</f>
        <v>0</v>
      </c>
      <c r="S340" s="202">
        <v>0</v>
      </c>
      <c r="T340" s="20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4" t="s">
        <v>137</v>
      </c>
      <c r="AT340" s="204" t="s">
        <v>133</v>
      </c>
      <c r="AU340" s="204" t="s">
        <v>81</v>
      </c>
      <c r="AY340" s="17" t="s">
        <v>130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7" t="s">
        <v>79</v>
      </c>
      <c r="BK340" s="205">
        <f>ROUND(I340*H340,2)</f>
        <v>0</v>
      </c>
      <c r="BL340" s="17" t="s">
        <v>137</v>
      </c>
      <c r="BM340" s="204" t="s">
        <v>912</v>
      </c>
    </row>
    <row r="341" spans="1:65" s="2" customFormat="1" ht="21.75" customHeight="1">
      <c r="A341" s="34"/>
      <c r="B341" s="35"/>
      <c r="C341" s="192" t="s">
        <v>638</v>
      </c>
      <c r="D341" s="192" t="s">
        <v>133</v>
      </c>
      <c r="E341" s="193" t="s">
        <v>545</v>
      </c>
      <c r="F341" s="194" t="s">
        <v>546</v>
      </c>
      <c r="G341" s="195" t="s">
        <v>171</v>
      </c>
      <c r="H341" s="196">
        <v>25</v>
      </c>
      <c r="I341" s="197"/>
      <c r="J341" s="198">
        <f>ROUND(I341*H341,2)</f>
        <v>0</v>
      </c>
      <c r="K341" s="199"/>
      <c r="L341" s="39"/>
      <c r="M341" s="200" t="s">
        <v>1</v>
      </c>
      <c r="N341" s="201" t="s">
        <v>37</v>
      </c>
      <c r="O341" s="71"/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4" t="s">
        <v>137</v>
      </c>
      <c r="AT341" s="204" t="s">
        <v>133</v>
      </c>
      <c r="AU341" s="204" t="s">
        <v>81</v>
      </c>
      <c r="AY341" s="17" t="s">
        <v>130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7" t="s">
        <v>79</v>
      </c>
      <c r="BK341" s="205">
        <f>ROUND(I341*H341,2)</f>
        <v>0</v>
      </c>
      <c r="BL341" s="17" t="s">
        <v>137</v>
      </c>
      <c r="BM341" s="204" t="s">
        <v>913</v>
      </c>
    </row>
    <row r="342" spans="1:65" s="13" customFormat="1">
      <c r="B342" s="206"/>
      <c r="C342" s="207"/>
      <c r="D342" s="208" t="s">
        <v>139</v>
      </c>
      <c r="E342" s="209" t="s">
        <v>1</v>
      </c>
      <c r="F342" s="210" t="s">
        <v>914</v>
      </c>
      <c r="G342" s="207"/>
      <c r="H342" s="211">
        <v>25</v>
      </c>
      <c r="I342" s="212"/>
      <c r="J342" s="207"/>
      <c r="K342" s="207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139</v>
      </c>
      <c r="AU342" s="217" t="s">
        <v>81</v>
      </c>
      <c r="AV342" s="13" t="s">
        <v>81</v>
      </c>
      <c r="AW342" s="13" t="s">
        <v>29</v>
      </c>
      <c r="AX342" s="13" t="s">
        <v>72</v>
      </c>
      <c r="AY342" s="217" t="s">
        <v>130</v>
      </c>
    </row>
    <row r="343" spans="1:65" s="14" customFormat="1">
      <c r="B343" s="229"/>
      <c r="C343" s="230"/>
      <c r="D343" s="208" t="s">
        <v>139</v>
      </c>
      <c r="E343" s="231" t="s">
        <v>1</v>
      </c>
      <c r="F343" s="232" t="s">
        <v>175</v>
      </c>
      <c r="G343" s="230"/>
      <c r="H343" s="233">
        <v>25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139</v>
      </c>
      <c r="AU343" s="239" t="s">
        <v>81</v>
      </c>
      <c r="AV343" s="14" t="s">
        <v>137</v>
      </c>
      <c r="AW343" s="14" t="s">
        <v>29</v>
      </c>
      <c r="AX343" s="14" t="s">
        <v>79</v>
      </c>
      <c r="AY343" s="239" t="s">
        <v>130</v>
      </c>
    </row>
    <row r="344" spans="1:65" s="2" customFormat="1" ht="21.75" customHeight="1">
      <c r="A344" s="34"/>
      <c r="B344" s="35"/>
      <c r="C344" s="192" t="s">
        <v>645</v>
      </c>
      <c r="D344" s="192" t="s">
        <v>133</v>
      </c>
      <c r="E344" s="193" t="s">
        <v>571</v>
      </c>
      <c r="F344" s="194" t="s">
        <v>572</v>
      </c>
      <c r="G344" s="195" t="s">
        <v>212</v>
      </c>
      <c r="H344" s="196">
        <v>19.167000000000002</v>
      </c>
      <c r="I344" s="197"/>
      <c r="J344" s="198">
        <f>ROUND(I344*H344,2)</f>
        <v>0</v>
      </c>
      <c r="K344" s="199"/>
      <c r="L344" s="39"/>
      <c r="M344" s="200" t="s">
        <v>1</v>
      </c>
      <c r="N344" s="201" t="s">
        <v>37</v>
      </c>
      <c r="O344" s="71"/>
      <c r="P344" s="202">
        <f>O344*H344</f>
        <v>0</v>
      </c>
      <c r="Q344" s="202">
        <v>0</v>
      </c>
      <c r="R344" s="202">
        <f>Q344*H344</f>
        <v>0</v>
      </c>
      <c r="S344" s="202">
        <v>0</v>
      </c>
      <c r="T344" s="20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4" t="s">
        <v>137</v>
      </c>
      <c r="AT344" s="204" t="s">
        <v>133</v>
      </c>
      <c r="AU344" s="204" t="s">
        <v>81</v>
      </c>
      <c r="AY344" s="17" t="s">
        <v>130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7" t="s">
        <v>79</v>
      </c>
      <c r="BK344" s="205">
        <f>ROUND(I344*H344,2)</f>
        <v>0</v>
      </c>
      <c r="BL344" s="17" t="s">
        <v>137</v>
      </c>
      <c r="BM344" s="204" t="s">
        <v>915</v>
      </c>
    </row>
    <row r="345" spans="1:65" s="13" customFormat="1">
      <c r="B345" s="206"/>
      <c r="C345" s="207"/>
      <c r="D345" s="208" t="s">
        <v>139</v>
      </c>
      <c r="E345" s="209" t="s">
        <v>1</v>
      </c>
      <c r="F345" s="210" t="s">
        <v>916</v>
      </c>
      <c r="G345" s="207"/>
      <c r="H345" s="211">
        <v>19.167000000000002</v>
      </c>
      <c r="I345" s="212"/>
      <c r="J345" s="207"/>
      <c r="K345" s="207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139</v>
      </c>
      <c r="AU345" s="217" t="s">
        <v>81</v>
      </c>
      <c r="AV345" s="13" t="s">
        <v>81</v>
      </c>
      <c r="AW345" s="13" t="s">
        <v>29</v>
      </c>
      <c r="AX345" s="13" t="s">
        <v>79</v>
      </c>
      <c r="AY345" s="217" t="s">
        <v>130</v>
      </c>
    </row>
    <row r="346" spans="1:65" s="2" customFormat="1" ht="33" customHeight="1">
      <c r="A346" s="34"/>
      <c r="B346" s="35"/>
      <c r="C346" s="192" t="s">
        <v>917</v>
      </c>
      <c r="D346" s="192" t="s">
        <v>133</v>
      </c>
      <c r="E346" s="193" t="s">
        <v>576</v>
      </c>
      <c r="F346" s="194" t="s">
        <v>577</v>
      </c>
      <c r="G346" s="195" t="s">
        <v>212</v>
      </c>
      <c r="H346" s="196">
        <v>44.05</v>
      </c>
      <c r="I346" s="197"/>
      <c r="J346" s="198">
        <f>ROUND(I346*H346,2)</f>
        <v>0</v>
      </c>
      <c r="K346" s="199"/>
      <c r="L346" s="39"/>
      <c r="M346" s="200" t="s">
        <v>1</v>
      </c>
      <c r="N346" s="201" t="s">
        <v>37</v>
      </c>
      <c r="O346" s="71"/>
      <c r="P346" s="202">
        <f>O346*H346</f>
        <v>0</v>
      </c>
      <c r="Q346" s="202">
        <v>0</v>
      </c>
      <c r="R346" s="202">
        <f>Q346*H346</f>
        <v>0</v>
      </c>
      <c r="S346" s="202">
        <v>0</v>
      </c>
      <c r="T346" s="203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4" t="s">
        <v>137</v>
      </c>
      <c r="AT346" s="204" t="s">
        <v>133</v>
      </c>
      <c r="AU346" s="204" t="s">
        <v>81</v>
      </c>
      <c r="AY346" s="17" t="s">
        <v>130</v>
      </c>
      <c r="BE346" s="205">
        <f>IF(N346="základní",J346,0)</f>
        <v>0</v>
      </c>
      <c r="BF346" s="205">
        <f>IF(N346="snížená",J346,0)</f>
        <v>0</v>
      </c>
      <c r="BG346" s="205">
        <f>IF(N346="zákl. přenesená",J346,0)</f>
        <v>0</v>
      </c>
      <c r="BH346" s="205">
        <f>IF(N346="sníž. přenesená",J346,0)</f>
        <v>0</v>
      </c>
      <c r="BI346" s="205">
        <f>IF(N346="nulová",J346,0)</f>
        <v>0</v>
      </c>
      <c r="BJ346" s="17" t="s">
        <v>79</v>
      </c>
      <c r="BK346" s="205">
        <f>ROUND(I346*H346,2)</f>
        <v>0</v>
      </c>
      <c r="BL346" s="17" t="s">
        <v>137</v>
      </c>
      <c r="BM346" s="204" t="s">
        <v>918</v>
      </c>
    </row>
    <row r="347" spans="1:65" s="13" customFormat="1">
      <c r="B347" s="206"/>
      <c r="C347" s="207"/>
      <c r="D347" s="208" t="s">
        <v>139</v>
      </c>
      <c r="E347" s="209" t="s">
        <v>1</v>
      </c>
      <c r="F347" s="210" t="s">
        <v>919</v>
      </c>
      <c r="G347" s="207"/>
      <c r="H347" s="211">
        <v>44.05</v>
      </c>
      <c r="I347" s="212"/>
      <c r="J347" s="207"/>
      <c r="K347" s="207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139</v>
      </c>
      <c r="AU347" s="217" t="s">
        <v>81</v>
      </c>
      <c r="AV347" s="13" t="s">
        <v>81</v>
      </c>
      <c r="AW347" s="13" t="s">
        <v>29</v>
      </c>
      <c r="AX347" s="13" t="s">
        <v>79</v>
      </c>
      <c r="AY347" s="217" t="s">
        <v>130</v>
      </c>
    </row>
    <row r="348" spans="1:65" s="12" customFormat="1" ht="22.8" customHeight="1">
      <c r="B348" s="176"/>
      <c r="C348" s="177"/>
      <c r="D348" s="178" t="s">
        <v>71</v>
      </c>
      <c r="E348" s="190" t="s">
        <v>580</v>
      </c>
      <c r="F348" s="190" t="s">
        <v>581</v>
      </c>
      <c r="G348" s="177"/>
      <c r="H348" s="177"/>
      <c r="I348" s="180"/>
      <c r="J348" s="191">
        <f>BK348</f>
        <v>0</v>
      </c>
      <c r="K348" s="177"/>
      <c r="L348" s="182"/>
      <c r="M348" s="183"/>
      <c r="N348" s="184"/>
      <c r="O348" s="184"/>
      <c r="P348" s="185">
        <f>P349</f>
        <v>0</v>
      </c>
      <c r="Q348" s="184"/>
      <c r="R348" s="185">
        <f>R349</f>
        <v>0</v>
      </c>
      <c r="S348" s="184"/>
      <c r="T348" s="186">
        <f>T349</f>
        <v>0</v>
      </c>
      <c r="AR348" s="187" t="s">
        <v>79</v>
      </c>
      <c r="AT348" s="188" t="s">
        <v>71</v>
      </c>
      <c r="AU348" s="188" t="s">
        <v>79</v>
      </c>
      <c r="AY348" s="187" t="s">
        <v>130</v>
      </c>
      <c r="BK348" s="189">
        <f>BK349</f>
        <v>0</v>
      </c>
    </row>
    <row r="349" spans="1:65" s="2" customFormat="1" ht="21.75" customHeight="1">
      <c r="A349" s="34"/>
      <c r="B349" s="35"/>
      <c r="C349" s="192" t="s">
        <v>920</v>
      </c>
      <c r="D349" s="192" t="s">
        <v>133</v>
      </c>
      <c r="E349" s="193" t="s">
        <v>583</v>
      </c>
      <c r="F349" s="194" t="s">
        <v>584</v>
      </c>
      <c r="G349" s="195" t="s">
        <v>212</v>
      </c>
      <c r="H349" s="196">
        <v>124.932</v>
      </c>
      <c r="I349" s="197"/>
      <c r="J349" s="198">
        <f>ROUND(I349*H349,2)</f>
        <v>0</v>
      </c>
      <c r="K349" s="199"/>
      <c r="L349" s="39"/>
      <c r="M349" s="200" t="s">
        <v>1</v>
      </c>
      <c r="N349" s="201" t="s">
        <v>37</v>
      </c>
      <c r="O349" s="71"/>
      <c r="P349" s="202">
        <f>O349*H349</f>
        <v>0</v>
      </c>
      <c r="Q349" s="202">
        <v>0</v>
      </c>
      <c r="R349" s="202">
        <f>Q349*H349</f>
        <v>0</v>
      </c>
      <c r="S349" s="202">
        <v>0</v>
      </c>
      <c r="T349" s="20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4" t="s">
        <v>137</v>
      </c>
      <c r="AT349" s="204" t="s">
        <v>133</v>
      </c>
      <c r="AU349" s="204" t="s">
        <v>81</v>
      </c>
      <c r="AY349" s="17" t="s">
        <v>130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7" t="s">
        <v>79</v>
      </c>
      <c r="BK349" s="205">
        <f>ROUND(I349*H349,2)</f>
        <v>0</v>
      </c>
      <c r="BL349" s="17" t="s">
        <v>137</v>
      </c>
      <c r="BM349" s="204" t="s">
        <v>921</v>
      </c>
    </row>
    <row r="350" spans="1:65" s="12" customFormat="1" ht="25.95" customHeight="1">
      <c r="B350" s="176"/>
      <c r="C350" s="177"/>
      <c r="D350" s="178" t="s">
        <v>71</v>
      </c>
      <c r="E350" s="179" t="s">
        <v>586</v>
      </c>
      <c r="F350" s="179" t="s">
        <v>587</v>
      </c>
      <c r="G350" s="177"/>
      <c r="H350" s="177"/>
      <c r="I350" s="180"/>
      <c r="J350" s="181">
        <f>BK350</f>
        <v>0</v>
      </c>
      <c r="K350" s="177"/>
      <c r="L350" s="182"/>
      <c r="M350" s="183"/>
      <c r="N350" s="184"/>
      <c r="O350" s="184"/>
      <c r="P350" s="185">
        <f>P351</f>
        <v>0</v>
      </c>
      <c r="Q350" s="184"/>
      <c r="R350" s="185">
        <f>R351</f>
        <v>0.65345049999999993</v>
      </c>
      <c r="S350" s="184"/>
      <c r="T350" s="186">
        <f>T351</f>
        <v>0</v>
      </c>
      <c r="AR350" s="187" t="s">
        <v>81</v>
      </c>
      <c r="AT350" s="188" t="s">
        <v>71</v>
      </c>
      <c r="AU350" s="188" t="s">
        <v>72</v>
      </c>
      <c r="AY350" s="187" t="s">
        <v>130</v>
      </c>
      <c r="BK350" s="189">
        <f>BK351</f>
        <v>0</v>
      </c>
    </row>
    <row r="351" spans="1:65" s="12" customFormat="1" ht="22.8" customHeight="1">
      <c r="B351" s="176"/>
      <c r="C351" s="177"/>
      <c r="D351" s="178" t="s">
        <v>71</v>
      </c>
      <c r="E351" s="190" t="s">
        <v>588</v>
      </c>
      <c r="F351" s="190" t="s">
        <v>589</v>
      </c>
      <c r="G351" s="177"/>
      <c r="H351" s="177"/>
      <c r="I351" s="180"/>
      <c r="J351" s="191">
        <f>BK351</f>
        <v>0</v>
      </c>
      <c r="K351" s="177"/>
      <c r="L351" s="182"/>
      <c r="M351" s="183"/>
      <c r="N351" s="184"/>
      <c r="O351" s="184"/>
      <c r="P351" s="185">
        <f>SUM(P352:P370)</f>
        <v>0</v>
      </c>
      <c r="Q351" s="184"/>
      <c r="R351" s="185">
        <f>SUM(R352:R370)</f>
        <v>0.65345049999999993</v>
      </c>
      <c r="S351" s="184"/>
      <c r="T351" s="186">
        <f>SUM(T352:T370)</f>
        <v>0</v>
      </c>
      <c r="AR351" s="187" t="s">
        <v>81</v>
      </c>
      <c r="AT351" s="188" t="s">
        <v>71</v>
      </c>
      <c r="AU351" s="188" t="s">
        <v>79</v>
      </c>
      <c r="AY351" s="187" t="s">
        <v>130</v>
      </c>
      <c r="BK351" s="189">
        <f>SUM(BK352:BK370)</f>
        <v>0</v>
      </c>
    </row>
    <row r="352" spans="1:65" s="2" customFormat="1" ht="33" customHeight="1">
      <c r="A352" s="34"/>
      <c r="B352" s="35"/>
      <c r="C352" s="218" t="s">
        <v>922</v>
      </c>
      <c r="D352" s="218" t="s">
        <v>168</v>
      </c>
      <c r="E352" s="219" t="s">
        <v>591</v>
      </c>
      <c r="F352" s="220" t="s">
        <v>592</v>
      </c>
      <c r="G352" s="221" t="s">
        <v>275</v>
      </c>
      <c r="H352" s="222">
        <v>131.1</v>
      </c>
      <c r="I352" s="223"/>
      <c r="J352" s="224">
        <f>ROUND(I352*H352,2)</f>
        <v>0</v>
      </c>
      <c r="K352" s="225"/>
      <c r="L352" s="226"/>
      <c r="M352" s="227" t="s">
        <v>1</v>
      </c>
      <c r="N352" s="228" t="s">
        <v>37</v>
      </c>
      <c r="O352" s="71"/>
      <c r="P352" s="202">
        <f>O352*H352</f>
        <v>0</v>
      </c>
      <c r="Q352" s="202">
        <v>4.4999999999999997E-3</v>
      </c>
      <c r="R352" s="202">
        <f>Q352*H352</f>
        <v>0.58994999999999997</v>
      </c>
      <c r="S352" s="202">
        <v>0</v>
      </c>
      <c r="T352" s="20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4" t="s">
        <v>410</v>
      </c>
      <c r="AT352" s="204" t="s">
        <v>168</v>
      </c>
      <c r="AU352" s="204" t="s">
        <v>81</v>
      </c>
      <c r="AY352" s="17" t="s">
        <v>130</v>
      </c>
      <c r="BE352" s="205">
        <f>IF(N352="základní",J352,0)</f>
        <v>0</v>
      </c>
      <c r="BF352" s="205">
        <f>IF(N352="snížená",J352,0)</f>
        <v>0</v>
      </c>
      <c r="BG352" s="205">
        <f>IF(N352="zákl. přenesená",J352,0)</f>
        <v>0</v>
      </c>
      <c r="BH352" s="205">
        <f>IF(N352="sníž. přenesená",J352,0)</f>
        <v>0</v>
      </c>
      <c r="BI352" s="205">
        <f>IF(N352="nulová",J352,0)</f>
        <v>0</v>
      </c>
      <c r="BJ352" s="17" t="s">
        <v>79</v>
      </c>
      <c r="BK352" s="205">
        <f>ROUND(I352*H352,2)</f>
        <v>0</v>
      </c>
      <c r="BL352" s="17" t="s">
        <v>209</v>
      </c>
      <c r="BM352" s="204" t="s">
        <v>923</v>
      </c>
    </row>
    <row r="353" spans="1:65" s="15" customFormat="1">
      <c r="B353" s="243"/>
      <c r="C353" s="244"/>
      <c r="D353" s="208" t="s">
        <v>139</v>
      </c>
      <c r="E353" s="245" t="s">
        <v>1</v>
      </c>
      <c r="F353" s="246" t="s">
        <v>594</v>
      </c>
      <c r="G353" s="244"/>
      <c r="H353" s="245" t="s">
        <v>1</v>
      </c>
      <c r="I353" s="247"/>
      <c r="J353" s="244"/>
      <c r="K353" s="244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139</v>
      </c>
      <c r="AU353" s="252" t="s">
        <v>81</v>
      </c>
      <c r="AV353" s="15" t="s">
        <v>79</v>
      </c>
      <c r="AW353" s="15" t="s">
        <v>29</v>
      </c>
      <c r="AX353" s="15" t="s">
        <v>72</v>
      </c>
      <c r="AY353" s="252" t="s">
        <v>130</v>
      </c>
    </row>
    <row r="354" spans="1:65" s="13" customFormat="1">
      <c r="B354" s="206"/>
      <c r="C354" s="207"/>
      <c r="D354" s="208" t="s">
        <v>139</v>
      </c>
      <c r="E354" s="209" t="s">
        <v>1</v>
      </c>
      <c r="F354" s="210" t="s">
        <v>924</v>
      </c>
      <c r="G354" s="207"/>
      <c r="H354" s="211">
        <v>66.7</v>
      </c>
      <c r="I354" s="212"/>
      <c r="J354" s="207"/>
      <c r="K354" s="207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139</v>
      </c>
      <c r="AU354" s="217" t="s">
        <v>81</v>
      </c>
      <c r="AV354" s="13" t="s">
        <v>81</v>
      </c>
      <c r="AW354" s="13" t="s">
        <v>29</v>
      </c>
      <c r="AX354" s="13" t="s">
        <v>72</v>
      </c>
      <c r="AY354" s="217" t="s">
        <v>130</v>
      </c>
    </row>
    <row r="355" spans="1:65" s="13" customFormat="1">
      <c r="B355" s="206"/>
      <c r="C355" s="207"/>
      <c r="D355" s="208" t="s">
        <v>139</v>
      </c>
      <c r="E355" s="209" t="s">
        <v>1</v>
      </c>
      <c r="F355" s="210" t="s">
        <v>925</v>
      </c>
      <c r="G355" s="207"/>
      <c r="H355" s="211">
        <v>64.400000000000006</v>
      </c>
      <c r="I355" s="212"/>
      <c r="J355" s="207"/>
      <c r="K355" s="207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139</v>
      </c>
      <c r="AU355" s="217" t="s">
        <v>81</v>
      </c>
      <c r="AV355" s="13" t="s">
        <v>81</v>
      </c>
      <c r="AW355" s="13" t="s">
        <v>29</v>
      </c>
      <c r="AX355" s="13" t="s">
        <v>72</v>
      </c>
      <c r="AY355" s="217" t="s">
        <v>130</v>
      </c>
    </row>
    <row r="356" spans="1:65" s="14" customFormat="1">
      <c r="B356" s="229"/>
      <c r="C356" s="230"/>
      <c r="D356" s="208" t="s">
        <v>139</v>
      </c>
      <c r="E356" s="231" t="s">
        <v>1</v>
      </c>
      <c r="F356" s="232" t="s">
        <v>175</v>
      </c>
      <c r="G356" s="230"/>
      <c r="H356" s="233">
        <v>131.10000000000002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139</v>
      </c>
      <c r="AU356" s="239" t="s">
        <v>81</v>
      </c>
      <c r="AV356" s="14" t="s">
        <v>137</v>
      </c>
      <c r="AW356" s="14" t="s">
        <v>29</v>
      </c>
      <c r="AX356" s="14" t="s">
        <v>79</v>
      </c>
      <c r="AY356" s="239" t="s">
        <v>130</v>
      </c>
    </row>
    <row r="357" spans="1:65" s="2" customFormat="1" ht="21.75" customHeight="1">
      <c r="A357" s="34"/>
      <c r="B357" s="35"/>
      <c r="C357" s="192" t="s">
        <v>926</v>
      </c>
      <c r="D357" s="192" t="s">
        <v>133</v>
      </c>
      <c r="E357" s="193" t="s">
        <v>599</v>
      </c>
      <c r="F357" s="194" t="s">
        <v>600</v>
      </c>
      <c r="G357" s="195" t="s">
        <v>275</v>
      </c>
      <c r="H357" s="196">
        <v>57</v>
      </c>
      <c r="I357" s="197"/>
      <c r="J357" s="198">
        <f>ROUND(I357*H357,2)</f>
        <v>0</v>
      </c>
      <c r="K357" s="199"/>
      <c r="L357" s="39"/>
      <c r="M357" s="200" t="s">
        <v>1</v>
      </c>
      <c r="N357" s="201" t="s">
        <v>37</v>
      </c>
      <c r="O357" s="71"/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4" t="s">
        <v>209</v>
      </c>
      <c r="AT357" s="204" t="s">
        <v>133</v>
      </c>
      <c r="AU357" s="204" t="s">
        <v>81</v>
      </c>
      <c r="AY357" s="17" t="s">
        <v>130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7" t="s">
        <v>79</v>
      </c>
      <c r="BK357" s="205">
        <f>ROUND(I357*H357,2)</f>
        <v>0</v>
      </c>
      <c r="BL357" s="17" t="s">
        <v>209</v>
      </c>
      <c r="BM357" s="204" t="s">
        <v>927</v>
      </c>
    </row>
    <row r="358" spans="1:65" s="13" customFormat="1">
      <c r="B358" s="206"/>
      <c r="C358" s="207"/>
      <c r="D358" s="208" t="s">
        <v>139</v>
      </c>
      <c r="E358" s="209" t="s">
        <v>1</v>
      </c>
      <c r="F358" s="210" t="s">
        <v>928</v>
      </c>
      <c r="G358" s="207"/>
      <c r="H358" s="211">
        <v>29</v>
      </c>
      <c r="I358" s="212"/>
      <c r="J358" s="207"/>
      <c r="K358" s="207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139</v>
      </c>
      <c r="AU358" s="217" t="s">
        <v>81</v>
      </c>
      <c r="AV358" s="13" t="s">
        <v>81</v>
      </c>
      <c r="AW358" s="13" t="s">
        <v>29</v>
      </c>
      <c r="AX358" s="13" t="s">
        <v>72</v>
      </c>
      <c r="AY358" s="217" t="s">
        <v>130</v>
      </c>
    </row>
    <row r="359" spans="1:65" s="13" customFormat="1">
      <c r="B359" s="206"/>
      <c r="C359" s="207"/>
      <c r="D359" s="208" t="s">
        <v>139</v>
      </c>
      <c r="E359" s="209" t="s">
        <v>1</v>
      </c>
      <c r="F359" s="210" t="s">
        <v>929</v>
      </c>
      <c r="G359" s="207"/>
      <c r="H359" s="211">
        <v>28</v>
      </c>
      <c r="I359" s="212"/>
      <c r="J359" s="207"/>
      <c r="K359" s="207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139</v>
      </c>
      <c r="AU359" s="217" t="s">
        <v>81</v>
      </c>
      <c r="AV359" s="13" t="s">
        <v>81</v>
      </c>
      <c r="AW359" s="13" t="s">
        <v>29</v>
      </c>
      <c r="AX359" s="13" t="s">
        <v>72</v>
      </c>
      <c r="AY359" s="217" t="s">
        <v>130</v>
      </c>
    </row>
    <row r="360" spans="1:65" s="14" customFormat="1">
      <c r="B360" s="229"/>
      <c r="C360" s="230"/>
      <c r="D360" s="208" t="s">
        <v>139</v>
      </c>
      <c r="E360" s="231" t="s">
        <v>1</v>
      </c>
      <c r="F360" s="232" t="s">
        <v>175</v>
      </c>
      <c r="G360" s="230"/>
      <c r="H360" s="233">
        <v>57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139</v>
      </c>
      <c r="AU360" s="239" t="s">
        <v>81</v>
      </c>
      <c r="AV360" s="14" t="s">
        <v>137</v>
      </c>
      <c r="AW360" s="14" t="s">
        <v>29</v>
      </c>
      <c r="AX360" s="14" t="s">
        <v>79</v>
      </c>
      <c r="AY360" s="239" t="s">
        <v>130</v>
      </c>
    </row>
    <row r="361" spans="1:65" s="2" customFormat="1" ht="16.5" customHeight="1">
      <c r="A361" s="34"/>
      <c r="B361" s="35"/>
      <c r="C361" s="218" t="s">
        <v>930</v>
      </c>
      <c r="D361" s="218" t="s">
        <v>168</v>
      </c>
      <c r="E361" s="219" t="s">
        <v>605</v>
      </c>
      <c r="F361" s="220" t="s">
        <v>606</v>
      </c>
      <c r="G361" s="221" t="s">
        <v>212</v>
      </c>
      <c r="H361" s="222">
        <v>1.7000000000000001E-2</v>
      </c>
      <c r="I361" s="223"/>
      <c r="J361" s="224">
        <f>ROUND(I361*H361,2)</f>
        <v>0</v>
      </c>
      <c r="K361" s="225"/>
      <c r="L361" s="226"/>
      <c r="M361" s="227" t="s">
        <v>1</v>
      </c>
      <c r="N361" s="228" t="s">
        <v>37</v>
      </c>
      <c r="O361" s="71"/>
      <c r="P361" s="202">
        <f>O361*H361</f>
        <v>0</v>
      </c>
      <c r="Q361" s="202">
        <v>1</v>
      </c>
      <c r="R361" s="202">
        <f>Q361*H361</f>
        <v>1.7000000000000001E-2</v>
      </c>
      <c r="S361" s="202">
        <v>0</v>
      </c>
      <c r="T361" s="203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4" t="s">
        <v>410</v>
      </c>
      <c r="AT361" s="204" t="s">
        <v>168</v>
      </c>
      <c r="AU361" s="204" t="s">
        <v>81</v>
      </c>
      <c r="AY361" s="17" t="s">
        <v>130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7" t="s">
        <v>79</v>
      </c>
      <c r="BK361" s="205">
        <f>ROUND(I361*H361,2)</f>
        <v>0</v>
      </c>
      <c r="BL361" s="17" t="s">
        <v>209</v>
      </c>
      <c r="BM361" s="204" t="s">
        <v>931</v>
      </c>
    </row>
    <row r="362" spans="1:65" s="13" customFormat="1">
      <c r="B362" s="206"/>
      <c r="C362" s="207"/>
      <c r="D362" s="208" t="s">
        <v>139</v>
      </c>
      <c r="E362" s="207"/>
      <c r="F362" s="210" t="s">
        <v>932</v>
      </c>
      <c r="G362" s="207"/>
      <c r="H362" s="211">
        <v>1.7000000000000001E-2</v>
      </c>
      <c r="I362" s="212"/>
      <c r="J362" s="207"/>
      <c r="K362" s="207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139</v>
      </c>
      <c r="AU362" s="217" t="s">
        <v>81</v>
      </c>
      <c r="AV362" s="13" t="s">
        <v>81</v>
      </c>
      <c r="AW362" s="13" t="s">
        <v>4</v>
      </c>
      <c r="AX362" s="13" t="s">
        <v>79</v>
      </c>
      <c r="AY362" s="217" t="s">
        <v>130</v>
      </c>
    </row>
    <row r="363" spans="1:65" s="2" customFormat="1" ht="21.75" customHeight="1">
      <c r="A363" s="34"/>
      <c r="B363" s="35"/>
      <c r="C363" s="192" t="s">
        <v>933</v>
      </c>
      <c r="D363" s="192" t="s">
        <v>133</v>
      </c>
      <c r="E363" s="193" t="s">
        <v>610</v>
      </c>
      <c r="F363" s="194" t="s">
        <v>611</v>
      </c>
      <c r="G363" s="195" t="s">
        <v>275</v>
      </c>
      <c r="H363" s="196">
        <v>114</v>
      </c>
      <c r="I363" s="197"/>
      <c r="J363" s="198">
        <f>ROUND(I363*H363,2)</f>
        <v>0</v>
      </c>
      <c r="K363" s="199"/>
      <c r="L363" s="39"/>
      <c r="M363" s="200" t="s">
        <v>1</v>
      </c>
      <c r="N363" s="201" t="s">
        <v>37</v>
      </c>
      <c r="O363" s="71"/>
      <c r="P363" s="202">
        <f>O363*H363</f>
        <v>0</v>
      </c>
      <c r="Q363" s="202">
        <v>3.9825E-4</v>
      </c>
      <c r="R363" s="202">
        <f>Q363*H363</f>
        <v>4.5400500000000003E-2</v>
      </c>
      <c r="S363" s="202">
        <v>0</v>
      </c>
      <c r="T363" s="20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4" t="s">
        <v>209</v>
      </c>
      <c r="AT363" s="204" t="s">
        <v>133</v>
      </c>
      <c r="AU363" s="204" t="s">
        <v>81</v>
      </c>
      <c r="AY363" s="17" t="s">
        <v>130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7" t="s">
        <v>79</v>
      </c>
      <c r="BK363" s="205">
        <f>ROUND(I363*H363,2)</f>
        <v>0</v>
      </c>
      <c r="BL363" s="17" t="s">
        <v>209</v>
      </c>
      <c r="BM363" s="204" t="s">
        <v>934</v>
      </c>
    </row>
    <row r="364" spans="1:65" s="15" customFormat="1">
      <c r="B364" s="243"/>
      <c r="C364" s="244"/>
      <c r="D364" s="208" t="s">
        <v>139</v>
      </c>
      <c r="E364" s="245" t="s">
        <v>1</v>
      </c>
      <c r="F364" s="246" t="s">
        <v>613</v>
      </c>
      <c r="G364" s="244"/>
      <c r="H364" s="245" t="s">
        <v>1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AT364" s="252" t="s">
        <v>139</v>
      </c>
      <c r="AU364" s="252" t="s">
        <v>81</v>
      </c>
      <c r="AV364" s="15" t="s">
        <v>79</v>
      </c>
      <c r="AW364" s="15" t="s">
        <v>29</v>
      </c>
      <c r="AX364" s="15" t="s">
        <v>72</v>
      </c>
      <c r="AY364" s="252" t="s">
        <v>130</v>
      </c>
    </row>
    <row r="365" spans="1:65" s="13" customFormat="1">
      <c r="B365" s="206"/>
      <c r="C365" s="207"/>
      <c r="D365" s="208" t="s">
        <v>139</v>
      </c>
      <c r="E365" s="209" t="s">
        <v>1</v>
      </c>
      <c r="F365" s="210" t="s">
        <v>935</v>
      </c>
      <c r="G365" s="207"/>
      <c r="H365" s="211">
        <v>58</v>
      </c>
      <c r="I365" s="212"/>
      <c r="J365" s="207"/>
      <c r="K365" s="207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139</v>
      </c>
      <c r="AU365" s="217" t="s">
        <v>81</v>
      </c>
      <c r="AV365" s="13" t="s">
        <v>81</v>
      </c>
      <c r="AW365" s="13" t="s">
        <v>29</v>
      </c>
      <c r="AX365" s="13" t="s">
        <v>72</v>
      </c>
      <c r="AY365" s="217" t="s">
        <v>130</v>
      </c>
    </row>
    <row r="366" spans="1:65" s="13" customFormat="1">
      <c r="B366" s="206"/>
      <c r="C366" s="207"/>
      <c r="D366" s="208" t="s">
        <v>139</v>
      </c>
      <c r="E366" s="209" t="s">
        <v>1</v>
      </c>
      <c r="F366" s="210" t="s">
        <v>936</v>
      </c>
      <c r="G366" s="207"/>
      <c r="H366" s="211">
        <v>56</v>
      </c>
      <c r="I366" s="212"/>
      <c r="J366" s="207"/>
      <c r="K366" s="207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139</v>
      </c>
      <c r="AU366" s="217" t="s">
        <v>81</v>
      </c>
      <c r="AV366" s="13" t="s">
        <v>81</v>
      </c>
      <c r="AW366" s="13" t="s">
        <v>29</v>
      </c>
      <c r="AX366" s="13" t="s">
        <v>72</v>
      </c>
      <c r="AY366" s="217" t="s">
        <v>130</v>
      </c>
    </row>
    <row r="367" spans="1:65" s="14" customFormat="1">
      <c r="B367" s="229"/>
      <c r="C367" s="230"/>
      <c r="D367" s="208" t="s">
        <v>139</v>
      </c>
      <c r="E367" s="231" t="s">
        <v>1</v>
      </c>
      <c r="F367" s="232" t="s">
        <v>175</v>
      </c>
      <c r="G367" s="230"/>
      <c r="H367" s="233">
        <v>114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139</v>
      </c>
      <c r="AU367" s="239" t="s">
        <v>81</v>
      </c>
      <c r="AV367" s="14" t="s">
        <v>137</v>
      </c>
      <c r="AW367" s="14" t="s">
        <v>29</v>
      </c>
      <c r="AX367" s="14" t="s">
        <v>79</v>
      </c>
      <c r="AY367" s="239" t="s">
        <v>130</v>
      </c>
    </row>
    <row r="368" spans="1:65" s="2" customFormat="1" ht="21.75" customHeight="1">
      <c r="A368" s="34"/>
      <c r="B368" s="35"/>
      <c r="C368" s="192" t="s">
        <v>937</v>
      </c>
      <c r="D368" s="192" t="s">
        <v>133</v>
      </c>
      <c r="E368" s="193" t="s">
        <v>623</v>
      </c>
      <c r="F368" s="194" t="s">
        <v>624</v>
      </c>
      <c r="G368" s="195" t="s">
        <v>203</v>
      </c>
      <c r="H368" s="196">
        <v>10</v>
      </c>
      <c r="I368" s="197"/>
      <c r="J368" s="198">
        <f>ROUND(I368*H368,2)</f>
        <v>0</v>
      </c>
      <c r="K368" s="199"/>
      <c r="L368" s="39"/>
      <c r="M368" s="200" t="s">
        <v>1</v>
      </c>
      <c r="N368" s="201" t="s">
        <v>37</v>
      </c>
      <c r="O368" s="71"/>
      <c r="P368" s="202">
        <f>O368*H368</f>
        <v>0</v>
      </c>
      <c r="Q368" s="202">
        <v>1.1E-4</v>
      </c>
      <c r="R368" s="202">
        <f>Q368*H368</f>
        <v>1.1000000000000001E-3</v>
      </c>
      <c r="S368" s="202">
        <v>0</v>
      </c>
      <c r="T368" s="203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4" t="s">
        <v>209</v>
      </c>
      <c r="AT368" s="204" t="s">
        <v>133</v>
      </c>
      <c r="AU368" s="204" t="s">
        <v>81</v>
      </c>
      <c r="AY368" s="17" t="s">
        <v>130</v>
      </c>
      <c r="BE368" s="205">
        <f>IF(N368="základní",J368,0)</f>
        <v>0</v>
      </c>
      <c r="BF368" s="205">
        <f>IF(N368="snížená",J368,0)</f>
        <v>0</v>
      </c>
      <c r="BG368" s="205">
        <f>IF(N368="zákl. přenesená",J368,0)</f>
        <v>0</v>
      </c>
      <c r="BH368" s="205">
        <f>IF(N368="sníž. přenesená",J368,0)</f>
        <v>0</v>
      </c>
      <c r="BI368" s="205">
        <f>IF(N368="nulová",J368,0)</f>
        <v>0</v>
      </c>
      <c r="BJ368" s="17" t="s">
        <v>79</v>
      </c>
      <c r="BK368" s="205">
        <f>ROUND(I368*H368,2)</f>
        <v>0</v>
      </c>
      <c r="BL368" s="17" t="s">
        <v>209</v>
      </c>
      <c r="BM368" s="204" t="s">
        <v>938</v>
      </c>
    </row>
    <row r="369" spans="1:65" s="13" customFormat="1">
      <c r="B369" s="206"/>
      <c r="C369" s="207"/>
      <c r="D369" s="208" t="s">
        <v>139</v>
      </c>
      <c r="E369" s="209" t="s">
        <v>1</v>
      </c>
      <c r="F369" s="210" t="s">
        <v>939</v>
      </c>
      <c r="G369" s="207"/>
      <c r="H369" s="211">
        <v>10</v>
      </c>
      <c r="I369" s="212"/>
      <c r="J369" s="207"/>
      <c r="K369" s="207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139</v>
      </c>
      <c r="AU369" s="217" t="s">
        <v>81</v>
      </c>
      <c r="AV369" s="13" t="s">
        <v>81</v>
      </c>
      <c r="AW369" s="13" t="s">
        <v>29</v>
      </c>
      <c r="AX369" s="13" t="s">
        <v>79</v>
      </c>
      <c r="AY369" s="217" t="s">
        <v>130</v>
      </c>
    </row>
    <row r="370" spans="1:65" s="2" customFormat="1" ht="21.75" customHeight="1">
      <c r="A370" s="34"/>
      <c r="B370" s="35"/>
      <c r="C370" s="192" t="s">
        <v>940</v>
      </c>
      <c r="D370" s="192" t="s">
        <v>133</v>
      </c>
      <c r="E370" s="193" t="s">
        <v>628</v>
      </c>
      <c r="F370" s="194" t="s">
        <v>629</v>
      </c>
      <c r="G370" s="195" t="s">
        <v>212</v>
      </c>
      <c r="H370" s="196">
        <v>0.65300000000000002</v>
      </c>
      <c r="I370" s="197"/>
      <c r="J370" s="198">
        <f>ROUND(I370*H370,2)</f>
        <v>0</v>
      </c>
      <c r="K370" s="199"/>
      <c r="L370" s="39"/>
      <c r="M370" s="200" t="s">
        <v>1</v>
      </c>
      <c r="N370" s="201" t="s">
        <v>37</v>
      </c>
      <c r="O370" s="71"/>
      <c r="P370" s="202">
        <f>O370*H370</f>
        <v>0</v>
      </c>
      <c r="Q370" s="202">
        <v>0</v>
      </c>
      <c r="R370" s="202">
        <f>Q370*H370</f>
        <v>0</v>
      </c>
      <c r="S370" s="202">
        <v>0</v>
      </c>
      <c r="T370" s="20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4" t="s">
        <v>137</v>
      </c>
      <c r="AT370" s="204" t="s">
        <v>133</v>
      </c>
      <c r="AU370" s="204" t="s">
        <v>81</v>
      </c>
      <c r="AY370" s="17" t="s">
        <v>130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7" t="s">
        <v>79</v>
      </c>
      <c r="BK370" s="205">
        <f>ROUND(I370*H370,2)</f>
        <v>0</v>
      </c>
      <c r="BL370" s="17" t="s">
        <v>137</v>
      </c>
      <c r="BM370" s="204" t="s">
        <v>941</v>
      </c>
    </row>
    <row r="371" spans="1:65" s="12" customFormat="1" ht="25.95" customHeight="1">
      <c r="B371" s="176"/>
      <c r="C371" s="177"/>
      <c r="D371" s="178" t="s">
        <v>71</v>
      </c>
      <c r="E371" s="179" t="s">
        <v>235</v>
      </c>
      <c r="F371" s="179" t="s">
        <v>236</v>
      </c>
      <c r="G371" s="177"/>
      <c r="H371" s="177"/>
      <c r="I371" s="180"/>
      <c r="J371" s="181">
        <f>BK371</f>
        <v>0</v>
      </c>
      <c r="K371" s="177"/>
      <c r="L371" s="182"/>
      <c r="M371" s="183"/>
      <c r="N371" s="184"/>
      <c r="O371" s="184"/>
      <c r="P371" s="185">
        <f>P372</f>
        <v>0</v>
      </c>
      <c r="Q371" s="184"/>
      <c r="R371" s="185">
        <f>R372</f>
        <v>0</v>
      </c>
      <c r="S371" s="184"/>
      <c r="T371" s="186">
        <f>T372</f>
        <v>0</v>
      </c>
      <c r="AR371" s="187" t="s">
        <v>137</v>
      </c>
      <c r="AT371" s="188" t="s">
        <v>71</v>
      </c>
      <c r="AU371" s="188" t="s">
        <v>72</v>
      </c>
      <c r="AY371" s="187" t="s">
        <v>130</v>
      </c>
      <c r="BK371" s="189">
        <f>BK372</f>
        <v>0</v>
      </c>
    </row>
    <row r="372" spans="1:65" s="12" customFormat="1" ht="22.8" customHeight="1">
      <c r="B372" s="176"/>
      <c r="C372" s="177"/>
      <c r="D372" s="178" t="s">
        <v>71</v>
      </c>
      <c r="E372" s="190" t="s">
        <v>643</v>
      </c>
      <c r="F372" s="190" t="s">
        <v>644</v>
      </c>
      <c r="G372" s="177"/>
      <c r="H372" s="177"/>
      <c r="I372" s="180"/>
      <c r="J372" s="191">
        <f>BK372</f>
        <v>0</v>
      </c>
      <c r="K372" s="177"/>
      <c r="L372" s="182"/>
      <c r="M372" s="183"/>
      <c r="N372" s="184"/>
      <c r="O372" s="184"/>
      <c r="P372" s="185">
        <f>SUM(P373:P374)</f>
        <v>0</v>
      </c>
      <c r="Q372" s="184"/>
      <c r="R372" s="185">
        <f>SUM(R373:R374)</f>
        <v>0</v>
      </c>
      <c r="S372" s="184"/>
      <c r="T372" s="186">
        <f>SUM(T373:T374)</f>
        <v>0</v>
      </c>
      <c r="AR372" s="187" t="s">
        <v>137</v>
      </c>
      <c r="AT372" s="188" t="s">
        <v>71</v>
      </c>
      <c r="AU372" s="188" t="s">
        <v>79</v>
      </c>
      <c r="AY372" s="187" t="s">
        <v>130</v>
      </c>
      <c r="BK372" s="189">
        <f>SUM(BK373:BK374)</f>
        <v>0</v>
      </c>
    </row>
    <row r="373" spans="1:65" s="2" customFormat="1" ht="21.75" customHeight="1">
      <c r="A373" s="34"/>
      <c r="B373" s="35"/>
      <c r="C373" s="192" t="s">
        <v>942</v>
      </c>
      <c r="D373" s="192" t="s">
        <v>133</v>
      </c>
      <c r="E373" s="193" t="s">
        <v>646</v>
      </c>
      <c r="F373" s="194" t="s">
        <v>943</v>
      </c>
      <c r="G373" s="195" t="s">
        <v>648</v>
      </c>
      <c r="H373" s="196">
        <v>1</v>
      </c>
      <c r="I373" s="197"/>
      <c r="J373" s="198">
        <f>ROUND(I373*H373,2)</f>
        <v>0</v>
      </c>
      <c r="K373" s="199"/>
      <c r="L373" s="39"/>
      <c r="M373" s="200" t="s">
        <v>1</v>
      </c>
      <c r="N373" s="201" t="s">
        <v>37</v>
      </c>
      <c r="O373" s="71"/>
      <c r="P373" s="202">
        <f>O373*H373</f>
        <v>0</v>
      </c>
      <c r="Q373" s="202">
        <v>0</v>
      </c>
      <c r="R373" s="202">
        <f>Q373*H373</f>
        <v>0</v>
      </c>
      <c r="S373" s="202">
        <v>0</v>
      </c>
      <c r="T373" s="20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4" t="s">
        <v>245</v>
      </c>
      <c r="AT373" s="204" t="s">
        <v>133</v>
      </c>
      <c r="AU373" s="204" t="s">
        <v>81</v>
      </c>
      <c r="AY373" s="17" t="s">
        <v>130</v>
      </c>
      <c r="BE373" s="205">
        <f>IF(N373="základní",J373,0)</f>
        <v>0</v>
      </c>
      <c r="BF373" s="205">
        <f>IF(N373="snížená",J373,0)</f>
        <v>0</v>
      </c>
      <c r="BG373" s="205">
        <f>IF(N373="zákl. přenesená",J373,0)</f>
        <v>0</v>
      </c>
      <c r="BH373" s="205">
        <f>IF(N373="sníž. přenesená",J373,0)</f>
        <v>0</v>
      </c>
      <c r="BI373" s="205">
        <f>IF(N373="nulová",J373,0)</f>
        <v>0</v>
      </c>
      <c r="BJ373" s="17" t="s">
        <v>79</v>
      </c>
      <c r="BK373" s="205">
        <f>ROUND(I373*H373,2)</f>
        <v>0</v>
      </c>
      <c r="BL373" s="17" t="s">
        <v>245</v>
      </c>
      <c r="BM373" s="204" t="s">
        <v>944</v>
      </c>
    </row>
    <row r="374" spans="1:65" s="13" customFormat="1">
      <c r="B374" s="206"/>
      <c r="C374" s="207"/>
      <c r="D374" s="208" t="s">
        <v>139</v>
      </c>
      <c r="E374" s="209" t="s">
        <v>1</v>
      </c>
      <c r="F374" s="210" t="s">
        <v>650</v>
      </c>
      <c r="G374" s="207"/>
      <c r="H374" s="211">
        <v>1</v>
      </c>
      <c r="I374" s="212"/>
      <c r="J374" s="207"/>
      <c r="K374" s="207"/>
      <c r="L374" s="213"/>
      <c r="M374" s="240"/>
      <c r="N374" s="241"/>
      <c r="O374" s="241"/>
      <c r="P374" s="241"/>
      <c r="Q374" s="241"/>
      <c r="R374" s="241"/>
      <c r="S374" s="241"/>
      <c r="T374" s="242"/>
      <c r="AT374" s="217" t="s">
        <v>139</v>
      </c>
      <c r="AU374" s="217" t="s">
        <v>81</v>
      </c>
      <c r="AV374" s="13" t="s">
        <v>81</v>
      </c>
      <c r="AW374" s="13" t="s">
        <v>29</v>
      </c>
      <c r="AX374" s="13" t="s">
        <v>79</v>
      </c>
      <c r="AY374" s="217" t="s">
        <v>130</v>
      </c>
    </row>
    <row r="375" spans="1:65" s="2" customFormat="1" ht="6.9" customHeight="1">
      <c r="A375" s="34"/>
      <c r="B375" s="54"/>
      <c r="C375" s="55"/>
      <c r="D375" s="55"/>
      <c r="E375" s="55"/>
      <c r="F375" s="55"/>
      <c r="G375" s="55"/>
      <c r="H375" s="55"/>
      <c r="I375" s="55"/>
      <c r="J375" s="55"/>
      <c r="K375" s="55"/>
      <c r="L375" s="39"/>
      <c r="M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</row>
  </sheetData>
  <sheetProtection algorithmName="SHA-512" hashValue="YgaSxtVTPoMueEJRw6rGreR7XCPQLt7zI//hwRGC7cCNXA8fHhwOizOqTeJ7gMX4dfzPJudIyl3kIwZJoUJ9EA==" saltValue="GJq+7/bYN/sZue2MhNDakbj0zF7A0lHJEAKnYvXLsVyBogKNx9Wdh4pXf33io+BSv8bGgncDlauDzJr9DMzs1A==" spinCount="100000" sheet="1" objects="1" scenarios="1" formatColumns="0" formatRows="0" autoFilter="0"/>
  <autoFilter ref="C133:K374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101</v>
      </c>
    </row>
    <row r="3" spans="1:46" s="1" customFormat="1" ht="6.9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81</v>
      </c>
    </row>
    <row r="4" spans="1:46" s="1" customFormat="1" ht="24.9" customHeight="1">
      <c r="B4" s="20"/>
      <c r="D4" s="117" t="s">
        <v>102</v>
      </c>
      <c r="L4" s="20"/>
      <c r="M4" s="118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7" t="str">
        <f>'Rekapitulace stavby'!K6</f>
        <v>Oprava mostů na trati Ždár nad Sázavou - Nové Město na Moravě - Tišnov</v>
      </c>
      <c r="F7" s="308"/>
      <c r="G7" s="308"/>
      <c r="H7" s="308"/>
      <c r="L7" s="20"/>
    </row>
    <row r="8" spans="1:46" s="1" customFormat="1" ht="12" customHeight="1">
      <c r="B8" s="20"/>
      <c r="D8" s="119" t="s">
        <v>103</v>
      </c>
      <c r="L8" s="20"/>
    </row>
    <row r="9" spans="1:46" s="2" customFormat="1" ht="16.5" customHeight="1">
      <c r="A9" s="34"/>
      <c r="B9" s="39"/>
      <c r="C9" s="34"/>
      <c r="D9" s="34"/>
      <c r="E9" s="307" t="s">
        <v>706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945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3" t="s">
        <v>1</v>
      </c>
      <c r="F29" s="313"/>
      <c r="G29" s="313"/>
      <c r="H29" s="31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8" t="s">
        <v>36</v>
      </c>
      <c r="E35" s="119" t="s">
        <v>37</v>
      </c>
      <c r="F35" s="129">
        <f>ROUND((SUM(BE126:BE147)),  2)</f>
        <v>0</v>
      </c>
      <c r="G35" s="34"/>
      <c r="H35" s="34"/>
      <c r="I35" s="130">
        <v>0.21</v>
      </c>
      <c r="J35" s="129">
        <f>ROUND(((SUM(BE126:BE147))*I35),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9" t="s">
        <v>38</v>
      </c>
      <c r="F36" s="129">
        <f>ROUND((SUM(BF126:BF147)),  2)</f>
        <v>0</v>
      </c>
      <c r="G36" s="34"/>
      <c r="H36" s="34"/>
      <c r="I36" s="130">
        <v>0.15</v>
      </c>
      <c r="J36" s="129">
        <f>ROUND(((SUM(BF126:BF147))*I36),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9" t="s">
        <v>39</v>
      </c>
      <c r="F37" s="129">
        <f>ROUND((SUM(BG126:BG147)),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9" t="s">
        <v>40</v>
      </c>
      <c r="F38" s="129">
        <f>ROUND((SUM(BH126:BH147)),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9" t="s">
        <v>41</v>
      </c>
      <c r="F39" s="129">
        <f>ROUND((SUM(BI126:BI147)),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hidden="1" customHeight="1">
      <c r="A82" s="34"/>
      <c r="B82" s="35"/>
      <c r="C82" s="23" t="s">
        <v>107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hidden="1" customHeight="1">
      <c r="A85" s="34"/>
      <c r="B85" s="35"/>
      <c r="C85" s="36"/>
      <c r="D85" s="36"/>
      <c r="E85" s="305" t="str">
        <f>E7</f>
        <v>Oprava mostů na trati Ždár nad Sázavou - Nové Město na Moravě - Tišnov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05" t="s">
        <v>706</v>
      </c>
      <c r="F87" s="304"/>
      <c r="G87" s="304"/>
      <c r="H87" s="304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105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93" t="str">
        <f>E11</f>
        <v>VRN - Vedlejší rozpočtové náklady - most 72,868</v>
      </c>
      <c r="F89" s="304"/>
      <c r="G89" s="304"/>
      <c r="H89" s="304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108</v>
      </c>
      <c r="D96" s="150"/>
      <c r="E96" s="150"/>
      <c r="F96" s="150"/>
      <c r="G96" s="150"/>
      <c r="H96" s="150"/>
      <c r="I96" s="150"/>
      <c r="J96" s="151" t="s">
        <v>109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hidden="1" customHeight="1">
      <c r="A98" s="34"/>
      <c r="B98" s="35"/>
      <c r="C98" s="152" t="s">
        <v>110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111</v>
      </c>
    </row>
    <row r="99" spans="1:47" s="9" customFormat="1" ht="24.9" hidden="1" customHeight="1">
      <c r="B99" s="153"/>
      <c r="C99" s="154"/>
      <c r="D99" s="155" t="s">
        <v>652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95" hidden="1" customHeight="1">
      <c r="B100" s="159"/>
      <c r="C100" s="104"/>
      <c r="D100" s="160" t="s">
        <v>653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95" hidden="1" customHeight="1">
      <c r="B101" s="159"/>
      <c r="C101" s="104"/>
      <c r="D101" s="160" t="s">
        <v>654</v>
      </c>
      <c r="E101" s="161"/>
      <c r="F101" s="161"/>
      <c r="G101" s="161"/>
      <c r="H101" s="161"/>
      <c r="I101" s="161"/>
      <c r="J101" s="162">
        <f>J135</f>
        <v>0</v>
      </c>
      <c r="K101" s="104"/>
      <c r="L101" s="163"/>
    </row>
    <row r="102" spans="1:47" s="10" customFormat="1" ht="19.95" hidden="1" customHeight="1">
      <c r="B102" s="159"/>
      <c r="C102" s="104"/>
      <c r="D102" s="160" t="s">
        <v>655</v>
      </c>
      <c r="E102" s="161"/>
      <c r="F102" s="161"/>
      <c r="G102" s="161"/>
      <c r="H102" s="161"/>
      <c r="I102" s="161"/>
      <c r="J102" s="162">
        <f>J141</f>
        <v>0</v>
      </c>
      <c r="K102" s="104"/>
      <c r="L102" s="163"/>
    </row>
    <row r="103" spans="1:47" s="10" customFormat="1" ht="19.95" hidden="1" customHeight="1">
      <c r="B103" s="159"/>
      <c r="C103" s="104"/>
      <c r="D103" s="160" t="s">
        <v>656</v>
      </c>
      <c r="E103" s="161"/>
      <c r="F103" s="161"/>
      <c r="G103" s="161"/>
      <c r="H103" s="161"/>
      <c r="I103" s="161"/>
      <c r="J103" s="162">
        <f>J144</f>
        <v>0</v>
      </c>
      <c r="K103" s="104"/>
      <c r="L103" s="163"/>
    </row>
    <row r="104" spans="1:47" s="10" customFormat="1" ht="19.95" hidden="1" customHeight="1">
      <c r="B104" s="159"/>
      <c r="C104" s="104"/>
      <c r="D104" s="160" t="s">
        <v>657</v>
      </c>
      <c r="E104" s="161"/>
      <c r="F104" s="161"/>
      <c r="G104" s="161"/>
      <c r="H104" s="161"/>
      <c r="I104" s="161"/>
      <c r="J104" s="162">
        <f>J146</f>
        <v>0</v>
      </c>
      <c r="K104" s="104"/>
      <c r="L104" s="163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" hidden="1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idden="1"/>
    <row r="108" spans="1:47" hidden="1"/>
    <row r="109" spans="1:47" hidden="1"/>
    <row r="110" spans="1:47" s="2" customFormat="1" ht="6.9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" customHeight="1">
      <c r="A111" s="34"/>
      <c r="B111" s="35"/>
      <c r="C111" s="23" t="s">
        <v>115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6.25" customHeight="1">
      <c r="A114" s="34"/>
      <c r="B114" s="35"/>
      <c r="C114" s="36"/>
      <c r="D114" s="36"/>
      <c r="E114" s="305" t="str">
        <f>E7</f>
        <v>Oprava mostů na trati Ždár nad Sázavou - Nové Město na Moravě - Tišnov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103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05" t="s">
        <v>706</v>
      </c>
      <c r="F116" s="304"/>
      <c r="G116" s="304"/>
      <c r="H116" s="304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3" t="str">
        <f>E11</f>
        <v>VRN - Vedlejší rozpočtové náklady - most 72,868</v>
      </c>
      <c r="F118" s="304"/>
      <c r="G118" s="304"/>
      <c r="H118" s="304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29" t="s">
        <v>22</v>
      </c>
      <c r="J120" s="66">
        <f>IF(J14="","",J14)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15" customHeight="1">
      <c r="A122" s="34"/>
      <c r="B122" s="35"/>
      <c r="C122" s="29" t="s">
        <v>23</v>
      </c>
      <c r="D122" s="36"/>
      <c r="E122" s="36"/>
      <c r="F122" s="27" t="str">
        <f>E17</f>
        <v xml:space="preserve"> </v>
      </c>
      <c r="G122" s="36"/>
      <c r="H122" s="36"/>
      <c r="I122" s="29" t="s">
        <v>28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15" customHeight="1">
      <c r="A123" s="34"/>
      <c r="B123" s="35"/>
      <c r="C123" s="29" t="s">
        <v>26</v>
      </c>
      <c r="D123" s="36"/>
      <c r="E123" s="36"/>
      <c r="F123" s="27" t="str">
        <f>IF(E20="","",E20)</f>
        <v>Vyplň údaj</v>
      </c>
      <c r="G123" s="36"/>
      <c r="H123" s="36"/>
      <c r="I123" s="29" t="s">
        <v>30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116</v>
      </c>
      <c r="D125" s="167" t="s">
        <v>57</v>
      </c>
      <c r="E125" s="167" t="s">
        <v>53</v>
      </c>
      <c r="F125" s="167" t="s">
        <v>54</v>
      </c>
      <c r="G125" s="167" t="s">
        <v>117</v>
      </c>
      <c r="H125" s="167" t="s">
        <v>118</v>
      </c>
      <c r="I125" s="167" t="s">
        <v>119</v>
      </c>
      <c r="J125" s="168" t="s">
        <v>109</v>
      </c>
      <c r="K125" s="169" t="s">
        <v>120</v>
      </c>
      <c r="L125" s="170"/>
      <c r="M125" s="75" t="s">
        <v>1</v>
      </c>
      <c r="N125" s="76" t="s">
        <v>36</v>
      </c>
      <c r="O125" s="76" t="s">
        <v>121</v>
      </c>
      <c r="P125" s="76" t="s">
        <v>122</v>
      </c>
      <c r="Q125" s="76" t="s">
        <v>123</v>
      </c>
      <c r="R125" s="76" t="s">
        <v>124</v>
      </c>
      <c r="S125" s="76" t="s">
        <v>125</v>
      </c>
      <c r="T125" s="77" t="s">
        <v>126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8" customHeight="1">
      <c r="A126" s="34"/>
      <c r="B126" s="35"/>
      <c r="C126" s="82" t="s">
        <v>127</v>
      </c>
      <c r="D126" s="36"/>
      <c r="E126" s="36"/>
      <c r="F126" s="36"/>
      <c r="G126" s="36"/>
      <c r="H126" s="36"/>
      <c r="I126" s="36"/>
      <c r="J126" s="171">
        <f>BK126</f>
        <v>0</v>
      </c>
      <c r="K126" s="36"/>
      <c r="L126" s="39"/>
      <c r="M126" s="78"/>
      <c r="N126" s="172"/>
      <c r="O126" s="79"/>
      <c r="P126" s="173">
        <f>P127</f>
        <v>0</v>
      </c>
      <c r="Q126" s="79"/>
      <c r="R126" s="173">
        <f>R127</f>
        <v>0</v>
      </c>
      <c r="S126" s="79"/>
      <c r="T126" s="174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71</v>
      </c>
      <c r="AU126" s="17" t="s">
        <v>111</v>
      </c>
      <c r="BK126" s="175">
        <f>BK127</f>
        <v>0</v>
      </c>
    </row>
    <row r="127" spans="1:63" s="12" customFormat="1" ht="25.95" customHeight="1">
      <c r="B127" s="176"/>
      <c r="C127" s="177"/>
      <c r="D127" s="178" t="s">
        <v>71</v>
      </c>
      <c r="E127" s="179" t="s">
        <v>89</v>
      </c>
      <c r="F127" s="179" t="s">
        <v>658</v>
      </c>
      <c r="G127" s="177"/>
      <c r="H127" s="177"/>
      <c r="I127" s="180"/>
      <c r="J127" s="181">
        <f>BK127</f>
        <v>0</v>
      </c>
      <c r="K127" s="177"/>
      <c r="L127" s="182"/>
      <c r="M127" s="183"/>
      <c r="N127" s="184"/>
      <c r="O127" s="184"/>
      <c r="P127" s="185">
        <f>P128+P135+P141+P144+P146</f>
        <v>0</v>
      </c>
      <c r="Q127" s="184"/>
      <c r="R127" s="185">
        <f>R128+R135+R141+R144+R146</f>
        <v>0</v>
      </c>
      <c r="S127" s="184"/>
      <c r="T127" s="186">
        <f>T128+T135+T141+T144+T146</f>
        <v>0</v>
      </c>
      <c r="AR127" s="187" t="s">
        <v>131</v>
      </c>
      <c r="AT127" s="188" t="s">
        <v>71</v>
      </c>
      <c r="AU127" s="188" t="s">
        <v>72</v>
      </c>
      <c r="AY127" s="187" t="s">
        <v>130</v>
      </c>
      <c r="BK127" s="189">
        <f>BK128+BK135+BK141+BK144+BK146</f>
        <v>0</v>
      </c>
    </row>
    <row r="128" spans="1:63" s="12" customFormat="1" ht="22.8" customHeight="1">
      <c r="B128" s="176"/>
      <c r="C128" s="177"/>
      <c r="D128" s="178" t="s">
        <v>71</v>
      </c>
      <c r="E128" s="190" t="s">
        <v>659</v>
      </c>
      <c r="F128" s="190" t="s">
        <v>660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SUM(P129:P134)</f>
        <v>0</v>
      </c>
      <c r="Q128" s="184"/>
      <c r="R128" s="185">
        <f>SUM(R129:R134)</f>
        <v>0</v>
      </c>
      <c r="S128" s="184"/>
      <c r="T128" s="186">
        <f>SUM(T129:T134)</f>
        <v>0</v>
      </c>
      <c r="AR128" s="187" t="s">
        <v>131</v>
      </c>
      <c r="AT128" s="188" t="s">
        <v>71</v>
      </c>
      <c r="AU128" s="188" t="s">
        <v>79</v>
      </c>
      <c r="AY128" s="187" t="s">
        <v>130</v>
      </c>
      <c r="BK128" s="189">
        <f>SUM(BK129:BK134)</f>
        <v>0</v>
      </c>
    </row>
    <row r="129" spans="1:65" s="2" customFormat="1" ht="16.5" customHeight="1">
      <c r="A129" s="34"/>
      <c r="B129" s="35"/>
      <c r="C129" s="192" t="s">
        <v>79</v>
      </c>
      <c r="D129" s="192" t="s">
        <v>133</v>
      </c>
      <c r="E129" s="193" t="s">
        <v>661</v>
      </c>
      <c r="F129" s="194" t="s">
        <v>662</v>
      </c>
      <c r="G129" s="195" t="s">
        <v>648</v>
      </c>
      <c r="H129" s="196">
        <v>1</v>
      </c>
      <c r="I129" s="197"/>
      <c r="J129" s="198">
        <f>ROUND(I129*H129,2)</f>
        <v>0</v>
      </c>
      <c r="K129" s="199"/>
      <c r="L129" s="39"/>
      <c r="M129" s="200" t="s">
        <v>1</v>
      </c>
      <c r="N129" s="201" t="s">
        <v>37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663</v>
      </c>
      <c r="AT129" s="204" t="s">
        <v>133</v>
      </c>
      <c r="AU129" s="204" t="s">
        <v>81</v>
      </c>
      <c r="AY129" s="17" t="s">
        <v>130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79</v>
      </c>
      <c r="BK129" s="205">
        <f>ROUND(I129*H129,2)</f>
        <v>0</v>
      </c>
      <c r="BL129" s="17" t="s">
        <v>663</v>
      </c>
      <c r="BM129" s="204" t="s">
        <v>946</v>
      </c>
    </row>
    <row r="130" spans="1:65" s="13" customFormat="1">
      <c r="B130" s="206"/>
      <c r="C130" s="207"/>
      <c r="D130" s="208" t="s">
        <v>139</v>
      </c>
      <c r="E130" s="209" t="s">
        <v>1</v>
      </c>
      <c r="F130" s="210" t="s">
        <v>665</v>
      </c>
      <c r="G130" s="207"/>
      <c r="H130" s="211">
        <v>1</v>
      </c>
      <c r="I130" s="212"/>
      <c r="J130" s="207"/>
      <c r="K130" s="207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139</v>
      </c>
      <c r="AU130" s="217" t="s">
        <v>81</v>
      </c>
      <c r="AV130" s="13" t="s">
        <v>81</v>
      </c>
      <c r="AW130" s="13" t="s">
        <v>29</v>
      </c>
      <c r="AX130" s="13" t="s">
        <v>72</v>
      </c>
      <c r="AY130" s="217" t="s">
        <v>130</v>
      </c>
    </row>
    <row r="131" spans="1:65" s="14" customFormat="1">
      <c r="B131" s="229"/>
      <c r="C131" s="230"/>
      <c r="D131" s="208" t="s">
        <v>139</v>
      </c>
      <c r="E131" s="231" t="s">
        <v>1</v>
      </c>
      <c r="F131" s="232" t="s">
        <v>175</v>
      </c>
      <c r="G131" s="230"/>
      <c r="H131" s="233">
        <v>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139</v>
      </c>
      <c r="AU131" s="239" t="s">
        <v>81</v>
      </c>
      <c r="AV131" s="14" t="s">
        <v>137</v>
      </c>
      <c r="AW131" s="14" t="s">
        <v>29</v>
      </c>
      <c r="AX131" s="14" t="s">
        <v>79</v>
      </c>
      <c r="AY131" s="239" t="s">
        <v>130</v>
      </c>
    </row>
    <row r="132" spans="1:65" s="2" customFormat="1" ht="16.5" customHeight="1">
      <c r="A132" s="34"/>
      <c r="B132" s="35"/>
      <c r="C132" s="192" t="s">
        <v>81</v>
      </c>
      <c r="D132" s="192" t="s">
        <v>133</v>
      </c>
      <c r="E132" s="193" t="s">
        <v>666</v>
      </c>
      <c r="F132" s="194" t="s">
        <v>667</v>
      </c>
      <c r="G132" s="195" t="s">
        <v>648</v>
      </c>
      <c r="H132" s="196">
        <v>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37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663</v>
      </c>
      <c r="AT132" s="204" t="s">
        <v>133</v>
      </c>
      <c r="AU132" s="204" t="s">
        <v>81</v>
      </c>
      <c r="AY132" s="17" t="s">
        <v>130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79</v>
      </c>
      <c r="BK132" s="205">
        <f>ROUND(I132*H132,2)</f>
        <v>0</v>
      </c>
      <c r="BL132" s="17" t="s">
        <v>663</v>
      </c>
      <c r="BM132" s="204" t="s">
        <v>947</v>
      </c>
    </row>
    <row r="133" spans="1:65" s="13" customFormat="1">
      <c r="B133" s="206"/>
      <c r="C133" s="207"/>
      <c r="D133" s="208" t="s">
        <v>139</v>
      </c>
      <c r="E133" s="209" t="s">
        <v>1</v>
      </c>
      <c r="F133" s="210" t="s">
        <v>669</v>
      </c>
      <c r="G133" s="207"/>
      <c r="H133" s="211">
        <v>1</v>
      </c>
      <c r="I133" s="212"/>
      <c r="J133" s="207"/>
      <c r="K133" s="207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139</v>
      </c>
      <c r="AU133" s="217" t="s">
        <v>81</v>
      </c>
      <c r="AV133" s="13" t="s">
        <v>81</v>
      </c>
      <c r="AW133" s="13" t="s">
        <v>29</v>
      </c>
      <c r="AX133" s="13" t="s">
        <v>79</v>
      </c>
      <c r="AY133" s="217" t="s">
        <v>130</v>
      </c>
    </row>
    <row r="134" spans="1:65" s="2" customFormat="1" ht="16.5" customHeight="1">
      <c r="A134" s="34"/>
      <c r="B134" s="35"/>
      <c r="C134" s="192" t="s">
        <v>146</v>
      </c>
      <c r="D134" s="192" t="s">
        <v>133</v>
      </c>
      <c r="E134" s="193" t="s">
        <v>670</v>
      </c>
      <c r="F134" s="194" t="s">
        <v>671</v>
      </c>
      <c r="G134" s="195" t="s">
        <v>648</v>
      </c>
      <c r="H134" s="196">
        <v>1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37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663</v>
      </c>
      <c r="AT134" s="204" t="s">
        <v>133</v>
      </c>
      <c r="AU134" s="204" t="s">
        <v>81</v>
      </c>
      <c r="AY134" s="17" t="s">
        <v>130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79</v>
      </c>
      <c r="BK134" s="205">
        <f>ROUND(I134*H134,2)</f>
        <v>0</v>
      </c>
      <c r="BL134" s="17" t="s">
        <v>663</v>
      </c>
      <c r="BM134" s="204" t="s">
        <v>948</v>
      </c>
    </row>
    <row r="135" spans="1:65" s="12" customFormat="1" ht="22.8" customHeight="1">
      <c r="B135" s="176"/>
      <c r="C135" s="177"/>
      <c r="D135" s="178" t="s">
        <v>71</v>
      </c>
      <c r="E135" s="190" t="s">
        <v>673</v>
      </c>
      <c r="F135" s="190" t="s">
        <v>674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SUM(P136:P140)</f>
        <v>0</v>
      </c>
      <c r="Q135" s="184"/>
      <c r="R135" s="185">
        <f>SUM(R136:R140)</f>
        <v>0</v>
      </c>
      <c r="S135" s="184"/>
      <c r="T135" s="186">
        <f>SUM(T136:T140)</f>
        <v>0</v>
      </c>
      <c r="AR135" s="187" t="s">
        <v>131</v>
      </c>
      <c r="AT135" s="188" t="s">
        <v>71</v>
      </c>
      <c r="AU135" s="188" t="s">
        <v>79</v>
      </c>
      <c r="AY135" s="187" t="s">
        <v>130</v>
      </c>
      <c r="BK135" s="189">
        <f>SUM(BK136:BK140)</f>
        <v>0</v>
      </c>
    </row>
    <row r="136" spans="1:65" s="2" customFormat="1" ht="16.5" customHeight="1">
      <c r="A136" s="34"/>
      <c r="B136" s="35"/>
      <c r="C136" s="192" t="s">
        <v>137</v>
      </c>
      <c r="D136" s="192" t="s">
        <v>133</v>
      </c>
      <c r="E136" s="193" t="s">
        <v>675</v>
      </c>
      <c r="F136" s="194" t="s">
        <v>674</v>
      </c>
      <c r="G136" s="195" t="s">
        <v>648</v>
      </c>
      <c r="H136" s="196">
        <v>1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37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663</v>
      </c>
      <c r="AT136" s="204" t="s">
        <v>133</v>
      </c>
      <c r="AU136" s="204" t="s">
        <v>81</v>
      </c>
      <c r="AY136" s="17" t="s">
        <v>130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79</v>
      </c>
      <c r="BK136" s="205">
        <f>ROUND(I136*H136,2)</f>
        <v>0</v>
      </c>
      <c r="BL136" s="17" t="s">
        <v>663</v>
      </c>
      <c r="BM136" s="204" t="s">
        <v>949</v>
      </c>
    </row>
    <row r="137" spans="1:65" s="2" customFormat="1" ht="16.5" customHeight="1">
      <c r="A137" s="34"/>
      <c r="B137" s="35"/>
      <c r="C137" s="192" t="s">
        <v>131</v>
      </c>
      <c r="D137" s="192" t="s">
        <v>133</v>
      </c>
      <c r="E137" s="193" t="s">
        <v>677</v>
      </c>
      <c r="F137" s="194" t="s">
        <v>678</v>
      </c>
      <c r="G137" s="195" t="s">
        <v>648</v>
      </c>
      <c r="H137" s="196">
        <v>1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37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663</v>
      </c>
      <c r="AT137" s="204" t="s">
        <v>133</v>
      </c>
      <c r="AU137" s="204" t="s">
        <v>81</v>
      </c>
      <c r="AY137" s="17" t="s">
        <v>130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79</v>
      </c>
      <c r="BK137" s="205">
        <f>ROUND(I137*H137,2)</f>
        <v>0</v>
      </c>
      <c r="BL137" s="17" t="s">
        <v>663</v>
      </c>
      <c r="BM137" s="204" t="s">
        <v>950</v>
      </c>
    </row>
    <row r="138" spans="1:65" s="13" customFormat="1">
      <c r="B138" s="206"/>
      <c r="C138" s="207"/>
      <c r="D138" s="208" t="s">
        <v>139</v>
      </c>
      <c r="E138" s="209" t="s">
        <v>1</v>
      </c>
      <c r="F138" s="210" t="s">
        <v>680</v>
      </c>
      <c r="G138" s="207"/>
      <c r="H138" s="211">
        <v>1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139</v>
      </c>
      <c r="AU138" s="217" t="s">
        <v>81</v>
      </c>
      <c r="AV138" s="13" t="s">
        <v>81</v>
      </c>
      <c r="AW138" s="13" t="s">
        <v>29</v>
      </c>
      <c r="AX138" s="13" t="s">
        <v>79</v>
      </c>
      <c r="AY138" s="217" t="s">
        <v>130</v>
      </c>
    </row>
    <row r="139" spans="1:65" s="2" customFormat="1" ht="16.5" customHeight="1">
      <c r="A139" s="34"/>
      <c r="B139" s="35"/>
      <c r="C139" s="192" t="s">
        <v>158</v>
      </c>
      <c r="D139" s="192" t="s">
        <v>133</v>
      </c>
      <c r="E139" s="193" t="s">
        <v>681</v>
      </c>
      <c r="F139" s="194" t="s">
        <v>682</v>
      </c>
      <c r="G139" s="195" t="s">
        <v>648</v>
      </c>
      <c r="H139" s="196">
        <v>1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37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663</v>
      </c>
      <c r="AT139" s="204" t="s">
        <v>133</v>
      </c>
      <c r="AU139" s="204" t="s">
        <v>81</v>
      </c>
      <c r="AY139" s="17" t="s">
        <v>130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79</v>
      </c>
      <c r="BK139" s="205">
        <f>ROUND(I139*H139,2)</f>
        <v>0</v>
      </c>
      <c r="BL139" s="17" t="s">
        <v>663</v>
      </c>
      <c r="BM139" s="204" t="s">
        <v>951</v>
      </c>
    </row>
    <row r="140" spans="1:65" s="2" customFormat="1" ht="16.5" customHeight="1">
      <c r="A140" s="34"/>
      <c r="B140" s="35"/>
      <c r="C140" s="192" t="s">
        <v>163</v>
      </c>
      <c r="D140" s="192" t="s">
        <v>133</v>
      </c>
      <c r="E140" s="193" t="s">
        <v>684</v>
      </c>
      <c r="F140" s="194" t="s">
        <v>685</v>
      </c>
      <c r="G140" s="195" t="s">
        <v>648</v>
      </c>
      <c r="H140" s="196">
        <v>1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37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663</v>
      </c>
      <c r="AT140" s="204" t="s">
        <v>133</v>
      </c>
      <c r="AU140" s="204" t="s">
        <v>81</v>
      </c>
      <c r="AY140" s="17" t="s">
        <v>130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79</v>
      </c>
      <c r="BK140" s="205">
        <f>ROUND(I140*H140,2)</f>
        <v>0</v>
      </c>
      <c r="BL140" s="17" t="s">
        <v>663</v>
      </c>
      <c r="BM140" s="204" t="s">
        <v>952</v>
      </c>
    </row>
    <row r="141" spans="1:65" s="12" customFormat="1" ht="22.8" customHeight="1">
      <c r="B141" s="176"/>
      <c r="C141" s="177"/>
      <c r="D141" s="178" t="s">
        <v>71</v>
      </c>
      <c r="E141" s="190" t="s">
        <v>687</v>
      </c>
      <c r="F141" s="190" t="s">
        <v>688</v>
      </c>
      <c r="G141" s="177"/>
      <c r="H141" s="177"/>
      <c r="I141" s="180"/>
      <c r="J141" s="191">
        <f>BK141</f>
        <v>0</v>
      </c>
      <c r="K141" s="177"/>
      <c r="L141" s="182"/>
      <c r="M141" s="183"/>
      <c r="N141" s="184"/>
      <c r="O141" s="184"/>
      <c r="P141" s="185">
        <f>SUM(P142:P143)</f>
        <v>0</v>
      </c>
      <c r="Q141" s="184"/>
      <c r="R141" s="185">
        <f>SUM(R142:R143)</f>
        <v>0</v>
      </c>
      <c r="S141" s="184"/>
      <c r="T141" s="186">
        <f>SUM(T142:T143)</f>
        <v>0</v>
      </c>
      <c r="AR141" s="187" t="s">
        <v>131</v>
      </c>
      <c r="AT141" s="188" t="s">
        <v>71</v>
      </c>
      <c r="AU141" s="188" t="s">
        <v>79</v>
      </c>
      <c r="AY141" s="187" t="s">
        <v>130</v>
      </c>
      <c r="BK141" s="189">
        <f>SUM(BK142:BK143)</f>
        <v>0</v>
      </c>
    </row>
    <row r="142" spans="1:65" s="2" customFormat="1" ht="16.5" customHeight="1">
      <c r="A142" s="34"/>
      <c r="B142" s="35"/>
      <c r="C142" s="192" t="s">
        <v>167</v>
      </c>
      <c r="D142" s="192" t="s">
        <v>133</v>
      </c>
      <c r="E142" s="193" t="s">
        <v>689</v>
      </c>
      <c r="F142" s="194" t="s">
        <v>690</v>
      </c>
      <c r="G142" s="195" t="s">
        <v>691</v>
      </c>
      <c r="H142" s="196">
        <v>12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37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663</v>
      </c>
      <c r="AT142" s="204" t="s">
        <v>133</v>
      </c>
      <c r="AU142" s="204" t="s">
        <v>81</v>
      </c>
      <c r="AY142" s="17" t="s">
        <v>130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79</v>
      </c>
      <c r="BK142" s="205">
        <f>ROUND(I142*H142,2)</f>
        <v>0</v>
      </c>
      <c r="BL142" s="17" t="s">
        <v>663</v>
      </c>
      <c r="BM142" s="204" t="s">
        <v>953</v>
      </c>
    </row>
    <row r="143" spans="1:65" s="2" customFormat="1" ht="16.5" customHeight="1">
      <c r="A143" s="34"/>
      <c r="B143" s="35"/>
      <c r="C143" s="192" t="s">
        <v>176</v>
      </c>
      <c r="D143" s="192" t="s">
        <v>133</v>
      </c>
      <c r="E143" s="193" t="s">
        <v>693</v>
      </c>
      <c r="F143" s="194" t="s">
        <v>694</v>
      </c>
      <c r="G143" s="195" t="s">
        <v>648</v>
      </c>
      <c r="H143" s="196">
        <v>3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37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663</v>
      </c>
      <c r="AT143" s="204" t="s">
        <v>133</v>
      </c>
      <c r="AU143" s="204" t="s">
        <v>81</v>
      </c>
      <c r="AY143" s="17" t="s">
        <v>130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79</v>
      </c>
      <c r="BK143" s="205">
        <f>ROUND(I143*H143,2)</f>
        <v>0</v>
      </c>
      <c r="BL143" s="17" t="s">
        <v>663</v>
      </c>
      <c r="BM143" s="204" t="s">
        <v>954</v>
      </c>
    </row>
    <row r="144" spans="1:65" s="12" customFormat="1" ht="22.8" customHeight="1">
      <c r="B144" s="176"/>
      <c r="C144" s="177"/>
      <c r="D144" s="178" t="s">
        <v>71</v>
      </c>
      <c r="E144" s="190" t="s">
        <v>696</v>
      </c>
      <c r="F144" s="190" t="s">
        <v>697</v>
      </c>
      <c r="G144" s="177"/>
      <c r="H144" s="177"/>
      <c r="I144" s="180"/>
      <c r="J144" s="191">
        <f>BK144</f>
        <v>0</v>
      </c>
      <c r="K144" s="177"/>
      <c r="L144" s="182"/>
      <c r="M144" s="183"/>
      <c r="N144" s="184"/>
      <c r="O144" s="184"/>
      <c r="P144" s="185">
        <f>P145</f>
        <v>0</v>
      </c>
      <c r="Q144" s="184"/>
      <c r="R144" s="185">
        <f>R145</f>
        <v>0</v>
      </c>
      <c r="S144" s="184"/>
      <c r="T144" s="186">
        <f>T145</f>
        <v>0</v>
      </c>
      <c r="AR144" s="187" t="s">
        <v>131</v>
      </c>
      <c r="AT144" s="188" t="s">
        <v>71</v>
      </c>
      <c r="AU144" s="188" t="s">
        <v>79</v>
      </c>
      <c r="AY144" s="187" t="s">
        <v>130</v>
      </c>
      <c r="BK144" s="189">
        <f>BK145</f>
        <v>0</v>
      </c>
    </row>
    <row r="145" spans="1:65" s="2" customFormat="1" ht="16.5" customHeight="1">
      <c r="A145" s="34"/>
      <c r="B145" s="35"/>
      <c r="C145" s="192" t="s">
        <v>181</v>
      </c>
      <c r="D145" s="192" t="s">
        <v>133</v>
      </c>
      <c r="E145" s="193" t="s">
        <v>698</v>
      </c>
      <c r="F145" s="194" t="s">
        <v>699</v>
      </c>
      <c r="G145" s="195" t="s">
        <v>648</v>
      </c>
      <c r="H145" s="196">
        <v>1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37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663</v>
      </c>
      <c r="AT145" s="204" t="s">
        <v>133</v>
      </c>
      <c r="AU145" s="204" t="s">
        <v>81</v>
      </c>
      <c r="AY145" s="17" t="s">
        <v>130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79</v>
      </c>
      <c r="BK145" s="205">
        <f>ROUND(I145*H145,2)</f>
        <v>0</v>
      </c>
      <c r="BL145" s="17" t="s">
        <v>663</v>
      </c>
      <c r="BM145" s="204" t="s">
        <v>955</v>
      </c>
    </row>
    <row r="146" spans="1:65" s="12" customFormat="1" ht="22.8" customHeight="1">
      <c r="B146" s="176"/>
      <c r="C146" s="177"/>
      <c r="D146" s="178" t="s">
        <v>71</v>
      </c>
      <c r="E146" s="190" t="s">
        <v>701</v>
      </c>
      <c r="F146" s="190" t="s">
        <v>702</v>
      </c>
      <c r="G146" s="177"/>
      <c r="H146" s="177"/>
      <c r="I146" s="180"/>
      <c r="J146" s="191">
        <f>BK146</f>
        <v>0</v>
      </c>
      <c r="K146" s="177"/>
      <c r="L146" s="182"/>
      <c r="M146" s="183"/>
      <c r="N146" s="184"/>
      <c r="O146" s="184"/>
      <c r="P146" s="185">
        <f>P147</f>
        <v>0</v>
      </c>
      <c r="Q146" s="184"/>
      <c r="R146" s="185">
        <f>R147</f>
        <v>0</v>
      </c>
      <c r="S146" s="184"/>
      <c r="T146" s="186">
        <f>T147</f>
        <v>0</v>
      </c>
      <c r="AR146" s="187" t="s">
        <v>131</v>
      </c>
      <c r="AT146" s="188" t="s">
        <v>71</v>
      </c>
      <c r="AU146" s="188" t="s">
        <v>79</v>
      </c>
      <c r="AY146" s="187" t="s">
        <v>130</v>
      </c>
      <c r="BK146" s="189">
        <f>BK147</f>
        <v>0</v>
      </c>
    </row>
    <row r="147" spans="1:65" s="2" customFormat="1" ht="16.5" customHeight="1">
      <c r="A147" s="34"/>
      <c r="B147" s="35"/>
      <c r="C147" s="192" t="s">
        <v>186</v>
      </c>
      <c r="D147" s="192" t="s">
        <v>133</v>
      </c>
      <c r="E147" s="193" t="s">
        <v>703</v>
      </c>
      <c r="F147" s="194" t="s">
        <v>704</v>
      </c>
      <c r="G147" s="195" t="s">
        <v>648</v>
      </c>
      <c r="H147" s="196">
        <v>1</v>
      </c>
      <c r="I147" s="197"/>
      <c r="J147" s="198">
        <f>ROUND(I147*H147,2)</f>
        <v>0</v>
      </c>
      <c r="K147" s="199"/>
      <c r="L147" s="39"/>
      <c r="M147" s="253" t="s">
        <v>1</v>
      </c>
      <c r="N147" s="254" t="s">
        <v>37</v>
      </c>
      <c r="O147" s="255"/>
      <c r="P147" s="256">
        <f>O147*H147</f>
        <v>0</v>
      </c>
      <c r="Q147" s="256">
        <v>0</v>
      </c>
      <c r="R147" s="256">
        <f>Q147*H147</f>
        <v>0</v>
      </c>
      <c r="S147" s="256">
        <v>0</v>
      </c>
      <c r="T147" s="25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663</v>
      </c>
      <c r="AT147" s="204" t="s">
        <v>133</v>
      </c>
      <c r="AU147" s="204" t="s">
        <v>81</v>
      </c>
      <c r="AY147" s="17" t="s">
        <v>130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79</v>
      </c>
      <c r="BK147" s="205">
        <f>ROUND(I147*H147,2)</f>
        <v>0</v>
      </c>
      <c r="BL147" s="17" t="s">
        <v>663</v>
      </c>
      <c r="BM147" s="204" t="s">
        <v>956</v>
      </c>
    </row>
    <row r="148" spans="1:65" s="2" customFormat="1" ht="6.9" customHeight="1">
      <c r="A148" s="3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R5UTOQTaKzhQmL7m2uPwexW0w6I7L/e4/dSlfx3DZdLXbOrZpr1RjvooiIWr9FJLJiF0QwCgedYyHdom15B44A==" saltValue="bt/YRBbg6ozbtxicKxG/QVcmmboyZckBo5PiQt8xP5W6GH/jCHrAZCbsaZDoMKDcIccImoVRuejE41ZDWtMwQQ==" spinCount="100000" sheet="1" objects="1" scenarios="1" formatColumns="0" formatRows="0" autoFilter="0"/>
  <autoFilter ref="C125:K14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101 - Železniční svrše...</vt:lpstr>
      <vt:lpstr>SO 102 - Oprava mostu v k...</vt:lpstr>
      <vt:lpstr>VRN - Vedlejší rozpočtové...</vt:lpstr>
      <vt:lpstr>SO 201 - Železniční svrše...</vt:lpstr>
      <vt:lpstr>SO 202 - Oprava mostu v k...</vt:lpstr>
      <vt:lpstr>VRN - Vedlejší rozpočtové..._01</vt:lpstr>
      <vt:lpstr>'Rekapitulace stavby'!Názvy_tisku</vt:lpstr>
      <vt:lpstr>'SO 101 - Železniční svrše...'!Názvy_tisku</vt:lpstr>
      <vt:lpstr>'SO 102 - Oprava mostu v k...'!Názvy_tisku</vt:lpstr>
      <vt:lpstr>'SO 201 - Železniční svrše...'!Názvy_tisku</vt:lpstr>
      <vt:lpstr>'SO 202 - Oprava mostu v k...'!Názvy_tisku</vt:lpstr>
      <vt:lpstr>'VRN - Vedlejší rozpočtové...'!Názvy_tisku</vt:lpstr>
      <vt:lpstr>'VRN - Vedlejší rozpočtové..._01'!Názvy_tisku</vt:lpstr>
      <vt:lpstr>'Rekapitulace stavby'!Oblast_tisku</vt:lpstr>
      <vt:lpstr>'SO 101 - Železniční svrše...'!Oblast_tisku</vt:lpstr>
      <vt:lpstr>'SO 102 - Oprava mostu v k...'!Oblast_tisku</vt:lpstr>
      <vt:lpstr>'SO 201 - Železniční svrše...'!Oblast_tisku</vt:lpstr>
      <vt:lpstr>'SO 202 - Oprava mostu v k...'!Oblast_tisku</vt:lpstr>
      <vt:lpstr>'VRN - Vedlejší rozpočtové...'!Oblast_tisku</vt:lpstr>
      <vt:lpstr>'VRN - Vedlejší rozpočtové..._01'!Oblast_tisku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Kugler Miroslav, Ing.</cp:lastModifiedBy>
  <dcterms:created xsi:type="dcterms:W3CDTF">2021-01-18T09:53:11Z</dcterms:created>
  <dcterms:modified xsi:type="dcterms:W3CDTF">2021-01-18T10:08:16Z</dcterms:modified>
</cp:coreProperties>
</file>